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600" windowHeight="10035" activeTab="0"/>
  </bookViews>
  <sheets>
    <sheet name="สรุปการจัดลำดับ" sheetId="1" r:id="rId1"/>
  </sheets>
  <definedNames>
    <definedName name="_xlnm._FilterDatabase" localSheetId="0" hidden="1">'สรุปการจัดลำดับ'!$S$9:$V$275</definedName>
    <definedName name="_xlfn.BAHTTEXT" hidden="1">#NAME?</definedName>
    <definedName name="A">#REF!</definedName>
    <definedName name="_xlnm.Print_Area" localSheetId="0">'สรุปการจัดลำดับ'!$A$1:$Q$280</definedName>
    <definedName name="_xlnm.Print_Titles" localSheetId="0">'สรุปการจัดลำดับ'!$5:$8</definedName>
  </definedNames>
  <calcPr fullCalcOnLoad="1"/>
</workbook>
</file>

<file path=xl/sharedStrings.xml><?xml version="1.0" encoding="utf-8"?>
<sst xmlns="http://schemas.openxmlformats.org/spreadsheetml/2006/main" count="711" uniqueCount="318">
  <si>
    <t xml:space="preserve">             สรุปการจัดลำดับการเบิกจ่ายงบประมาณ ระดับหน่วยรับงบประมาณ   ประจำปีงบประมาณ พ.ศ. 2554                          </t>
  </si>
  <si>
    <t>ลำดับที่</t>
  </si>
  <si>
    <t>หน่วยงาน</t>
  </si>
  <si>
    <t>งบเบิกแทนที่รับโอน/โอนให้หน่วยงานเบิกแทน</t>
  </si>
  <si>
    <t>ได้รับจัดสรรเงินประจำงวด</t>
  </si>
  <si>
    <t xml:space="preserve">  เบิกจ่ายสะสม</t>
  </si>
  <si>
    <t>เงินประจำงวดคงเหลือหลังเบิกจ่ายสะสม</t>
  </si>
  <si>
    <t>ก่อหนี้ผูกพัน (ใบสั่งซื้อ/สัญญา)</t>
  </si>
  <si>
    <t>รวมก่อหนี้ผูกพันและเบิกจ่ายสะสม</t>
  </si>
  <si>
    <t>เงินประจำงวดคงเหลือ หลังก่อหนี้ผูกพันและเบิกจ่ายสะสม</t>
  </si>
  <si>
    <t>(1)</t>
  </si>
  <si>
    <t>(2)</t>
  </si>
  <si>
    <t>คิดเป็นร้อยละ</t>
  </si>
  <si>
    <t>(3) = (1) - (2)</t>
  </si>
  <si>
    <t>(4)</t>
  </si>
  <si>
    <t>(5) = (3) + (4)</t>
  </si>
  <si>
    <t>เปรียบเทียบ (สูง) ต่ำ กว่า มติ ครม. ที่กำหนดไว้ 70 %</t>
  </si>
  <si>
    <t>(5) = (3) - (4)</t>
  </si>
  <si>
    <t>คิดเป็น%</t>
  </si>
  <si>
    <t>เปรียบเทียบ (สูง) ต่ำกว่า นโยบาย อปส. ที่กำหนดไว้ 75%</t>
  </si>
  <si>
    <t>(5) = (2) + (4)</t>
  </si>
  <si>
    <t>(6) = (3) - (5)</t>
  </si>
  <si>
    <t>(3) = (1) -/+ (2)</t>
  </si>
  <si>
    <t>(6)</t>
  </si>
  <si>
    <t>(7) = (4) + (6)</t>
  </si>
  <si>
    <t>(8) = (3) - (7)</t>
  </si>
  <si>
    <t>เขต</t>
  </si>
  <si>
    <t>สำนัก/กอง</t>
  </si>
  <si>
    <t>สสอ.ปศจ</t>
  </si>
  <si>
    <t>ก/จ</t>
  </si>
  <si>
    <t>ก่อหนี้</t>
  </si>
  <si>
    <t>เบิกจ่าย</t>
  </si>
  <si>
    <t>งบบุคลากร</t>
  </si>
  <si>
    <t>งบดำเนินงาน</t>
  </si>
  <si>
    <t>รวม</t>
  </si>
  <si>
    <t>***   0700600274  ด่านกักกันสัตว์ฉะเชิงเทรา</t>
  </si>
  <si>
    <t>จ</t>
  </si>
  <si>
    <t>***   0700600157  สำนักสุขศาสตร์สัตว์และสุขอนามัยที่ 6</t>
  </si>
  <si>
    <t xml:space="preserve">                                            </t>
  </si>
  <si>
    <t>สสอ</t>
  </si>
  <si>
    <t>***   0700600091  ด่านกักกันสัตว์กำแพงเพชร</t>
  </si>
  <si>
    <t>***   0700600148  สำนักสุขศาสตร์สัตว์และสุขอนามัยที่ 3</t>
  </si>
  <si>
    <t>***   0700600260  ด่านกักกันสัตว์มหาสารคาม</t>
  </si>
  <si>
    <t>***   0700600151  สำนักสุขศาสตร์สัตว์และสุขอนามัยที่ 4</t>
  </si>
  <si>
    <t>***   0700600160  สำนักสุขศาสตร์สัตว์และสุขอนามัยที่ 7</t>
  </si>
  <si>
    <t>***   0700600259  ด่านกักกันสัตว์ขอนแก่น</t>
  </si>
  <si>
    <t>***   0700600087  ด่านกักกันสัตว์หนองคาย</t>
  </si>
  <si>
    <t>***   0700600089  ด่านกักกันสัตว์เชียงใหม่</t>
  </si>
  <si>
    <t>***   0700600092  ด่านกักกันสัตว์ตาก</t>
  </si>
  <si>
    <t>***   0700600263  ด่านกักกันสัตว์สุโขทัย</t>
  </si>
  <si>
    <t>***   0700600255  ด่านกักกันสัตว์อุดรธานี</t>
  </si>
  <si>
    <t>***   0700600099  ด่านกักกันสัตว์สงขลา</t>
  </si>
  <si>
    <t>***   0700600090  ด่านกักกันสัตว์แม่ฮ่องสอน</t>
  </si>
  <si>
    <t>***   0700600086  ด่านกักกันสัตว์นครราชสีมา</t>
  </si>
  <si>
    <t>***   0700600088  ด่านกักกันสัตว์มุกดาหาร</t>
  </si>
  <si>
    <t>***   0700600095  ด่านกักกันสัตว์เพชรบุรี</t>
  </si>
  <si>
    <t>***   0700600120  ด่านกักกันสัตว์พะเยา</t>
  </si>
  <si>
    <t>***   0700600063  สถานีพัฒนาอาหารสัตว์หนองคาย</t>
  </si>
  <si>
    <t>***   0700600145  สำนักสุขศาสตร์สัตว์และสุขอนามัยที่ 2</t>
  </si>
  <si>
    <t>***   0700600265  ด่านกักกันสัตว์นครสวรรค์</t>
  </si>
  <si>
    <t>***   0700600143  สำนักสุขศาสตร์สัตว์และสุขอนามัยที่ 1</t>
  </si>
  <si>
    <t>***   0700600254  ด่านกักกันสัตว์ร้อยเอ็ด</t>
  </si>
  <si>
    <t>***   0700600275  สถานีวิจัยทดสอบพันธุ์สัตว์มหาสารคาม</t>
  </si>
  <si>
    <t>***   0700600261  ด่านกักกันสัตว์ลำพูน</t>
  </si>
  <si>
    <t>***   0700600019  ศูนย์วิจัยและบำรุงพันธุ์สัตว์กบินทร์บุรี</t>
  </si>
  <si>
    <t>***   0700600109  ด่านกักกันสัตว์สุรินทร์</t>
  </si>
  <si>
    <t>***   0700600098  ด่านกักกันสัตว์ชุมพร</t>
  </si>
  <si>
    <t>***   0700600102  ด่านกักกันสัตว์ชลบุรี</t>
  </si>
  <si>
    <t>***   0700600069  ศูนย์วิจัยและพัฒนาอาหารสัตว์ลำปาง</t>
  </si>
  <si>
    <t>***   0700600185  สำนักงานปศุสัตว์จังหวัดสระแก้ว</t>
  </si>
  <si>
    <t>ปศจ</t>
  </si>
  <si>
    <t>***   0700600130  ศูนย์ผลิตน้ำเชื้อแช่แข็งฯ ตะวันออกเฉียงเหนือ</t>
  </si>
  <si>
    <t>***   0700600105  ด่านกักกันสัตว์ปราจีนบุรี</t>
  </si>
  <si>
    <t>***   0700600100  ด่านกักกันสัตว์สตูล</t>
  </si>
  <si>
    <t>***   0700600044  ศูนย์วิจัยและบำรุงพันธุ์สัตว์หนองกวาง</t>
  </si>
  <si>
    <t>***   0700600036  สถานีวิจัยทดสอบพันธุ์สัตว์นครพนม</t>
  </si>
  <si>
    <t>***   0700600066  สถานีพัฒนาอาหารสัตว์สกลนคร</t>
  </si>
  <si>
    <t>***   0700600132  ศูนย์วิจัยและพัฒนาเทคโนโลยีการย้ายฝากตัวอ่อน</t>
  </si>
  <si>
    <t>***   0700600154  สำนักสุขศาสตร์สัตว์และสุขอนามัยที่ 5</t>
  </si>
  <si>
    <t>***   0700600064  สถานีพัฒนาอาหารสัตว์มหาสารคาม</t>
  </si>
  <si>
    <t>***   0700600072  สถานีพัฒนาอาหารสัตว์พิจิตร</t>
  </si>
  <si>
    <t>***   0700600267  ด่านกักกันสัตว์นครปฐม</t>
  </si>
  <si>
    <t>***   0700600135  ศูนย์วิจัยการผสมเทียมและเทคโนโลยีฯ นครราชสีมา</t>
  </si>
  <si>
    <t>***   0700600136  ศูนย์วิจัยการผสมเทียมและเทคโนโลยีฯ ขอนแก่น</t>
  </si>
  <si>
    <t>***   0700600153  ศูนย์วิจัยและพัฒนาฯ ตะวันออกเฉียงเหนือ(ตอนบน)</t>
  </si>
  <si>
    <t>***   0700600150  ศูนย์วิจัยและพัฒนาฯ ตะวันออกเฉียงเหนือ(ตอนล่าง)</t>
  </si>
  <si>
    <t>***   0700600124  ด่านกักกันสัตว์ตรัง</t>
  </si>
  <si>
    <t>***   0700600111  ด่านกักกันสัตว์อุบลราชธานี</t>
  </si>
  <si>
    <t>***   0700600076  สถานีพัฒนาอาหารสัตว์สุพรรณบุรี</t>
  </si>
  <si>
    <t>***   0700600108  ด่านกักกันสัตว์บุรีรัมย์</t>
  </si>
  <si>
    <t>***   0700600061  สถานีพัฒนาอาหารสัตว์อุดรธานี</t>
  </si>
  <si>
    <t>***   0700600262  ด่านกักกันสัตว์พิษณุโลก</t>
  </si>
  <si>
    <t>***   0700600137  ศูนย์วิจัยการผสมเทียมและเทคโนโลยีฯ เชียงใหม่</t>
  </si>
  <si>
    <t>***   0700600113  ด่านกักกันสัตว์นครพนม</t>
  </si>
  <si>
    <t>***   0700600101  ด่านกักกันสัตว์นราธิวาส</t>
  </si>
  <si>
    <t>***   0700600121  ด่านกักกันสัตว์กาญจนบุรี</t>
  </si>
  <si>
    <t>***   0700600096  ด่านกักกันสัตว์ประจวบคีรีขันธ์</t>
  </si>
  <si>
    <t>***   0700600067  สถานีพัฒนาอาหารสัตว์นครพนม</t>
  </si>
  <si>
    <t>***   0700600054  ศูนย์วิจัยและพัฒนาอาหารสัตว์ชัยนาท</t>
  </si>
  <si>
    <t>***   0700600118  ด่านกักกันสัตว์เชียงราย</t>
  </si>
  <si>
    <t>***   0700600037  ศูนย์วิจัยและบำรุงพันธุ์สัตว์เชียงใหม่</t>
  </si>
  <si>
    <t>***   0700600004  กองการเจ้าหน้าที่</t>
  </si>
  <si>
    <t>ก</t>
  </si>
  <si>
    <t>***   0700600057  สถานีพัฒนาอาหารสัตว์บุรีรัมย์</t>
  </si>
  <si>
    <t>***   0700600258  ด่านกักกันสัตว์กาฬสินธุ์</t>
  </si>
  <si>
    <t>***   0700600257  ด่านกักกันสัตว์หนองบัวลำภู</t>
  </si>
  <si>
    <t>***   0700600162  ศูนย์วิจัยและพัฒนาการสัตวแพทย์ภาคตะวันตก</t>
  </si>
  <si>
    <t>***   0700600139  ศูนย์วิจัยการผสมเทียมและเทคโนโลยีฯ ราชบุรี</t>
  </si>
  <si>
    <t>***   0700600025  สถานีวิจัยทดสอบพันธุ์สัตว์ปากช่อง</t>
  </si>
  <si>
    <t>***   0700600110  ด่านกักกันสัตว์ศรีสะเกษ</t>
  </si>
  <si>
    <t>***   0700600142  ศูนย์วิจัยการผสมเทียมและเทคโนโลยีฯ อุบลราชธานี</t>
  </si>
  <si>
    <t>***   0700600065  สถานีพัฒนาอาหารสัตว์กาฬสินธุ์</t>
  </si>
  <si>
    <t>***   0700600244  ด่านกักกันสัตว์กรุงเทพมหานครทางน้ำ</t>
  </si>
  <si>
    <t>***   0700600195  สำนักงานปศุสัตว์จังหวัดขอนแก่น</t>
  </si>
  <si>
    <t>***   0700600085  ด่านกักกันสัตว์ลพบุรี</t>
  </si>
  <si>
    <t>***   0700600125  ด่านกักกันสัตว์ยะลา</t>
  </si>
  <si>
    <t>***   0700600163  สำนักสุขศาสตร์สัตว์และสุขอนามัยที่ 8</t>
  </si>
  <si>
    <t>***   0700600056  ศูนย์วิจัยและพัฒนาอาหารสัตว์นครราชสีมา</t>
  </si>
  <si>
    <t>***   0700600018  ศูนย์วิจัยและบำรุงพันธุ์สัตว์ทับกวาง</t>
  </si>
  <si>
    <t>***   0700600138  ศูนย์วิจัยการผสมเทียมและเทคโนโลยีฯ พิษณุโลก</t>
  </si>
  <si>
    <t>***   0700600027  สถานีวิจัยทดสอบพันธุ์สัตว์ชัยภูมิ</t>
  </si>
  <si>
    <t>***   0700600093  ด่านกักกันสัตว์พิจิตร</t>
  </si>
  <si>
    <t>***   0700600028  สถานีวิจัยทดสอบพันธุ์สัตว์เลย</t>
  </si>
  <si>
    <t>***   0700600023  สถานีวิจัยทดสอบพันธุ์สัตว์ปราจีนบุรี</t>
  </si>
  <si>
    <t>***   0700600205  สำนักงานปศุสัตว์จังหวัดเชียงใหม่</t>
  </si>
  <si>
    <t>***   0700600060  ศูนย์วิจัยและพัฒนาอาหารสัตว์ขอนแก่น</t>
  </si>
  <si>
    <t>***   0700600103  ด่านกักกันสัตว์จันทบุรี</t>
  </si>
  <si>
    <t>***   0700600211  สำนักงานปศุสัตว์จังหวัดพะเยา</t>
  </si>
  <si>
    <t>***   0700600040  สถานีวิจัยทดสอบพันธุ์สัตว์แม่ฮ่องสอน</t>
  </si>
  <si>
    <t>***   0700600147  ศูนย์วิจัยและพัฒนาการสัตวแพทย์ภาคตะวันออก</t>
  </si>
  <si>
    <t>***   0700600112  ด่านกักกันสัตว์อำนาจเจริญ</t>
  </si>
  <si>
    <t>***   0700600269  ด่านกักกันสัตว์สุราษฎร์ธานี</t>
  </si>
  <si>
    <t>***   0700600217  สำนักงานปศุสัตว์จังหวัดตาก</t>
  </si>
  <si>
    <t>***   0700600117  ด่านกักกันสัตว์น่าน</t>
  </si>
  <si>
    <t>***   0700600248  ด่านกักกันสัตว์สระบุรี</t>
  </si>
  <si>
    <t>***   0700600077  ศูนย์วิจัยและพัฒนาอาหารสัตว์สุราษฎร์ธานี</t>
  </si>
  <si>
    <t>***   0700600270  ด่านกักกันสัตว์นครศรีธรรมราช</t>
  </si>
  <si>
    <t>***   0700600179  สำนักงานปศุสัตว์จังหวัดระยอง</t>
  </si>
  <si>
    <t>***   0700600020  สถานีวิจัยทดสอบพันธุ์สัตว์จันทบุรี</t>
  </si>
  <si>
    <t>***   0700600034  สถานีวิจัยทดสอบพันธุ์สัตว์อุดรธานี</t>
  </si>
  <si>
    <t>***   0700600213  สำนักงานปศุสัตว์จังหวัดแม่ฮ่องสอน</t>
  </si>
  <si>
    <t>***   0700600251  ด่านกักกันสัตว์สุพรรณบุรี</t>
  </si>
  <si>
    <t>***   0700600165  ศูนย์วิจัยและพัฒนาการสัตวแพทย์ภาคใต้</t>
  </si>
  <si>
    <t>***   0700600271  ด่านกักกันสัตว์ปัตตานี</t>
  </si>
  <si>
    <t>***   0700600041  ศูนย์วิจัยและบำรุงพันธุ์สัตว์ตาก</t>
  </si>
  <si>
    <t>***   0700600116  ด่านกักกันสัตว์แพร่</t>
  </si>
  <si>
    <t>***   0700600075  สถานีพัฒนาอาหารสัตว์ประจวบคีรีขันธ์</t>
  </si>
  <si>
    <t>***   0700600026  ศูนย์วิจัยและบำรุงพันธุ์สัตว์ลำพญากลาง</t>
  </si>
  <si>
    <t>***   0700600250  ด่านกักกันสัตว์พระนครศรีอยุธยา</t>
  </si>
  <si>
    <t>***   0700600119  ด่านกักกันสัตว์อุตรดิตถ์</t>
  </si>
  <si>
    <t>***   0700600140  ศูนย์วิจัยการผสมเทียมและเทคโนโลยีฯ สุราษฏร์ธานี</t>
  </si>
  <si>
    <t>***   0700600216  สำนักงานปศุสัตว์จังหวัดกำแพงเพชร</t>
  </si>
  <si>
    <t>***   0700600074  ศูนย์วิจัยและพัฒนาอาหารสัตว์เพชรบุรี</t>
  </si>
  <si>
    <t>***   0700600256  ด่านกักกันสัตว์สกลนคร</t>
  </si>
  <si>
    <t>***   0700600114  ด่านกักกันสัตว์เลย</t>
  </si>
  <si>
    <t>***   0700600207  สำนักงานปศุสัตว์จังหวัดลำปาง</t>
  </si>
  <si>
    <t>***   0700600190  สำนักงานปศุสัตว์จังหวัดอุบลราชธานี</t>
  </si>
  <si>
    <t>***   0700600200  สำนักงานปศุสัตว์จังหวัดร้อยเอ็ด</t>
  </si>
  <si>
    <t>***   0700600106  ด่านกักกันสัตว์นครนายก</t>
  </si>
  <si>
    <t>***   0700600032  ศูนย์วิจัยและบำรุงพันธุ์สัตว์ท่าพระ</t>
  </si>
  <si>
    <t>***   0700600068  สถานีพัฒนาอาหารสัตว์มุกดาหาร</t>
  </si>
  <si>
    <t>***   0700600080  สถานีพัฒนาอาหารสัตว์สตูล</t>
  </si>
  <si>
    <t>***   0700600129  ศูนย์ผลิตน้ำเชื้อพ่อโคพันธุ์โครงหลวงอินทนนท์</t>
  </si>
  <si>
    <t>***   0700600186  สำนักงานปศุสัตว์จังหวัดนครราชสีมา</t>
  </si>
  <si>
    <t>***   0700600042  สถานีวิจัยทดสอบพันธุ์สัตว์นครสวรรค์</t>
  </si>
  <si>
    <t>***   0700600266  ด่านกักกันสัตว์สมุทรสงคราม</t>
  </si>
  <si>
    <t>***   0700600229  สำนักงานปศุสัตว์จังหวัดประจวบคีรีขันธ์</t>
  </si>
  <si>
    <t>***   0700600078  สถานีพัฒนาอาหารสัตว์ชุมพร</t>
  </si>
  <si>
    <t>***   0700600252  ด่านกักกันสัตว์ระยอง</t>
  </si>
  <si>
    <t>***   0700600253  ด่านกักกันสัตว์ชัยภูมิ</t>
  </si>
  <si>
    <t>***   0700600016  กลุ่มวิจัยและพัฒนาผลิตภัณฑ์นม</t>
  </si>
  <si>
    <t>***   0700600094  ด่านกักกันสัตว์เพชรบูรณ์</t>
  </si>
  <si>
    <t>***   0700600227  สำนักงานปศุสัตว์จังหวัดสมุทรสงคราม</t>
  </si>
  <si>
    <t>***   0700600178  สำนักงานปศุสัตว์จังหวัดชลบุรี</t>
  </si>
  <si>
    <t>***   0700600123  ด่านกักกันสัตว์ระนอง</t>
  </si>
  <si>
    <t>***   0700600166  สำนักสุขศาสตร์สัตว์และสุขอนามัยที่ 9</t>
  </si>
  <si>
    <t>***   0700600038  สถานีวิจัยทดสอบพันธุ์สัตว์แพร่</t>
  </si>
  <si>
    <t>***   0700600047  สถานีวิจัยทดสอบพันธุ์สัตว์นครศรีธรรมราช</t>
  </si>
  <si>
    <t>***   0700600225  สำนักงานปศุสัตว์จังหวัดนครปฐม</t>
  </si>
  <si>
    <t>***   0700600115  ด่านกักกันสัตว์ลำปาง</t>
  </si>
  <si>
    <t>***   0700600239  สำนักงานปศุสัตว์จังหวัดตรัง</t>
  </si>
  <si>
    <t>***   0700600131  ศูนย์ผลิตน้ำเชื้อสุกรราชบุรี</t>
  </si>
  <si>
    <t>***   0700600128  ศูนย์ผลิตน้ำเชื้อแช่แข็งพ่อพันธุ์ลำพญากลาง</t>
  </si>
  <si>
    <t>***   0700600029  ศูนย์วิจัยและบำรุงพันธุ์สัตว์สุรินทร์</t>
  </si>
  <si>
    <t>***   0700600222  สำนักงานปศุสัตว์จังหวัดราชบุรี</t>
  </si>
  <si>
    <t>***   0700600196  สำนักงานปศุสัตว์จังหวัดอุดรธานี</t>
  </si>
  <si>
    <t>***   0700600030  สถานีวิจัยทดสอบพันธุ์สัตว์บุรีรัมย์</t>
  </si>
  <si>
    <t>***   0700600104  ด่านกักกันสัตว์ตราด</t>
  </si>
  <si>
    <t>***   0700600204  สำนักงานปศุสัตว์จังหวัดมุกดาหาร</t>
  </si>
  <si>
    <t>***   0700600079  ศูนย์วิจัยและพัฒนาอาหารสัตว์นราธิวาส</t>
  </si>
  <si>
    <t>***   0700600055  ศูนย์วิจัยและพัฒนาอาหารสัตว์สระแก้ว</t>
  </si>
  <si>
    <t>***   0700600192  สำนักงานปศุสัตว์จังหวัดชัยภูมิ</t>
  </si>
  <si>
    <t>***   0700600039  สถานีวิจัยทดสอบพันธุ์สัตว์พะเยา</t>
  </si>
  <si>
    <t>***   0700600169  สำนักงานปศุสัตว์จังหวัดสมุทรปราการ</t>
  </si>
  <si>
    <t>***   0700600228  สำนักงานปศุสัตว์จังหวัดเพชรบุรี</t>
  </si>
  <si>
    <t>***   0700600144  ศูนย์วิจัยและถ่ายทอดเทคโนโลยีทับกวาง</t>
  </si>
  <si>
    <t>***   0700600122  ด่านกักกันสัตว์ราชบุรี</t>
  </si>
  <si>
    <t>***   0700600184  สำนักงานปศุสัตว์จังหวัดนครนายก</t>
  </si>
  <si>
    <t>***   0700600000  กรมปศุสัตว์</t>
  </si>
  <si>
    <t>***   0700600158  ศูนย์วิจัยและถ่ายทอดเทคโนโลยีอุทัยธานี</t>
  </si>
  <si>
    <t>***   0700600062  สถานีพัฒนาอาหารสัตว์เลย</t>
  </si>
  <si>
    <t>***   0700600134  ศูนย์วิจัยการผสมเทียมและเทคโนโลยีฯ ชลบุรี</t>
  </si>
  <si>
    <t>***   0700600232  สำนักงานปศุสัตว์จังหวัดพังงา</t>
  </si>
  <si>
    <t>***   0700600183  สำนักงานปศุสัตว์จังหวัดปราจีนบุรี</t>
  </si>
  <si>
    <t>***   0700600235  สำนักงานปศุสัตว์จังหวัดระนอง</t>
  </si>
  <si>
    <t>***   0700600202  สำนักงานปศุสัตว์จังหวัดสกลนคร</t>
  </si>
  <si>
    <t>***   0700600194  สำนักงานปศุสัตว์จังหวัดหนองบัวลำภู</t>
  </si>
  <si>
    <t>***   0700600033  สถานีวิจัยทดสอบพันธุ์สัตว์อุบลราชธานี</t>
  </si>
  <si>
    <t>***   0700600071  สถานีพัฒนาอาหารสัตว์สุโขทัย</t>
  </si>
  <si>
    <t>***   0700600107  ด่านกักกันสัตว์สระแก้ว</t>
  </si>
  <si>
    <t>***   0700600035  สถานีวิจัยทดสอบพันธุ์สัตว์สกลนคร</t>
  </si>
  <si>
    <t>***   0700600043  สถานีวิจัยทดสอบพันธุ์สัตว์พิษณุโลก</t>
  </si>
  <si>
    <t>***   0700600007  กองนิติการ</t>
  </si>
  <si>
    <t>***   0700600249  ด่านกักกันสัตว์สิงห์บุรี</t>
  </si>
  <si>
    <t>***   0700600180  สำนักงานปศุสัตว์จังหวัดจันทบุรี</t>
  </si>
  <si>
    <t>***   0700600188  สำนักงานปศุสัตว์จังหวัดสุรินทร์</t>
  </si>
  <si>
    <t>***   0700600001  กลุ่มพัฒนาระบบบริหาร</t>
  </si>
  <si>
    <t>***   0700600059  สถานีพัฒนาอาหารสัตว์ร้อยเอ็ด</t>
  </si>
  <si>
    <t>***   0700600268  ด่านกักกันสัตว์กระบี่</t>
  </si>
  <si>
    <t>***   0700600022  สถานีวิจัยทดสอบพันธุ์สัตว์สระแก้ว</t>
  </si>
  <si>
    <t>***   0700600176  สำนักงานปศุสัตว์จังหวัดชัยนาท</t>
  </si>
  <si>
    <t>***   0700600168  สำนักงานปศุสัตว์กรุงเทพมหานคร</t>
  </si>
  <si>
    <t>***   0700600208  สำนักงานปศุสัตว์จังหวัดอุตรดิตถ์</t>
  </si>
  <si>
    <t>***   0700600201  สำนักงานปศุสัตว์จังหวัดกาฬสินธุ์</t>
  </si>
  <si>
    <t>***   0700600273  ด่านกักกันสัตว์สุวรรณภูมิ</t>
  </si>
  <si>
    <t>***   0700600051  สถานีวิจัยทดสอบพันธุ์สัตว์ตรัง</t>
  </si>
  <si>
    <t>***   0700600049  ศูนย์วิจัยและบำรุงพันธุ์สัตว์ยะลา</t>
  </si>
  <si>
    <t>***   0700600181  สำนักงานปศุสัตว์จังหวัดตราด</t>
  </si>
  <si>
    <t>***   0700600191  สำนักงานปศุสัตว์จังหวัดยโสธร</t>
  </si>
  <si>
    <t>***   0700600173  สำนักงานปศุสัตว์จังหวัดอ่างทอง</t>
  </si>
  <si>
    <t>***   0700600031  สถานีวิจัยทดสอบพันธุ์สัตว์ศรีสะเกษ</t>
  </si>
  <si>
    <t>***   0700600212  สำนักงานปศุสัตว์จังหวัดเชียงราย</t>
  </si>
  <si>
    <t>***   0700600050  สถานีวิจัยทดสอบพันธุ์สัตว์เทพา</t>
  </si>
  <si>
    <t>***   0700600215  สำนักงานปศุสัตว์จังหวัดอุทัยธานี</t>
  </si>
  <si>
    <t>***   0700600197  สำนักงานปศุสัตว์จังหวัดเลย</t>
  </si>
  <si>
    <t>***   0700600234  สำนักงานปศุสัตว์จังหวัดสุราษฎร์ธานี</t>
  </si>
  <si>
    <t>***   0700600159  ศูนย์วิจัยและพัฒนาการสัตวแพทย์ภาคเหนือ(ตอนล่าง)</t>
  </si>
  <si>
    <t>***   0700600127  สำนักเทคโนโลยีชีวภาพการผลิตปศุสัตว์</t>
  </si>
  <si>
    <t>***   0700600226  สำนักงานปศุสัตว์จังหวัดสมุทรสาคร</t>
  </si>
  <si>
    <t>***   0700600240  สำนักงานปศุสัตว์จังหวัดพัทลุง</t>
  </si>
  <si>
    <t>***   0700600048  สถานีวิจัยทดสอบพันธุ์สัตว์กระบี่</t>
  </si>
  <si>
    <t>***   0700600082  สถานีพัฒนาอาหารสัตว์พัทลุง</t>
  </si>
  <si>
    <t>***   0700600264  ด่านกักกันสัตว์อุทัยธานี</t>
  </si>
  <si>
    <t>***   0700600175  สำนักงานปศุสัตว์จังหวัดสิงห์บุรี</t>
  </si>
  <si>
    <t>***   0700600002  กลุ่มตรวจสอบภายใน</t>
  </si>
  <si>
    <t>***   0700600174  สำนักงานปศุสัตว์จังหวัดลพบุรี</t>
  </si>
  <si>
    <t>***   0700600187  สำนักงานปศุสัตว์จังหวัดบุรีรัมย์</t>
  </si>
  <si>
    <t>***   0700600214  สำนักงานปศุสัตว์จังหวัดนครสวรรค์</t>
  </si>
  <si>
    <t>***   0700600223  สำนักงานปศุสัตว์จังหวัดกาญจนบุรี</t>
  </si>
  <si>
    <t>***   0700600045  สถานีวิจัยทดสอบพันธุ์สัตว์สุพรรณบุรี</t>
  </si>
  <si>
    <t>***   0700600245  ด่านกักกันสัตว์กรุงเทพมหานครทางอากาศ</t>
  </si>
  <si>
    <t>***   0700600170  สำนักงานปศุสัตว์จังหวัดนนทบุรี</t>
  </si>
  <si>
    <t>***   0700600206  สำนักงานปศุสัตว์จังหวัดลำพูน</t>
  </si>
  <si>
    <t>***   0700600230  สำนักงานปศุสัตว์จังหวัดนครศรีธรรมราช</t>
  </si>
  <si>
    <t>***   0700600236  สำนักงานปศุสัตว์จังหวัดชุมพร</t>
  </si>
  <si>
    <t>***   0700600220  สำนักงานปศุสัตว์จังหวัดพิจิตร</t>
  </si>
  <si>
    <t>***   0700600058  สถานีพัฒนาอาหารสัตว์ยโสธร</t>
  </si>
  <si>
    <t>***   0700600224  สำนักงานปศุสัตว์จังหวัดสุพรรณบุรี</t>
  </si>
  <si>
    <t>***   0700600133  ศูนย์วิจัยการผสมเทียมและเทคโนโลยีฯ สระบุรี</t>
  </si>
  <si>
    <t>***   0700600189  สำนักงานปศุสัตว์จังหวัดศรีสะเกษ</t>
  </si>
  <si>
    <t>***   0700600177  สำนักงานปศุสัตว์จังหวัดสระบุรี</t>
  </si>
  <si>
    <t>***   0700600182  สำนักงานปศุสัตว์จังหวัดฉะเชิงเทรา</t>
  </si>
  <si>
    <t>***   0700600097  ด่านกักกันสัตว์ภูเก็ต</t>
  </si>
  <si>
    <t>***   0700600046  ศูนย์วิจัยและบำรุงพันธุ์สัตว์สุราษฏร์ธานี</t>
  </si>
  <si>
    <t>***   0700600203  สำนักงานปศุสัตว์จังหวัดนครพนม</t>
  </si>
  <si>
    <t>***   0700600210  สำนักงานปศุสัตว์จังหวัดน่าน</t>
  </si>
  <si>
    <t>***   0700600233  สำนักงานปศุสัตว์จังหวัดภูเก็ต</t>
  </si>
  <si>
    <t>***   0700600155  ศูนย์วิจัยและถ่ายทอดเทคโนโลยีเชียงราย</t>
  </si>
  <si>
    <t>***   0700600164  ศูนย์วิจัยและถ่ายทอดเทคโนโลยีนครศรีธรรมราช</t>
  </si>
  <si>
    <t>***   0700600221  สำนักงานปศุสัตว์จังหวัดเพชรบูรณ์</t>
  </si>
  <si>
    <t>***   0700600231  สำนักงานปศุสัตว์จังหวัดกระบี่</t>
  </si>
  <si>
    <t>***   0700600193  สำนักงานปศุสัตว์จังหวัดอำนาจเจริญ</t>
  </si>
  <si>
    <t>***   0700600199  สำนักงานปศุสัตว์จังหวัดมหาสารคาม</t>
  </si>
  <si>
    <t>***   0700600171  สำนักงานปศุสัตว์จังหวัดปทุมธานี</t>
  </si>
  <si>
    <t>***   0700600218  สำนักงานปศุสัตว์จังหวัดสุโขทัย</t>
  </si>
  <si>
    <t>***   0700600219  สำนักงานปศุสัตว์จังหวัดพิษณุโลก</t>
  </si>
  <si>
    <t>***   0700600276  ศูนย์วิจัยและถ่ายทอดเทคโนโลยีอำนาจเจริญ</t>
  </si>
  <si>
    <t>***   0700600238  สำนักงานปศุสัตว์จังหวัดสตูล</t>
  </si>
  <si>
    <t>***   0700600081  สถานีพัฒนาอาหารสัตว์ตรัง</t>
  </si>
  <si>
    <t>***   0700600198  สำนักงานปศุสัตว์จังหวัดหนองคาย</t>
  </si>
  <si>
    <t>***   0700600005  กองคลัง</t>
  </si>
  <si>
    <t>***   0700600141  ศูนย์วิจัยการผสมเทียมและเทคโนโลยีฯ สงขลา</t>
  </si>
  <si>
    <t>***   0700600146  ศูนย์วิจัยและถ่ายทอดเทคโนโลยีปลวกแดง</t>
  </si>
  <si>
    <t>***   0700600052  สถานีวิจัยทดสอบพันธุ์สัตว์ปัตตานี</t>
  </si>
  <si>
    <t>***   0700600008  กองแผนงาน</t>
  </si>
  <si>
    <t>***   0700600161  ศูนย์วิจัยและถ่ายทอดเทคโนโลยีเขาไชยราช</t>
  </si>
  <si>
    <t>***   0700600152  ศูนย์วิจัยและถ่ายทอดเทคโนโลยีมหาสารคาม</t>
  </si>
  <si>
    <t>***   0700600172  สำนักงานปศุสัตว์จังหวัดพระนครศรีอยุธยา</t>
  </si>
  <si>
    <t>***   0700600243  สำนักงานปศุสัตว์จังหวัดนราธิวาส</t>
  </si>
  <si>
    <t>***   0700600156  ศูนย์วิจัยและพัฒนาการสัตวแพทย์ภาคเหนือ(ตอนบน)</t>
  </si>
  <si>
    <t>***   0700600237  สำนักงานปศุสัตว์จังหวัดสงขลา</t>
  </si>
  <si>
    <t>***   0700600070  สถานีพัฒนาอาหารสัตว์แพร่</t>
  </si>
  <si>
    <t>***   0700600011  ศูนย์อ้างอิงโรคปากและฯ เอเชียตะวันออกเฉียงใต้</t>
  </si>
  <si>
    <t>***   0700600013  กลุ่มตรวจสอบชีววัตถุสำหรับสัตว์</t>
  </si>
  <si>
    <t>***   0700600003  สำนักงานเลขานุการกรม</t>
  </si>
  <si>
    <t>***   0700600083  สำนักควบคุม ป้องกันและบำบัดโรคสัตว์</t>
  </si>
  <si>
    <t>***   0700600024  ศูนย์วิจัยและบำรุงพันธุ์สัตว์นครราชสีมา</t>
  </si>
  <si>
    <t>***   0700600209  สำนักงานปศุสัตว์จังหวัดแพร่</t>
  </si>
  <si>
    <t>***   0700600017  กองบำรุงพันธุ์สัตว์</t>
  </si>
  <si>
    <t>***   0700600084  สถาบันวิจัยและบริการสุขภาพช้างแห่งชาติ</t>
  </si>
  <si>
    <t>***   0700600272  สำนักตรวจสอบคุณภาพสินค้าปศุสัตว์</t>
  </si>
  <si>
    <t>***   0700600242  สำนักงานปศุสัตว์จังหวัดยะลา</t>
  </si>
  <si>
    <t>***   0700600009  ศูนย์สารสนเทศ</t>
  </si>
  <si>
    <t>***   0700600167  ศูนย์วิจัยและถ่ายทอดเทคโนโลยีนราธิวาส</t>
  </si>
  <si>
    <t>***   0700600073  สถานีพัฒนาอาหารสัตว์เพชรบูรณ์</t>
  </si>
  <si>
    <t>***   0700600010  สถาบันสุขภาพสัตว์แห่งชาติ</t>
  </si>
  <si>
    <t>***   0700600241  สำนักงานปศุสัตว์จังหวัดปัตตานี</t>
  </si>
  <si>
    <t>***   0700600015  สำนักพัฒนาการปศุสัตว์และถ่ายทอดเทคโนโลยี</t>
  </si>
  <si>
    <t>***   0700600014  สำนักพัฒนาระบบและรับรองมาตรฐานสินค้าปศุสัตว์</t>
  </si>
  <si>
    <t>***   0700600053  กองอาหารสัตว์</t>
  </si>
  <si>
    <t>***   0700600126  สำนักเทคโนโลยีชีวภัณฑ์สัตว์</t>
  </si>
  <si>
    <r>
      <t>ตั้งแต่ วันที่ 1 ตุลาคม 2553 ถึง วันที่ 30 เมษายน 2554 (</t>
    </r>
    <r>
      <rPr>
        <u val="single"/>
        <sz val="15"/>
        <rFont val="TH SarabunPSK"/>
        <family val="2"/>
      </rPr>
      <t>รวมทุกงบรายจ่าย  จัดลำดับจากร้อยละของการเบิกจ่ายสะสม)</t>
    </r>
  </si>
  <si>
    <r>
      <t xml:space="preserve">***** มติ ครม. เมื่อวันที่ 21 กันยายน 2553 ได้กำหนดให้ส่วนราชการและรัฐวิสาหกิจ เบิกจ่ายสะสม </t>
    </r>
    <r>
      <rPr>
        <b/>
        <u val="single"/>
        <sz val="18"/>
        <rFont val="TH SarabunPSK"/>
        <family val="2"/>
      </rPr>
      <t xml:space="preserve">(รวมทุกงบรายจ่าย) </t>
    </r>
    <r>
      <rPr>
        <b/>
        <sz val="18"/>
        <rFont val="TH SarabunPSK"/>
        <family val="2"/>
      </rPr>
      <t>ณ สิ้นไตรมาส 3  (สิ้นเดือน มีนาคม 2554) ให้ได้ร้อยละ 68  *****</t>
    </r>
  </si>
  <si>
    <r>
      <t xml:space="preserve">***** นโยบาย ท่าน อปส. ให้เบิกจ่ายสะสม </t>
    </r>
    <r>
      <rPr>
        <b/>
        <u val="single"/>
        <sz val="18"/>
        <rFont val="TH SarabunPSK"/>
        <family val="2"/>
      </rPr>
      <t xml:space="preserve">(รวมทุกงบรายจ่าย) </t>
    </r>
    <r>
      <rPr>
        <b/>
        <sz val="18"/>
        <rFont val="TH SarabunPSK"/>
        <family val="2"/>
      </rPr>
      <t>ณ สิ้นไตรมาส 3  (สิ้นเดือน มีนาคม 2554) ให้ได้ร้อยละ 75  *****</t>
    </r>
  </si>
  <si>
    <r>
      <t>เงินประจำงวดได้รับตาม พรบ.(รวมได้รับจัดสรร</t>
    </r>
    <r>
      <rPr>
        <u val="single"/>
        <sz val="15"/>
        <rFont val="TH SarabunPSK"/>
        <family val="2"/>
      </rPr>
      <t>เพิ่มเติม</t>
    </r>
    <r>
      <rPr>
        <sz val="15"/>
        <rFont val="TH SarabunPSK"/>
        <family val="2"/>
      </rPr>
      <t>ระหว่างปี)</t>
    </r>
  </si>
  <si>
    <r>
      <t>เปรียบเทียบ (สูง) ต่ำ กว่า มติ ครม. ที่กำหนดไว้</t>
    </r>
    <r>
      <rPr>
        <b/>
        <sz val="15"/>
        <rFont val="TH SarabunPSK"/>
        <family val="2"/>
      </rPr>
      <t xml:space="preserve"> 68.00</t>
    </r>
    <r>
      <rPr>
        <sz val="15"/>
        <rFont val="TH SarabunPSK"/>
        <family val="2"/>
      </rPr>
      <t xml:space="preserve"> %</t>
    </r>
  </si>
  <si>
    <r>
      <t>เปรียบเทียบ (สูง) ต่ำ กว่า มติ ครม. ที่กำหนดไว้</t>
    </r>
    <r>
      <rPr>
        <b/>
        <sz val="15"/>
        <rFont val="TH SarabunPSK"/>
        <family val="2"/>
      </rPr>
      <t xml:space="preserve"> 20.00</t>
    </r>
    <r>
      <rPr>
        <sz val="15"/>
        <rFont val="TH SarabunPSK"/>
        <family val="2"/>
      </rPr>
      <t xml:space="preserve"> %</t>
    </r>
  </si>
  <si>
    <r>
      <t xml:space="preserve">**** </t>
    </r>
    <r>
      <rPr>
        <b/>
        <u val="single"/>
        <sz val="15"/>
        <rFont val="TH SarabunPSK"/>
        <family val="2"/>
      </rPr>
      <t>ภาพรวมทุกงบรายจ่าย</t>
    </r>
    <r>
      <rPr>
        <b/>
        <sz val="15"/>
        <rFont val="TH SarabunPSK"/>
        <family val="2"/>
      </rPr>
      <t xml:space="preserve"> (รวมทุกหน่วยงาน)</t>
    </r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</si>
</sst>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"/>
    <numFmt numFmtId="200" formatCode="#,##0.000"/>
    <numFmt numFmtId="201" formatCode="#,##0.0_);\(#,##0.0\)"/>
    <numFmt numFmtId="202" formatCode="#,##0.0000"/>
    <numFmt numFmtId="203" formatCode="#,##0.00_);\(#,##0.00\)"/>
    <numFmt numFmtId="204" formatCode="t&quot;฿&quot;#,##0.00_);[Red]\(#,##0.00\)"/>
    <numFmt numFmtId="205" formatCode="t&quot;฿&quot;#,##0.00_);\(#,##0.00\)"/>
  </numFmts>
  <fonts count="49">
    <font>
      <sz val="16"/>
      <name val="TH SarabunPSK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7"/>
      <name val="Small Fonts"/>
      <family val="0"/>
    </font>
    <font>
      <sz val="8"/>
      <name val="Arial"/>
      <family val="0"/>
    </font>
    <font>
      <sz val="15"/>
      <name val="TH SarabunPSK"/>
      <family val="2"/>
    </font>
    <font>
      <sz val="15"/>
      <color indexed="10"/>
      <name val="TH SarabunPSK"/>
      <family val="2"/>
    </font>
    <font>
      <u val="single"/>
      <sz val="15"/>
      <name val="TH SarabunPSK"/>
      <family val="2"/>
    </font>
    <font>
      <b/>
      <sz val="15"/>
      <name val="TH SarabunPSK"/>
      <family val="2"/>
    </font>
    <font>
      <b/>
      <u val="single"/>
      <sz val="18"/>
      <name val="TH SarabunPSK"/>
      <family val="2"/>
    </font>
    <font>
      <b/>
      <sz val="18"/>
      <name val="TH SarabunPSK"/>
      <family val="2"/>
    </font>
    <font>
      <b/>
      <u val="single"/>
      <sz val="15"/>
      <name val="TH SarabunPSK"/>
      <family val="2"/>
    </font>
    <font>
      <sz val="15"/>
      <color indexed="13"/>
      <name val="TH SarabunPSK"/>
      <family val="2"/>
    </font>
    <font>
      <sz val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37" fontId="4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6" fillId="0" borderId="0" xfId="59" applyFont="1" applyFill="1" applyAlignment="1">
      <alignment vertical="center"/>
      <protection/>
    </xf>
    <xf numFmtId="0" fontId="6" fillId="0" borderId="0" xfId="59" applyFont="1" applyFill="1" applyAlignment="1">
      <alignment horizontal="center" vertical="center"/>
      <protection/>
    </xf>
    <xf numFmtId="0" fontId="6" fillId="0" borderId="0" xfId="59" applyFont="1" applyFill="1">
      <alignment/>
      <protection/>
    </xf>
    <xf numFmtId="0" fontId="6" fillId="0" borderId="0" xfId="59" applyFont="1" applyFill="1" applyAlignment="1">
      <alignment horizontal="center"/>
      <protection/>
    </xf>
    <xf numFmtId="4" fontId="7" fillId="0" borderId="0" xfId="59" applyNumberFormat="1" applyFont="1" applyFill="1">
      <alignment/>
      <protection/>
    </xf>
    <xf numFmtId="39" fontId="6" fillId="0" borderId="0" xfId="59" applyNumberFormat="1" applyFont="1" applyFill="1">
      <alignment/>
      <protection/>
    </xf>
    <xf numFmtId="0" fontId="9" fillId="0" borderId="0" xfId="59" applyFont="1" applyFill="1" applyAlignment="1">
      <alignment vertical="center"/>
      <protection/>
    </xf>
    <xf numFmtId="3" fontId="6" fillId="0" borderId="10" xfId="59" applyNumberFormat="1" applyFont="1" applyFill="1" applyBorder="1" applyAlignment="1">
      <alignment horizontal="center" vertical="center" wrapText="1"/>
      <protection/>
    </xf>
    <xf numFmtId="37" fontId="0" fillId="0" borderId="10" xfId="59" applyNumberFormat="1" applyFont="1" applyFill="1" applyBorder="1" applyAlignment="1">
      <alignment horizontal="center" vertical="center" wrapText="1"/>
      <protection/>
    </xf>
    <xf numFmtId="0" fontId="6" fillId="0" borderId="0" xfId="59" applyFont="1" applyFill="1" applyAlignment="1">
      <alignment vertical="center" wrapText="1"/>
      <protection/>
    </xf>
    <xf numFmtId="0" fontId="6" fillId="0" borderId="0" xfId="59" applyFont="1" applyFill="1" applyAlignment="1">
      <alignment horizontal="center" vertical="center" wrapText="1"/>
      <protection/>
    </xf>
    <xf numFmtId="4" fontId="7" fillId="0" borderId="0" xfId="59" applyNumberFormat="1" applyFont="1" applyFill="1" applyAlignment="1">
      <alignment vertical="center" wrapText="1"/>
      <protection/>
    </xf>
    <xf numFmtId="39" fontId="6" fillId="0" borderId="0" xfId="59" applyNumberFormat="1" applyFont="1" applyFill="1" applyAlignment="1">
      <alignment vertical="center" wrapText="1"/>
      <protection/>
    </xf>
    <xf numFmtId="3" fontId="6" fillId="33" borderId="10" xfId="59" applyNumberFormat="1" applyFont="1" applyFill="1" applyBorder="1" applyAlignment="1">
      <alignment horizontal="center" vertical="center" wrapText="1"/>
      <protection/>
    </xf>
    <xf numFmtId="37" fontId="6" fillId="33" borderId="10" xfId="59" applyNumberFormat="1" applyFont="1" applyFill="1" applyBorder="1" applyAlignment="1">
      <alignment horizontal="center" vertical="center" wrapText="1"/>
      <protection/>
    </xf>
    <xf numFmtId="49" fontId="6" fillId="33" borderId="10" xfId="59" applyNumberFormat="1" applyFont="1" applyFill="1" applyBorder="1" applyAlignment="1">
      <alignment horizontal="center" vertical="center" wrapText="1"/>
      <protection/>
    </xf>
    <xf numFmtId="39" fontId="6" fillId="33" borderId="10" xfId="59" applyNumberFormat="1" applyFont="1" applyFill="1" applyBorder="1" applyAlignment="1">
      <alignment horizontal="center" vertical="center" wrapText="1"/>
      <protection/>
    </xf>
    <xf numFmtId="49" fontId="6" fillId="0" borderId="10" xfId="59" applyNumberFormat="1" applyFont="1" applyFill="1" applyBorder="1" applyAlignment="1">
      <alignment horizontal="center" vertical="center" wrapText="1"/>
      <protection/>
    </xf>
    <xf numFmtId="49" fontId="6" fillId="0" borderId="0" xfId="59" applyNumberFormat="1" applyFont="1" applyFill="1" applyAlignment="1">
      <alignment vertical="center" wrapText="1"/>
      <protection/>
    </xf>
    <xf numFmtId="49" fontId="6" fillId="0" borderId="0" xfId="59" applyNumberFormat="1" applyFont="1" applyFill="1" applyAlignment="1">
      <alignment horizontal="center" vertical="center" wrapText="1"/>
      <protection/>
    </xf>
    <xf numFmtId="49" fontId="7" fillId="0" borderId="0" xfId="59" applyNumberFormat="1" applyFont="1" applyFill="1" applyAlignment="1">
      <alignment vertical="center" wrapText="1"/>
      <protection/>
    </xf>
    <xf numFmtId="0" fontId="6" fillId="0" borderId="11" xfId="59" applyFont="1" applyFill="1" applyBorder="1" applyAlignment="1">
      <alignment vertical="center" wrapText="1"/>
      <protection/>
    </xf>
    <xf numFmtId="3" fontId="6" fillId="34" borderId="10" xfId="59" applyNumberFormat="1" applyFont="1" applyFill="1" applyBorder="1" applyAlignment="1">
      <alignment horizontal="center" vertical="center" wrapText="1"/>
      <protection/>
    </xf>
    <xf numFmtId="37" fontId="6" fillId="34" borderId="10" xfId="59" applyNumberFormat="1" applyFont="1" applyFill="1" applyBorder="1" applyAlignment="1">
      <alignment horizontal="center" vertical="center" wrapText="1"/>
      <protection/>
    </xf>
    <xf numFmtId="49" fontId="6" fillId="34" borderId="10" xfId="59" applyNumberFormat="1" applyFont="1" applyFill="1" applyBorder="1" applyAlignment="1">
      <alignment horizontal="center" vertical="center" wrapText="1"/>
      <protection/>
    </xf>
    <xf numFmtId="39" fontId="6" fillId="34" borderId="10" xfId="59" applyNumberFormat="1" applyFont="1" applyFill="1" applyBorder="1" applyAlignment="1">
      <alignment horizontal="center" vertical="center" wrapText="1"/>
      <protection/>
    </xf>
    <xf numFmtId="49" fontId="6" fillId="34" borderId="0" xfId="59" applyNumberFormat="1" applyFont="1" applyFill="1" applyAlignment="1">
      <alignment horizontal="center" vertical="center" wrapText="1"/>
      <protection/>
    </xf>
    <xf numFmtId="39" fontId="6" fillId="34" borderId="0" xfId="59" applyNumberFormat="1" applyFont="1" applyFill="1" applyAlignment="1">
      <alignment horizontal="center" vertical="center" wrapText="1"/>
      <protection/>
    </xf>
    <xf numFmtId="3" fontId="9" fillId="0" borderId="10" xfId="59" applyNumberFormat="1" applyFont="1" applyFill="1" applyBorder="1" applyAlignment="1">
      <alignment vertical="center"/>
      <protection/>
    </xf>
    <xf numFmtId="0" fontId="9" fillId="0" borderId="10" xfId="59" applyFont="1" applyFill="1" applyBorder="1" applyAlignment="1">
      <alignment vertical="center"/>
      <protection/>
    </xf>
    <xf numFmtId="192" fontId="9" fillId="0" borderId="10" xfId="59" applyNumberFormat="1" applyFont="1" applyFill="1" applyBorder="1" applyAlignment="1">
      <alignment vertical="center"/>
      <protection/>
    </xf>
    <xf numFmtId="37" fontId="9" fillId="0" borderId="10" xfId="59" applyNumberFormat="1" applyFont="1" applyFill="1" applyBorder="1" applyAlignment="1">
      <alignment vertical="center"/>
      <protection/>
    </xf>
    <xf numFmtId="4" fontId="9" fillId="0" borderId="10" xfId="59" applyNumberFormat="1" applyFont="1" applyFill="1" applyBorder="1" applyAlignment="1">
      <alignment vertical="center"/>
      <protection/>
    </xf>
    <xf numFmtId="39" fontId="9" fillId="0" borderId="10" xfId="59" applyNumberFormat="1" applyFont="1" applyFill="1" applyBorder="1" applyAlignment="1">
      <alignment horizontal="center" vertical="center"/>
      <protection/>
    </xf>
    <xf numFmtId="203" fontId="9" fillId="0" borderId="10" xfId="59" applyNumberFormat="1" applyFont="1" applyFill="1" applyBorder="1" applyAlignment="1">
      <alignment horizontal="center" vertical="center"/>
      <protection/>
    </xf>
    <xf numFmtId="4" fontId="9" fillId="0" borderId="10" xfId="59" applyNumberFormat="1" applyFont="1" applyFill="1" applyBorder="1" applyAlignment="1">
      <alignment horizontal="center" vertical="center"/>
      <protection/>
    </xf>
    <xf numFmtId="4" fontId="7" fillId="0" borderId="0" xfId="59" applyNumberFormat="1" applyFont="1" applyFill="1" applyAlignment="1">
      <alignment vertical="center"/>
      <protection/>
    </xf>
    <xf numFmtId="39" fontId="6" fillId="0" borderId="0" xfId="59" applyNumberFormat="1" applyFont="1" applyFill="1" applyAlignment="1">
      <alignment vertical="center"/>
      <protection/>
    </xf>
    <xf numFmtId="3" fontId="6" fillId="0" borderId="12" xfId="59" applyNumberFormat="1" applyFont="1" applyFill="1" applyBorder="1" applyAlignment="1">
      <alignment horizontal="center" vertical="center"/>
      <protection/>
    </xf>
    <xf numFmtId="0" fontId="6" fillId="0" borderId="12" xfId="59" applyFont="1" applyFill="1" applyBorder="1" applyAlignment="1">
      <alignment vertical="center"/>
      <protection/>
    </xf>
    <xf numFmtId="3" fontId="6" fillId="0" borderId="12" xfId="59" applyNumberFormat="1" applyFont="1" applyFill="1" applyBorder="1" applyAlignment="1">
      <alignment vertical="center"/>
      <protection/>
    </xf>
    <xf numFmtId="3" fontId="6" fillId="0" borderId="13" xfId="59" applyNumberFormat="1" applyFont="1" applyFill="1" applyBorder="1" applyAlignment="1">
      <alignment vertical="center"/>
      <protection/>
    </xf>
    <xf numFmtId="37" fontId="6" fillId="0" borderId="12" xfId="59" applyNumberFormat="1" applyFont="1" applyFill="1" applyBorder="1" applyAlignment="1">
      <alignment vertical="center"/>
      <protection/>
    </xf>
    <xf numFmtId="4" fontId="6" fillId="0" borderId="12" xfId="59" applyNumberFormat="1" applyFont="1" applyFill="1" applyBorder="1" applyAlignment="1">
      <alignment vertical="center"/>
      <protection/>
    </xf>
    <xf numFmtId="4" fontId="6" fillId="0" borderId="12" xfId="59" applyNumberFormat="1" applyFont="1" applyFill="1" applyBorder="1" applyAlignment="1">
      <alignment horizontal="center" vertical="center"/>
      <protection/>
    </xf>
    <xf numFmtId="203" fontId="6" fillId="0" borderId="12" xfId="59" applyNumberFormat="1" applyFont="1" applyFill="1" applyBorder="1" applyAlignment="1">
      <alignment horizontal="center" vertical="center"/>
      <protection/>
    </xf>
    <xf numFmtId="39" fontId="6" fillId="0" borderId="12" xfId="59" applyNumberFormat="1" applyFont="1" applyFill="1" applyBorder="1" applyAlignment="1">
      <alignment vertical="center"/>
      <protection/>
    </xf>
    <xf numFmtId="39" fontId="6" fillId="0" borderId="12" xfId="59" applyNumberFormat="1" applyFont="1" applyFill="1" applyBorder="1" applyAlignment="1">
      <alignment horizontal="center" vertical="center"/>
      <protection/>
    </xf>
    <xf numFmtId="4" fontId="6" fillId="0" borderId="0" xfId="59" applyNumberFormat="1" applyFont="1" applyFill="1" applyAlignment="1">
      <alignment vertical="center"/>
      <protection/>
    </xf>
    <xf numFmtId="3" fontId="6" fillId="0" borderId="14" xfId="59" applyNumberFormat="1" applyFont="1" applyFill="1" applyBorder="1" applyAlignment="1">
      <alignment horizontal="center" vertical="center"/>
      <protection/>
    </xf>
    <xf numFmtId="0" fontId="6" fillId="0" borderId="14" xfId="59" applyFont="1" applyFill="1" applyBorder="1" applyAlignment="1">
      <alignment vertical="center"/>
      <protection/>
    </xf>
    <xf numFmtId="3" fontId="6" fillId="0" borderId="14" xfId="59" applyNumberFormat="1" applyFont="1" applyFill="1" applyBorder="1" applyAlignment="1">
      <alignment vertical="center"/>
      <protection/>
    </xf>
    <xf numFmtId="37" fontId="6" fillId="0" borderId="14" xfId="59" applyNumberFormat="1" applyFont="1" applyFill="1" applyBorder="1" applyAlignment="1">
      <alignment vertical="center"/>
      <protection/>
    </xf>
    <xf numFmtId="4" fontId="6" fillId="0" borderId="14" xfId="59" applyNumberFormat="1" applyFont="1" applyFill="1" applyBorder="1" applyAlignment="1">
      <alignment vertical="center"/>
      <protection/>
    </xf>
    <xf numFmtId="39" fontId="6" fillId="0" borderId="14" xfId="59" applyNumberFormat="1" applyFont="1" applyFill="1" applyBorder="1" applyAlignment="1">
      <alignment horizontal="center" vertical="center"/>
      <protection/>
    </xf>
    <xf numFmtId="4" fontId="6" fillId="0" borderId="14" xfId="59" applyNumberFormat="1" applyFont="1" applyFill="1" applyBorder="1" applyAlignment="1">
      <alignment horizontal="center" vertical="center"/>
      <protection/>
    </xf>
    <xf numFmtId="4" fontId="13" fillId="0" borderId="0" xfId="59" applyNumberFormat="1" applyFont="1" applyFill="1" applyAlignment="1">
      <alignment vertical="center"/>
      <protection/>
    </xf>
    <xf numFmtId="192" fontId="9" fillId="0" borderId="14" xfId="59" applyNumberFormat="1" applyFont="1" applyFill="1" applyBorder="1" applyAlignment="1">
      <alignment vertical="center"/>
      <protection/>
    </xf>
    <xf numFmtId="194" fontId="6" fillId="0" borderId="0" xfId="44" applyFont="1" applyFill="1" applyAlignment="1">
      <alignment vertical="center"/>
    </xf>
    <xf numFmtId="39" fontId="7" fillId="0" borderId="0" xfId="59" applyNumberFormat="1" applyFont="1" applyFill="1" applyAlignment="1">
      <alignment vertical="center"/>
      <protection/>
    </xf>
    <xf numFmtId="3" fontId="6" fillId="0" borderId="15" xfId="59" applyNumberFormat="1" applyFont="1" applyFill="1" applyBorder="1" applyAlignment="1">
      <alignment horizontal="center" vertical="center"/>
      <protection/>
    </xf>
    <xf numFmtId="0" fontId="6" fillId="0" borderId="15" xfId="59" applyFont="1" applyFill="1" applyBorder="1" applyAlignment="1">
      <alignment vertical="center"/>
      <protection/>
    </xf>
    <xf numFmtId="3" fontId="6" fillId="0" borderId="15" xfId="59" applyNumberFormat="1" applyFont="1" applyFill="1" applyBorder="1" applyAlignment="1">
      <alignment vertical="center"/>
      <protection/>
    </xf>
    <xf numFmtId="37" fontId="6" fillId="0" borderId="15" xfId="59" applyNumberFormat="1" applyFont="1" applyFill="1" applyBorder="1" applyAlignment="1">
      <alignment vertical="center"/>
      <protection/>
    </xf>
    <xf numFmtId="4" fontId="6" fillId="0" borderId="15" xfId="59" applyNumberFormat="1" applyFont="1" applyFill="1" applyBorder="1" applyAlignment="1">
      <alignment vertical="center"/>
      <protection/>
    </xf>
    <xf numFmtId="4" fontId="6" fillId="0" borderId="15" xfId="59" applyNumberFormat="1" applyFont="1" applyFill="1" applyBorder="1" applyAlignment="1">
      <alignment horizontal="center" vertical="center"/>
      <protection/>
    </xf>
    <xf numFmtId="203" fontId="6" fillId="0" borderId="15" xfId="59" applyNumberFormat="1" applyFont="1" applyFill="1" applyBorder="1" applyAlignment="1">
      <alignment horizontal="center" vertical="center"/>
      <protection/>
    </xf>
    <xf numFmtId="39" fontId="6" fillId="0" borderId="15" xfId="59" applyNumberFormat="1" applyFont="1" applyFill="1" applyBorder="1" applyAlignment="1">
      <alignment vertical="center"/>
      <protection/>
    </xf>
    <xf numFmtId="39" fontId="6" fillId="0" borderId="15" xfId="59" applyNumberFormat="1" applyFont="1" applyFill="1" applyBorder="1" applyAlignment="1">
      <alignment horizontal="center" vertical="center"/>
      <protection/>
    </xf>
    <xf numFmtId="3" fontId="6" fillId="0" borderId="0" xfId="59" applyNumberFormat="1" applyFont="1" applyFill="1">
      <alignment/>
      <protection/>
    </xf>
    <xf numFmtId="37" fontId="6" fillId="0" borderId="0" xfId="59" applyNumberFormat="1" applyFont="1" applyFill="1">
      <alignment/>
      <protection/>
    </xf>
    <xf numFmtId="0" fontId="6" fillId="0" borderId="0" xfId="59" applyFont="1" applyFill="1" applyAlignment="1">
      <alignment/>
      <protection/>
    </xf>
    <xf numFmtId="0" fontId="6" fillId="0" borderId="16" xfId="59" applyFont="1" applyFill="1" applyBorder="1" applyAlignment="1">
      <alignment horizontal="center" vertical="center" wrapText="1"/>
      <protection/>
    </xf>
    <xf numFmtId="0" fontId="6" fillId="0" borderId="17" xfId="59" applyFont="1" applyFill="1" applyBorder="1" applyAlignment="1">
      <alignment horizontal="center" vertical="center" wrapText="1"/>
      <protection/>
    </xf>
    <xf numFmtId="0" fontId="6" fillId="0" borderId="11" xfId="59" applyFont="1" applyFill="1" applyBorder="1" applyAlignment="1">
      <alignment horizontal="center" vertical="center" wrapText="1"/>
      <protection/>
    </xf>
    <xf numFmtId="0" fontId="6" fillId="0" borderId="18" xfId="59" applyFont="1" applyFill="1" applyBorder="1" applyAlignment="1">
      <alignment horizontal="center" vertical="center" wrapText="1"/>
      <protection/>
    </xf>
    <xf numFmtId="0" fontId="6" fillId="0" borderId="19" xfId="59" applyFont="1" applyFill="1" applyBorder="1" applyAlignment="1">
      <alignment horizontal="center" vertical="center" wrapText="1"/>
      <protection/>
    </xf>
    <xf numFmtId="0" fontId="6" fillId="0" borderId="20" xfId="59" applyFont="1" applyFill="1" applyBorder="1" applyAlignment="1">
      <alignment horizontal="center" vertical="center" wrapText="1"/>
      <protection/>
    </xf>
    <xf numFmtId="0" fontId="11" fillId="0" borderId="0" xfId="59" applyFont="1" applyFill="1" applyAlignment="1">
      <alignment horizontal="center" vertical="center"/>
      <protection/>
    </xf>
    <xf numFmtId="0" fontId="6" fillId="0" borderId="0" xfId="59" applyFont="1" applyFill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สรุปการจัดลำดับปี 255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 dec" xfId="58"/>
    <cellStyle name="Normal_สรุปการจัดลำดับปี 255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H406"/>
  <sheetViews>
    <sheetView tabSelected="1" zoomScaleSheetLayoutView="100" zoomScalePageLayoutView="0" workbookViewId="0" topLeftCell="A1">
      <selection activeCell="B5" sqref="B5:B7"/>
    </sheetView>
  </sheetViews>
  <sheetFormatPr defaultColWidth="8.00390625" defaultRowHeight="24"/>
  <cols>
    <col min="1" max="1" width="4.625" style="3" customWidth="1"/>
    <col min="2" max="2" width="54.125" style="3" customWidth="1"/>
    <col min="3" max="3" width="12.75390625" style="70" hidden="1" customWidth="1"/>
    <col min="4" max="4" width="12.625" style="70" hidden="1" customWidth="1"/>
    <col min="5" max="5" width="12.50390625" style="71" bestFit="1" customWidth="1"/>
    <col min="6" max="6" width="14.50390625" style="3" bestFit="1" customWidth="1"/>
    <col min="7" max="7" width="6.125" style="4" customWidth="1"/>
    <col min="8" max="8" width="10.625" style="3" customWidth="1"/>
    <col min="9" max="9" width="14.50390625" style="72" bestFit="1" customWidth="1"/>
    <col min="10" max="10" width="6.375" style="3" customWidth="1"/>
    <col min="11" max="11" width="13.00390625" style="3" customWidth="1"/>
    <col min="12" max="12" width="5.875" style="3" customWidth="1"/>
    <col min="13" max="13" width="15.50390625" style="3" customWidth="1"/>
    <col min="14" max="14" width="5.875" style="3" customWidth="1"/>
    <col min="15" max="15" width="8.75390625" style="6" hidden="1" customWidth="1"/>
    <col min="16" max="16" width="14.50390625" style="3" customWidth="1"/>
    <col min="17" max="17" width="5.50390625" style="3" customWidth="1"/>
    <col min="18" max="18" width="12.25390625" style="3" bestFit="1" customWidth="1"/>
    <col min="19" max="22" width="8.00390625" style="4" customWidth="1"/>
    <col min="23" max="23" width="8.00390625" style="3" customWidth="1"/>
    <col min="24" max="24" width="13.125" style="5" bestFit="1" customWidth="1"/>
    <col min="25" max="25" width="13.125" style="6" bestFit="1" customWidth="1"/>
    <col min="26" max="27" width="8.00390625" style="4" customWidth="1"/>
    <col min="28" max="28" width="10.75390625" style="3" bestFit="1" customWidth="1"/>
    <col min="29" max="29" width="8.00390625" style="3" customWidth="1"/>
    <col min="30" max="30" width="10.25390625" style="3" bestFit="1" customWidth="1"/>
    <col min="31" max="31" width="8.00390625" style="3" customWidth="1"/>
    <col min="32" max="32" width="13.125" style="6" bestFit="1" customWidth="1"/>
    <col min="33" max="33" width="11.25390625" style="6" bestFit="1" customWidth="1"/>
    <col min="34" max="34" width="13.125" style="6" bestFit="1" customWidth="1"/>
    <col min="35" max="16384" width="8.00390625" style="3" customWidth="1"/>
  </cols>
  <sheetData>
    <row r="1" spans="1:17" ht="21" customHeight="1">
      <c r="A1" s="1"/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24.75" customHeight="1">
      <c r="A2" s="1"/>
      <c r="B2" s="80" t="s">
        <v>311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7" ht="24.75" customHeight="1">
      <c r="A3" s="7"/>
      <c r="B3" s="79" t="s">
        <v>312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2:17" ht="23.25">
      <c r="B4" s="79" t="s">
        <v>313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</row>
    <row r="5" spans="1:34" s="10" customFormat="1" ht="106.5" customHeight="1">
      <c r="A5" s="73" t="s">
        <v>1</v>
      </c>
      <c r="B5" s="73" t="s">
        <v>2</v>
      </c>
      <c r="C5" s="8" t="s">
        <v>314</v>
      </c>
      <c r="D5" s="8" t="s">
        <v>3</v>
      </c>
      <c r="E5" s="9" t="s">
        <v>4</v>
      </c>
      <c r="F5" s="76" t="s">
        <v>5</v>
      </c>
      <c r="G5" s="78"/>
      <c r="H5" s="77"/>
      <c r="I5" s="76" t="s">
        <v>6</v>
      </c>
      <c r="J5" s="77"/>
      <c r="K5" s="76" t="s">
        <v>7</v>
      </c>
      <c r="L5" s="77"/>
      <c r="M5" s="76" t="s">
        <v>8</v>
      </c>
      <c r="N5" s="78"/>
      <c r="O5" s="77"/>
      <c r="P5" s="76" t="s">
        <v>9</v>
      </c>
      <c r="Q5" s="77"/>
      <c r="S5" s="11"/>
      <c r="T5" s="11"/>
      <c r="U5" s="11"/>
      <c r="V5" s="11"/>
      <c r="X5" s="12"/>
      <c r="Y5" s="13"/>
      <c r="Z5" s="11"/>
      <c r="AA5" s="11"/>
      <c r="AF5" s="13">
        <f>SUM(AF10:AF298)</f>
        <v>5362962.580000008</v>
      </c>
      <c r="AG5" s="13">
        <f>SUM(AG10:AG298)</f>
        <v>267485.9999999999</v>
      </c>
      <c r="AH5" s="13">
        <f>SUM(AH10:AH298)</f>
        <v>5630448.580000008</v>
      </c>
    </row>
    <row r="6" spans="1:34" s="10" customFormat="1" ht="72.75" customHeight="1" hidden="1">
      <c r="A6" s="74"/>
      <c r="B6" s="74"/>
      <c r="C6" s="14" t="s">
        <v>10</v>
      </c>
      <c r="D6" s="14" t="s">
        <v>11</v>
      </c>
      <c r="E6" s="15">
        <v>-1</v>
      </c>
      <c r="F6" s="16" t="s">
        <v>11</v>
      </c>
      <c r="G6" s="16" t="s">
        <v>12</v>
      </c>
      <c r="H6" s="17" t="s">
        <v>315</v>
      </c>
      <c r="I6" s="17" t="s">
        <v>13</v>
      </c>
      <c r="J6" s="16" t="s">
        <v>12</v>
      </c>
      <c r="K6" s="16" t="s">
        <v>14</v>
      </c>
      <c r="L6" s="16" t="s">
        <v>12</v>
      </c>
      <c r="M6" s="16" t="s">
        <v>15</v>
      </c>
      <c r="N6" s="16" t="s">
        <v>12</v>
      </c>
      <c r="O6" s="17" t="s">
        <v>16</v>
      </c>
      <c r="P6" s="16" t="s">
        <v>17</v>
      </c>
      <c r="Q6" s="18" t="s">
        <v>12</v>
      </c>
      <c r="S6" s="11"/>
      <c r="T6" s="11"/>
      <c r="U6" s="11"/>
      <c r="V6" s="11"/>
      <c r="X6" s="12"/>
      <c r="Y6" s="13"/>
      <c r="Z6" s="11"/>
      <c r="AA6" s="11"/>
      <c r="AF6" s="13"/>
      <c r="AG6" s="13"/>
      <c r="AH6" s="13"/>
    </row>
    <row r="7" spans="1:27" s="19" customFormat="1" ht="117">
      <c r="A7" s="75"/>
      <c r="B7" s="75"/>
      <c r="C7" s="18"/>
      <c r="D7" s="18"/>
      <c r="E7" s="18" t="s">
        <v>10</v>
      </c>
      <c r="F7" s="18" t="s">
        <v>11</v>
      </c>
      <c r="G7" s="18" t="s">
        <v>18</v>
      </c>
      <c r="H7" s="18" t="s">
        <v>19</v>
      </c>
      <c r="I7" s="18" t="s">
        <v>13</v>
      </c>
      <c r="J7" s="18" t="s">
        <v>18</v>
      </c>
      <c r="K7" s="18" t="s">
        <v>14</v>
      </c>
      <c r="L7" s="18" t="s">
        <v>18</v>
      </c>
      <c r="M7" s="18" t="s">
        <v>20</v>
      </c>
      <c r="N7" s="18" t="s">
        <v>18</v>
      </c>
      <c r="O7" s="18"/>
      <c r="P7" s="18" t="s">
        <v>21</v>
      </c>
      <c r="Q7" s="18" t="s">
        <v>18</v>
      </c>
      <c r="S7" s="20"/>
      <c r="T7" s="20"/>
      <c r="U7" s="20"/>
      <c r="V7" s="20"/>
      <c r="X7" s="21"/>
      <c r="Z7" s="20"/>
      <c r="AA7" s="20"/>
    </row>
    <row r="8" spans="1:34" s="27" customFormat="1" ht="139.5" customHeight="1" hidden="1">
      <c r="A8" s="22"/>
      <c r="B8" s="22"/>
      <c r="C8" s="23" t="s">
        <v>10</v>
      </c>
      <c r="D8" s="23" t="s">
        <v>11</v>
      </c>
      <c r="E8" s="24" t="s">
        <v>22</v>
      </c>
      <c r="F8" s="25" t="s">
        <v>14</v>
      </c>
      <c r="G8" s="25" t="s">
        <v>12</v>
      </c>
      <c r="H8" s="26" t="s">
        <v>316</v>
      </c>
      <c r="I8" s="26" t="s">
        <v>17</v>
      </c>
      <c r="J8" s="25" t="s">
        <v>12</v>
      </c>
      <c r="K8" s="25" t="s">
        <v>23</v>
      </c>
      <c r="L8" s="25" t="s">
        <v>12</v>
      </c>
      <c r="M8" s="25" t="s">
        <v>24</v>
      </c>
      <c r="N8" s="25" t="s">
        <v>12</v>
      </c>
      <c r="O8" s="26" t="s">
        <v>16</v>
      </c>
      <c r="P8" s="25" t="s">
        <v>25</v>
      </c>
      <c r="Q8" s="25" t="s">
        <v>12</v>
      </c>
      <c r="S8" s="27" t="s">
        <v>26</v>
      </c>
      <c r="T8" s="27" t="s">
        <v>27</v>
      </c>
      <c r="U8" s="27" t="s">
        <v>28</v>
      </c>
      <c r="V8" s="27" t="s">
        <v>29</v>
      </c>
      <c r="X8" s="28"/>
      <c r="Y8" s="28"/>
      <c r="Z8" s="27" t="s">
        <v>30</v>
      </c>
      <c r="AA8" s="27" t="s">
        <v>31</v>
      </c>
      <c r="AF8" s="28" t="s">
        <v>32</v>
      </c>
      <c r="AG8" s="28" t="s">
        <v>33</v>
      </c>
      <c r="AH8" s="28" t="s">
        <v>34</v>
      </c>
    </row>
    <row r="9" spans="1:34" s="1" customFormat="1" ht="30.75" customHeight="1">
      <c r="A9" s="29"/>
      <c r="B9" s="30" t="s">
        <v>317</v>
      </c>
      <c r="C9" s="29">
        <f>SUM(C10:C280)</f>
        <v>4704171700</v>
      </c>
      <c r="D9" s="31">
        <f>SUM(D10:D280)</f>
        <v>-6867730</v>
      </c>
      <c r="E9" s="32">
        <f>SUM(E10:E280)</f>
        <v>4697303970</v>
      </c>
      <c r="F9" s="33">
        <f>SUM(F10:F280)</f>
        <v>2445276807.2900004</v>
      </c>
      <c r="G9" s="34">
        <f aca="true" t="shared" si="0" ref="G9:G72">+F9*100/E9</f>
        <v>52.057027241735014</v>
      </c>
      <c r="H9" s="35">
        <f aca="true" t="shared" si="1" ref="H9:H72">+AA9-G9</f>
        <v>22.942972758264986</v>
      </c>
      <c r="I9" s="33">
        <f>SUM(I10:I280)</f>
        <v>2252027162.71</v>
      </c>
      <c r="J9" s="36">
        <f aca="true" t="shared" si="2" ref="J9:J72">+I9*100/E9</f>
        <v>47.94297275826499</v>
      </c>
      <c r="K9" s="33">
        <f>SUM(K10:K280)</f>
        <v>322290850.60999995</v>
      </c>
      <c r="L9" s="36">
        <f aca="true" t="shared" si="3" ref="L9:L72">+K9*100/E9</f>
        <v>6.861187878586447</v>
      </c>
      <c r="M9" s="33">
        <f>SUM(M10:M280)</f>
        <v>2767567657.900002</v>
      </c>
      <c r="N9" s="36">
        <f>+M9*100/E9</f>
        <v>58.91821512032149</v>
      </c>
      <c r="O9" s="34">
        <f>SUM(Z9-N9)</f>
        <v>11.081784879678509</v>
      </c>
      <c r="P9" s="33">
        <f>SUM(P10:P280)</f>
        <v>1929736312.1000006</v>
      </c>
      <c r="Q9" s="36">
        <f aca="true" t="shared" si="4" ref="Q9:Q72">+P9*100/E9</f>
        <v>41.08178487967856</v>
      </c>
      <c r="S9" s="2"/>
      <c r="T9" s="2"/>
      <c r="U9" s="2"/>
      <c r="V9" s="2"/>
      <c r="X9" s="37"/>
      <c r="Y9" s="38"/>
      <c r="Z9" s="2">
        <v>70</v>
      </c>
      <c r="AA9" s="2">
        <v>75</v>
      </c>
      <c r="AF9" s="38"/>
      <c r="AG9" s="38"/>
      <c r="AH9" s="38"/>
    </row>
    <row r="10" spans="1:34" s="1" customFormat="1" ht="23.25" customHeight="1">
      <c r="A10" s="39">
        <v>1</v>
      </c>
      <c r="B10" s="40" t="s">
        <v>35</v>
      </c>
      <c r="C10" s="41">
        <v>1345820</v>
      </c>
      <c r="D10" s="42"/>
      <c r="E10" s="43">
        <f aca="true" t="shared" si="5" ref="E10:E73">SUM(C10:D10)</f>
        <v>1345820</v>
      </c>
      <c r="F10" s="44">
        <v>1277419.32</v>
      </c>
      <c r="G10" s="45">
        <f t="shared" si="0"/>
        <v>94.91754618002408</v>
      </c>
      <c r="H10" s="46">
        <f t="shared" si="1"/>
        <v>-19.917546180024075</v>
      </c>
      <c r="I10" s="47">
        <f aca="true" t="shared" si="6" ref="I10:I73">+E10-F10</f>
        <v>68400.67999999993</v>
      </c>
      <c r="J10" s="48">
        <f t="shared" si="2"/>
        <v>5.082453819975921</v>
      </c>
      <c r="K10" s="44"/>
      <c r="L10" s="45">
        <f t="shared" si="3"/>
        <v>0</v>
      </c>
      <c r="M10" s="44">
        <f aca="true" t="shared" si="7" ref="M10:M73">SUM(F10+K10)</f>
        <v>1277419.32</v>
      </c>
      <c r="N10" s="45">
        <f aca="true" t="shared" si="8" ref="N10:N73">SUM(M10*100/E10)</f>
        <v>94.91754618002408</v>
      </c>
      <c r="O10" s="48">
        <f aca="true" t="shared" si="9" ref="O10:O73">+Z10-N10</f>
        <v>-24.917546180024075</v>
      </c>
      <c r="P10" s="44">
        <f aca="true" t="shared" si="10" ref="P10:P73">SUM(E10-M10)</f>
        <v>68400.67999999993</v>
      </c>
      <c r="Q10" s="45">
        <f t="shared" si="4"/>
        <v>5.082453819975921</v>
      </c>
      <c r="S10" s="2">
        <v>2</v>
      </c>
      <c r="T10" s="2">
        <v>83</v>
      </c>
      <c r="U10" s="2"/>
      <c r="V10" s="2" t="s">
        <v>36</v>
      </c>
      <c r="X10" s="37"/>
      <c r="Y10" s="38"/>
      <c r="Z10" s="2">
        <v>70</v>
      </c>
      <c r="AA10" s="2">
        <v>75</v>
      </c>
      <c r="AB10" s="49">
        <f aca="true" t="shared" si="11" ref="AB10:AB33">+Y10+X10</f>
        <v>0</v>
      </c>
      <c r="AF10" s="38">
        <v>138371482.1</v>
      </c>
      <c r="AG10" s="38">
        <v>582840.1</v>
      </c>
      <c r="AH10" s="38">
        <f aca="true" t="shared" si="12" ref="AH10:AH73">SUM(AF10:AG10)</f>
        <v>138954322.2</v>
      </c>
    </row>
    <row r="11" spans="1:34" s="1" customFormat="1" ht="23.25" customHeight="1">
      <c r="A11" s="50">
        <v>2</v>
      </c>
      <c r="B11" s="51" t="s">
        <v>37</v>
      </c>
      <c r="C11" s="52">
        <v>12631360</v>
      </c>
      <c r="D11" s="41" t="s">
        <v>38</v>
      </c>
      <c r="E11" s="53">
        <f t="shared" si="5"/>
        <v>12631360</v>
      </c>
      <c r="F11" s="54">
        <v>10384592.55</v>
      </c>
      <c r="G11" s="45">
        <f t="shared" si="0"/>
        <v>82.21278270906697</v>
      </c>
      <c r="H11" s="46">
        <f t="shared" si="1"/>
        <v>-7.212782709066971</v>
      </c>
      <c r="I11" s="47">
        <f t="shared" si="6"/>
        <v>2246767.4499999993</v>
      </c>
      <c r="J11" s="48">
        <f t="shared" si="2"/>
        <v>17.78721729093304</v>
      </c>
      <c r="K11" s="54">
        <v>320978.38</v>
      </c>
      <c r="L11" s="45">
        <f t="shared" si="3"/>
        <v>2.541122887796722</v>
      </c>
      <c r="M11" s="44">
        <f t="shared" si="7"/>
        <v>10705570.930000002</v>
      </c>
      <c r="N11" s="45">
        <f t="shared" si="8"/>
        <v>84.75390559686369</v>
      </c>
      <c r="O11" s="55">
        <f t="shared" si="9"/>
        <v>-14.753905596863689</v>
      </c>
      <c r="P11" s="54">
        <f t="shared" si="10"/>
        <v>1925789.0699999984</v>
      </c>
      <c r="Q11" s="56">
        <f t="shared" si="4"/>
        <v>15.24609440313631</v>
      </c>
      <c r="S11" s="2">
        <v>6</v>
      </c>
      <c r="T11" s="2">
        <v>3</v>
      </c>
      <c r="U11" s="2" t="s">
        <v>39</v>
      </c>
      <c r="V11" s="2" t="s">
        <v>36</v>
      </c>
      <c r="X11" s="37"/>
      <c r="Y11" s="38"/>
      <c r="Z11" s="2">
        <v>70</v>
      </c>
      <c r="AA11" s="2">
        <v>75</v>
      </c>
      <c r="AB11" s="49">
        <f t="shared" si="11"/>
        <v>0</v>
      </c>
      <c r="AD11" s="57">
        <f>+X11+X12+X13+X14+X16+X17+X18+X19+X278+X22+X23+X25+X60+X90+X250+X251</f>
        <v>0</v>
      </c>
      <c r="AF11" s="38">
        <v>25340</v>
      </c>
      <c r="AG11" s="38">
        <v>1267</v>
      </c>
      <c r="AH11" s="38">
        <f t="shared" si="12"/>
        <v>26607</v>
      </c>
    </row>
    <row r="12" spans="1:34" s="1" customFormat="1" ht="23.25" customHeight="1">
      <c r="A12" s="50">
        <v>3</v>
      </c>
      <c r="B12" s="51" t="s">
        <v>40</v>
      </c>
      <c r="C12" s="52">
        <v>3867673</v>
      </c>
      <c r="D12" s="52"/>
      <c r="E12" s="53">
        <f t="shared" si="5"/>
        <v>3867673</v>
      </c>
      <c r="F12" s="54">
        <v>3143569.58</v>
      </c>
      <c r="G12" s="45">
        <f t="shared" si="0"/>
        <v>81.27805996008452</v>
      </c>
      <c r="H12" s="46">
        <f t="shared" si="1"/>
        <v>-6.278059960084519</v>
      </c>
      <c r="I12" s="47">
        <f t="shared" si="6"/>
        <v>724103.4199999999</v>
      </c>
      <c r="J12" s="48">
        <f t="shared" si="2"/>
        <v>18.721940039915474</v>
      </c>
      <c r="K12" s="54"/>
      <c r="L12" s="45">
        <f t="shared" si="3"/>
        <v>0</v>
      </c>
      <c r="M12" s="44">
        <f t="shared" si="7"/>
        <v>3143569.58</v>
      </c>
      <c r="N12" s="45">
        <f t="shared" si="8"/>
        <v>81.27805996008452</v>
      </c>
      <c r="O12" s="55">
        <f t="shared" si="9"/>
        <v>-11.27805996008452</v>
      </c>
      <c r="P12" s="54">
        <f t="shared" si="10"/>
        <v>724103.4199999999</v>
      </c>
      <c r="Q12" s="56">
        <f t="shared" si="4"/>
        <v>18.721940039915474</v>
      </c>
      <c r="S12" s="2">
        <v>6</v>
      </c>
      <c r="T12" s="2">
        <v>83</v>
      </c>
      <c r="U12" s="2"/>
      <c r="V12" s="2" t="s">
        <v>36</v>
      </c>
      <c r="X12" s="37"/>
      <c r="Y12" s="38"/>
      <c r="Z12" s="2">
        <v>70</v>
      </c>
      <c r="AA12" s="2">
        <v>75</v>
      </c>
      <c r="AB12" s="49">
        <f t="shared" si="11"/>
        <v>0</v>
      </c>
      <c r="AF12" s="38">
        <v>16550</v>
      </c>
      <c r="AG12" s="38">
        <v>828</v>
      </c>
      <c r="AH12" s="38">
        <f t="shared" si="12"/>
        <v>17378</v>
      </c>
    </row>
    <row r="13" spans="1:34" s="1" customFormat="1" ht="23.25" customHeight="1">
      <c r="A13" s="50">
        <v>4</v>
      </c>
      <c r="B13" s="51" t="s">
        <v>41</v>
      </c>
      <c r="C13" s="52">
        <v>15536496</v>
      </c>
      <c r="D13" s="52"/>
      <c r="E13" s="53">
        <f t="shared" si="5"/>
        <v>15536496</v>
      </c>
      <c r="F13" s="54">
        <v>12462008.62</v>
      </c>
      <c r="G13" s="45">
        <f t="shared" si="0"/>
        <v>80.21119189294677</v>
      </c>
      <c r="H13" s="46">
        <f t="shared" si="1"/>
        <v>-5.211191892946772</v>
      </c>
      <c r="I13" s="47">
        <f t="shared" si="6"/>
        <v>3074487.380000001</v>
      </c>
      <c r="J13" s="48">
        <f t="shared" si="2"/>
        <v>19.788808107053228</v>
      </c>
      <c r="K13" s="54">
        <v>309000</v>
      </c>
      <c r="L13" s="45">
        <f t="shared" si="3"/>
        <v>1.988865443018812</v>
      </c>
      <c r="M13" s="44">
        <f t="shared" si="7"/>
        <v>12771008.62</v>
      </c>
      <c r="N13" s="45">
        <f t="shared" si="8"/>
        <v>82.20005733596558</v>
      </c>
      <c r="O13" s="55">
        <f t="shared" si="9"/>
        <v>-12.200057335965582</v>
      </c>
      <c r="P13" s="54">
        <f t="shared" si="10"/>
        <v>2765487.380000001</v>
      </c>
      <c r="Q13" s="56">
        <f t="shared" si="4"/>
        <v>17.79994266403442</v>
      </c>
      <c r="S13" s="2">
        <v>3</v>
      </c>
      <c r="T13" s="2">
        <v>3</v>
      </c>
      <c r="U13" s="2" t="s">
        <v>39</v>
      </c>
      <c r="V13" s="2" t="s">
        <v>36</v>
      </c>
      <c r="X13" s="37"/>
      <c r="Y13" s="38"/>
      <c r="Z13" s="2">
        <v>70</v>
      </c>
      <c r="AA13" s="2">
        <v>75</v>
      </c>
      <c r="AB13" s="49">
        <f t="shared" si="11"/>
        <v>0</v>
      </c>
      <c r="AF13" s="38">
        <f>33520+136869.03</f>
        <v>170389.03</v>
      </c>
      <c r="AG13" s="38">
        <v>6844</v>
      </c>
      <c r="AH13" s="38">
        <f t="shared" si="12"/>
        <v>177233.03</v>
      </c>
    </row>
    <row r="14" spans="1:34" s="1" customFormat="1" ht="23.25" customHeight="1">
      <c r="A14" s="50">
        <v>5</v>
      </c>
      <c r="B14" s="51" t="s">
        <v>42</v>
      </c>
      <c r="C14" s="52">
        <v>1477990</v>
      </c>
      <c r="D14" s="52"/>
      <c r="E14" s="53">
        <f t="shared" si="5"/>
        <v>1477990</v>
      </c>
      <c r="F14" s="54">
        <v>1177540.15</v>
      </c>
      <c r="G14" s="45">
        <f t="shared" si="0"/>
        <v>79.67172646634955</v>
      </c>
      <c r="H14" s="46">
        <f t="shared" si="1"/>
        <v>-4.671726466349554</v>
      </c>
      <c r="I14" s="47">
        <f t="shared" si="6"/>
        <v>300449.8500000001</v>
      </c>
      <c r="J14" s="48">
        <f t="shared" si="2"/>
        <v>20.328273533650435</v>
      </c>
      <c r="K14" s="54">
        <v>207500</v>
      </c>
      <c r="L14" s="45">
        <f t="shared" si="3"/>
        <v>14.039337207964872</v>
      </c>
      <c r="M14" s="44">
        <f t="shared" si="7"/>
        <v>1385040.15</v>
      </c>
      <c r="N14" s="45">
        <f t="shared" si="8"/>
        <v>93.71106367431445</v>
      </c>
      <c r="O14" s="55">
        <f t="shared" si="9"/>
        <v>-23.711063674314445</v>
      </c>
      <c r="P14" s="54">
        <f t="shared" si="10"/>
        <v>92949.8500000001</v>
      </c>
      <c r="Q14" s="56">
        <f t="shared" si="4"/>
        <v>6.288936325685566</v>
      </c>
      <c r="S14" s="2">
        <v>4</v>
      </c>
      <c r="T14" s="2">
        <v>83</v>
      </c>
      <c r="U14" s="2"/>
      <c r="V14" s="2" t="s">
        <v>36</v>
      </c>
      <c r="X14" s="37"/>
      <c r="Y14" s="38"/>
      <c r="Z14" s="2">
        <v>70</v>
      </c>
      <c r="AA14" s="2">
        <v>75</v>
      </c>
      <c r="AB14" s="49">
        <f t="shared" si="11"/>
        <v>0</v>
      </c>
      <c r="AF14" s="38">
        <v>6120</v>
      </c>
      <c r="AG14" s="38">
        <v>306</v>
      </c>
      <c r="AH14" s="38">
        <f t="shared" si="12"/>
        <v>6426</v>
      </c>
    </row>
    <row r="15" spans="1:34" s="1" customFormat="1" ht="23.25" customHeight="1">
      <c r="A15" s="50">
        <v>6</v>
      </c>
      <c r="B15" s="51" t="s">
        <v>43</v>
      </c>
      <c r="C15" s="52">
        <v>13459620</v>
      </c>
      <c r="D15" s="52"/>
      <c r="E15" s="53">
        <f t="shared" si="5"/>
        <v>13459620</v>
      </c>
      <c r="F15" s="54">
        <v>10611282.04</v>
      </c>
      <c r="G15" s="45">
        <f t="shared" si="0"/>
        <v>78.83790211016358</v>
      </c>
      <c r="H15" s="46">
        <f t="shared" si="1"/>
        <v>-3.837902110163583</v>
      </c>
      <c r="I15" s="47">
        <f t="shared" si="6"/>
        <v>2848337.960000001</v>
      </c>
      <c r="J15" s="48">
        <f t="shared" si="2"/>
        <v>21.162097889836424</v>
      </c>
      <c r="K15" s="54">
        <v>333800</v>
      </c>
      <c r="L15" s="45">
        <f t="shared" si="3"/>
        <v>2.480010579793486</v>
      </c>
      <c r="M15" s="44">
        <f t="shared" si="7"/>
        <v>10945082.04</v>
      </c>
      <c r="N15" s="45">
        <f t="shared" si="8"/>
        <v>81.31791268995707</v>
      </c>
      <c r="O15" s="55">
        <f t="shared" si="9"/>
        <v>-11.317912689957069</v>
      </c>
      <c r="P15" s="54">
        <f t="shared" si="10"/>
        <v>2514537.960000001</v>
      </c>
      <c r="Q15" s="56">
        <f t="shared" si="4"/>
        <v>18.682087310042935</v>
      </c>
      <c r="S15" s="2">
        <v>4</v>
      </c>
      <c r="T15" s="2">
        <v>3</v>
      </c>
      <c r="U15" s="2" t="s">
        <v>39</v>
      </c>
      <c r="V15" s="2" t="s">
        <v>36</v>
      </c>
      <c r="X15" s="37"/>
      <c r="Y15" s="38"/>
      <c r="Z15" s="2">
        <v>70</v>
      </c>
      <c r="AA15" s="2">
        <v>75</v>
      </c>
      <c r="AB15" s="49">
        <f t="shared" si="11"/>
        <v>0</v>
      </c>
      <c r="AF15" s="38">
        <f>58160-6155810.32-138371482.1-58160</f>
        <v>-144527292.42</v>
      </c>
      <c r="AG15" s="38">
        <f>2909-642534-582840.1-2909</f>
        <v>-1225374.1</v>
      </c>
      <c r="AH15" s="38">
        <f t="shared" si="12"/>
        <v>-145752666.51999998</v>
      </c>
    </row>
    <row r="16" spans="1:34" s="1" customFormat="1" ht="23.25" customHeight="1">
      <c r="A16" s="50">
        <v>7</v>
      </c>
      <c r="B16" s="51" t="s">
        <v>44</v>
      </c>
      <c r="C16" s="52">
        <v>13616380</v>
      </c>
      <c r="D16" s="52"/>
      <c r="E16" s="53">
        <f t="shared" si="5"/>
        <v>13616380</v>
      </c>
      <c r="F16" s="54">
        <v>10649722.69</v>
      </c>
      <c r="G16" s="45">
        <f t="shared" si="0"/>
        <v>78.21258432858072</v>
      </c>
      <c r="H16" s="46">
        <f t="shared" si="1"/>
        <v>-3.212584328580718</v>
      </c>
      <c r="I16" s="47">
        <f t="shared" si="6"/>
        <v>2966657.3100000005</v>
      </c>
      <c r="J16" s="48">
        <f t="shared" si="2"/>
        <v>21.78741567141928</v>
      </c>
      <c r="K16" s="54">
        <v>202365</v>
      </c>
      <c r="L16" s="45">
        <f t="shared" si="3"/>
        <v>1.4861879589141902</v>
      </c>
      <c r="M16" s="44">
        <f t="shared" si="7"/>
        <v>10852087.69</v>
      </c>
      <c r="N16" s="45">
        <f t="shared" si="8"/>
        <v>79.69877228749492</v>
      </c>
      <c r="O16" s="55">
        <f t="shared" si="9"/>
        <v>-9.698772287494918</v>
      </c>
      <c r="P16" s="54">
        <f t="shared" si="10"/>
        <v>2764292.3100000005</v>
      </c>
      <c r="Q16" s="56">
        <f t="shared" si="4"/>
        <v>20.30122771250509</v>
      </c>
      <c r="S16" s="2">
        <v>7</v>
      </c>
      <c r="T16" s="2">
        <v>3</v>
      </c>
      <c r="U16" s="2" t="s">
        <v>39</v>
      </c>
      <c r="V16" s="2" t="s">
        <v>36</v>
      </c>
      <c r="X16" s="37"/>
      <c r="Y16" s="38"/>
      <c r="Z16" s="2">
        <v>70</v>
      </c>
      <c r="AA16" s="2">
        <v>75</v>
      </c>
      <c r="AB16" s="49">
        <f t="shared" si="11"/>
        <v>0</v>
      </c>
      <c r="AF16" s="38">
        <v>27960</v>
      </c>
      <c r="AG16" s="38">
        <v>1398</v>
      </c>
      <c r="AH16" s="38">
        <f t="shared" si="12"/>
        <v>29358</v>
      </c>
    </row>
    <row r="17" spans="1:34" s="1" customFormat="1" ht="23.25" customHeight="1">
      <c r="A17" s="50">
        <v>8</v>
      </c>
      <c r="B17" s="51" t="s">
        <v>45</v>
      </c>
      <c r="C17" s="52">
        <v>1515760</v>
      </c>
      <c r="D17" s="52"/>
      <c r="E17" s="53">
        <f t="shared" si="5"/>
        <v>1515760</v>
      </c>
      <c r="F17" s="54">
        <v>1184923.35</v>
      </c>
      <c r="G17" s="45">
        <f t="shared" si="0"/>
        <v>78.17354660368397</v>
      </c>
      <c r="H17" s="46">
        <f t="shared" si="1"/>
        <v>-3.173546603683974</v>
      </c>
      <c r="I17" s="47">
        <f t="shared" si="6"/>
        <v>330836.6499999999</v>
      </c>
      <c r="J17" s="48">
        <f t="shared" si="2"/>
        <v>21.826453396316033</v>
      </c>
      <c r="K17" s="54"/>
      <c r="L17" s="45">
        <f t="shared" si="3"/>
        <v>0</v>
      </c>
      <c r="M17" s="44">
        <f t="shared" si="7"/>
        <v>1184923.35</v>
      </c>
      <c r="N17" s="45">
        <f t="shared" si="8"/>
        <v>78.17354660368397</v>
      </c>
      <c r="O17" s="55">
        <f t="shared" si="9"/>
        <v>-8.173546603683974</v>
      </c>
      <c r="P17" s="54">
        <f t="shared" si="10"/>
        <v>330836.6499999999</v>
      </c>
      <c r="Q17" s="56">
        <f t="shared" si="4"/>
        <v>21.826453396316033</v>
      </c>
      <c r="S17" s="2">
        <v>4</v>
      </c>
      <c r="T17" s="2">
        <v>83</v>
      </c>
      <c r="U17" s="2"/>
      <c r="V17" s="2" t="s">
        <v>36</v>
      </c>
      <c r="X17" s="37"/>
      <c r="Y17" s="38"/>
      <c r="Z17" s="2">
        <v>70</v>
      </c>
      <c r="AA17" s="2">
        <v>75</v>
      </c>
      <c r="AB17" s="49">
        <f t="shared" si="11"/>
        <v>0</v>
      </c>
      <c r="AF17" s="38">
        <v>93450</v>
      </c>
      <c r="AG17" s="38">
        <f>10074+40296+33580+50370+4675+67160+67160+67160</f>
        <v>340475</v>
      </c>
      <c r="AH17" s="38">
        <f t="shared" si="12"/>
        <v>433925</v>
      </c>
    </row>
    <row r="18" spans="1:34" s="1" customFormat="1" ht="23.25" customHeight="1">
      <c r="A18" s="50">
        <v>9</v>
      </c>
      <c r="B18" s="51" t="s">
        <v>46</v>
      </c>
      <c r="C18" s="52">
        <v>3532360</v>
      </c>
      <c r="D18" s="52"/>
      <c r="E18" s="53">
        <f t="shared" si="5"/>
        <v>3532360</v>
      </c>
      <c r="F18" s="54">
        <v>2748547.7</v>
      </c>
      <c r="G18" s="45">
        <f t="shared" si="0"/>
        <v>77.81052044525472</v>
      </c>
      <c r="H18" s="46">
        <f t="shared" si="1"/>
        <v>-2.810520445254724</v>
      </c>
      <c r="I18" s="47">
        <f t="shared" si="6"/>
        <v>783812.2999999998</v>
      </c>
      <c r="J18" s="48">
        <f t="shared" si="2"/>
        <v>22.189479554745265</v>
      </c>
      <c r="K18" s="54">
        <v>97000</v>
      </c>
      <c r="L18" s="45">
        <f t="shared" si="3"/>
        <v>2.7460394750251957</v>
      </c>
      <c r="M18" s="44">
        <f t="shared" si="7"/>
        <v>2845547.7</v>
      </c>
      <c r="N18" s="45">
        <f t="shared" si="8"/>
        <v>80.55655992027992</v>
      </c>
      <c r="O18" s="55">
        <f t="shared" si="9"/>
        <v>-10.556559920279923</v>
      </c>
      <c r="P18" s="54">
        <f t="shared" si="10"/>
        <v>686812.2999999998</v>
      </c>
      <c r="Q18" s="56">
        <f t="shared" si="4"/>
        <v>19.44344007972007</v>
      </c>
      <c r="S18" s="2">
        <v>4</v>
      </c>
      <c r="T18" s="2">
        <v>83</v>
      </c>
      <c r="U18" s="2"/>
      <c r="V18" s="2" t="s">
        <v>36</v>
      </c>
      <c r="X18" s="37"/>
      <c r="Y18" s="38"/>
      <c r="Z18" s="2">
        <v>70</v>
      </c>
      <c r="AA18" s="2">
        <v>75</v>
      </c>
      <c r="AB18" s="49">
        <f t="shared" si="11"/>
        <v>0</v>
      </c>
      <c r="AF18" s="38">
        <v>75580</v>
      </c>
      <c r="AG18" s="38">
        <v>3779</v>
      </c>
      <c r="AH18" s="38">
        <f t="shared" si="12"/>
        <v>79359</v>
      </c>
    </row>
    <row r="19" spans="1:34" s="1" customFormat="1" ht="23.25" customHeight="1">
      <c r="A19" s="50">
        <v>10</v>
      </c>
      <c r="B19" s="51" t="s">
        <v>47</v>
      </c>
      <c r="C19" s="52">
        <v>4677560</v>
      </c>
      <c r="D19" s="52"/>
      <c r="E19" s="53">
        <f t="shared" si="5"/>
        <v>4677560</v>
      </c>
      <c r="F19" s="54">
        <v>3625090.48</v>
      </c>
      <c r="G19" s="45">
        <f t="shared" si="0"/>
        <v>77.49960406707771</v>
      </c>
      <c r="H19" s="46">
        <f t="shared" si="1"/>
        <v>-2.499604067077712</v>
      </c>
      <c r="I19" s="47">
        <f t="shared" si="6"/>
        <v>1052469.52</v>
      </c>
      <c r="J19" s="48">
        <f t="shared" si="2"/>
        <v>22.50039593292229</v>
      </c>
      <c r="K19" s="54"/>
      <c r="L19" s="45">
        <f t="shared" si="3"/>
        <v>0</v>
      </c>
      <c r="M19" s="44">
        <f t="shared" si="7"/>
        <v>3625090.48</v>
      </c>
      <c r="N19" s="45">
        <f t="shared" si="8"/>
        <v>77.49960406707771</v>
      </c>
      <c r="O19" s="55">
        <f t="shared" si="9"/>
        <v>-7.499604067077712</v>
      </c>
      <c r="P19" s="54">
        <f t="shared" si="10"/>
        <v>1052469.52</v>
      </c>
      <c r="Q19" s="56">
        <f t="shared" si="4"/>
        <v>22.50039593292229</v>
      </c>
      <c r="S19" s="2">
        <v>5</v>
      </c>
      <c r="T19" s="2">
        <v>83</v>
      </c>
      <c r="U19" s="2"/>
      <c r="V19" s="2" t="s">
        <v>36</v>
      </c>
      <c r="X19" s="37"/>
      <c r="Y19" s="38"/>
      <c r="Z19" s="2">
        <v>70</v>
      </c>
      <c r="AA19" s="2">
        <v>75</v>
      </c>
      <c r="AB19" s="49">
        <f t="shared" si="11"/>
        <v>0</v>
      </c>
      <c r="AF19" s="38">
        <f>28310+932050</f>
        <v>960360</v>
      </c>
      <c r="AG19" s="38">
        <f>1416+46619</f>
        <v>48035</v>
      </c>
      <c r="AH19" s="38">
        <f t="shared" si="12"/>
        <v>1008395</v>
      </c>
    </row>
    <row r="20" spans="1:34" s="1" customFormat="1" ht="23.25" customHeight="1">
      <c r="A20" s="50">
        <v>11</v>
      </c>
      <c r="B20" s="51" t="s">
        <v>48</v>
      </c>
      <c r="C20" s="52">
        <v>2945180</v>
      </c>
      <c r="D20" s="52"/>
      <c r="E20" s="53">
        <f t="shared" si="5"/>
        <v>2945180</v>
      </c>
      <c r="F20" s="54">
        <v>2248418.69</v>
      </c>
      <c r="G20" s="45">
        <f t="shared" si="0"/>
        <v>76.34231829633502</v>
      </c>
      <c r="H20" s="46">
        <f t="shared" si="1"/>
        <v>-1.3423182963350229</v>
      </c>
      <c r="I20" s="47">
        <f t="shared" si="6"/>
        <v>696761.31</v>
      </c>
      <c r="J20" s="48">
        <f t="shared" si="2"/>
        <v>23.65768170366497</v>
      </c>
      <c r="K20" s="54">
        <v>126000</v>
      </c>
      <c r="L20" s="45">
        <f t="shared" si="3"/>
        <v>4.278176546085469</v>
      </c>
      <c r="M20" s="44">
        <f t="shared" si="7"/>
        <v>2374418.69</v>
      </c>
      <c r="N20" s="45">
        <f t="shared" si="8"/>
        <v>80.6204948424205</v>
      </c>
      <c r="O20" s="55">
        <f t="shared" si="9"/>
        <v>-10.620494842420499</v>
      </c>
      <c r="P20" s="54">
        <f t="shared" si="10"/>
        <v>570761.31</v>
      </c>
      <c r="Q20" s="56">
        <f t="shared" si="4"/>
        <v>19.379505157579505</v>
      </c>
      <c r="S20" s="2">
        <v>6</v>
      </c>
      <c r="T20" s="2">
        <v>83</v>
      </c>
      <c r="U20" s="2"/>
      <c r="V20" s="2" t="s">
        <v>36</v>
      </c>
      <c r="X20" s="37"/>
      <c r="Y20" s="38"/>
      <c r="Z20" s="2">
        <v>70</v>
      </c>
      <c r="AA20" s="2">
        <v>75</v>
      </c>
      <c r="AB20" s="49">
        <f t="shared" si="11"/>
        <v>0</v>
      </c>
      <c r="AF20" s="38"/>
      <c r="AG20" s="38"/>
      <c r="AH20" s="38">
        <f t="shared" si="12"/>
        <v>0</v>
      </c>
    </row>
    <row r="21" spans="1:34" s="1" customFormat="1" ht="23.25" customHeight="1">
      <c r="A21" s="50">
        <v>12</v>
      </c>
      <c r="B21" s="51" t="s">
        <v>49</v>
      </c>
      <c r="C21" s="52">
        <v>2054540</v>
      </c>
      <c r="D21" s="52"/>
      <c r="E21" s="53">
        <f t="shared" si="5"/>
        <v>2054540</v>
      </c>
      <c r="F21" s="54">
        <v>1532527.11</v>
      </c>
      <c r="G21" s="45">
        <f t="shared" si="0"/>
        <v>74.59222551033321</v>
      </c>
      <c r="H21" s="46">
        <f t="shared" si="1"/>
        <v>0.4077744896667923</v>
      </c>
      <c r="I21" s="47">
        <f t="shared" si="6"/>
        <v>522012.8899999999</v>
      </c>
      <c r="J21" s="48">
        <f t="shared" si="2"/>
        <v>25.40777448966678</v>
      </c>
      <c r="K21" s="54">
        <v>417000</v>
      </c>
      <c r="L21" s="45">
        <f t="shared" si="3"/>
        <v>20.296514061541757</v>
      </c>
      <c r="M21" s="44">
        <f t="shared" si="7"/>
        <v>1949527.11</v>
      </c>
      <c r="N21" s="45">
        <f t="shared" si="8"/>
        <v>94.88873957187496</v>
      </c>
      <c r="O21" s="55">
        <f t="shared" si="9"/>
        <v>-24.888739571874964</v>
      </c>
      <c r="P21" s="54">
        <f t="shared" si="10"/>
        <v>105012.8899999999</v>
      </c>
      <c r="Q21" s="56">
        <f t="shared" si="4"/>
        <v>5.111260428125025</v>
      </c>
      <c r="S21" s="2">
        <v>6</v>
      </c>
      <c r="T21" s="2">
        <v>83</v>
      </c>
      <c r="U21" s="2"/>
      <c r="V21" s="2" t="s">
        <v>36</v>
      </c>
      <c r="X21" s="37"/>
      <c r="Y21" s="38"/>
      <c r="Z21" s="2">
        <v>70</v>
      </c>
      <c r="AA21" s="2">
        <v>75</v>
      </c>
      <c r="AB21" s="49">
        <f t="shared" si="11"/>
        <v>0</v>
      </c>
      <c r="AF21" s="38">
        <v>208840</v>
      </c>
      <c r="AG21" s="38">
        <v>10452</v>
      </c>
      <c r="AH21" s="38">
        <f t="shared" si="12"/>
        <v>219292</v>
      </c>
    </row>
    <row r="22" spans="1:34" s="1" customFormat="1" ht="23.25" customHeight="1">
      <c r="A22" s="50">
        <v>13</v>
      </c>
      <c r="B22" s="51" t="s">
        <v>50</v>
      </c>
      <c r="C22" s="52">
        <v>1540400</v>
      </c>
      <c r="D22" s="52"/>
      <c r="E22" s="53">
        <f t="shared" si="5"/>
        <v>1540400</v>
      </c>
      <c r="F22" s="54">
        <v>1143828.85</v>
      </c>
      <c r="G22" s="45">
        <f t="shared" si="0"/>
        <v>74.2553135549208</v>
      </c>
      <c r="H22" s="46">
        <f t="shared" si="1"/>
        <v>0.7446864450791963</v>
      </c>
      <c r="I22" s="47">
        <f t="shared" si="6"/>
        <v>396571.1499999999</v>
      </c>
      <c r="J22" s="48">
        <f t="shared" si="2"/>
        <v>25.744686445079196</v>
      </c>
      <c r="K22" s="54">
        <v>35000</v>
      </c>
      <c r="L22" s="45">
        <f t="shared" si="3"/>
        <v>2.2721371072448715</v>
      </c>
      <c r="M22" s="44">
        <f t="shared" si="7"/>
        <v>1178828.85</v>
      </c>
      <c r="N22" s="45">
        <f t="shared" si="8"/>
        <v>76.52745066216568</v>
      </c>
      <c r="O22" s="55">
        <f t="shared" si="9"/>
        <v>-6.527450662165677</v>
      </c>
      <c r="P22" s="54">
        <f t="shared" si="10"/>
        <v>361571.1499999999</v>
      </c>
      <c r="Q22" s="56">
        <f t="shared" si="4"/>
        <v>23.472549337834323</v>
      </c>
      <c r="S22" s="2">
        <v>4</v>
      </c>
      <c r="T22" s="2">
        <v>83</v>
      </c>
      <c r="U22" s="2"/>
      <c r="V22" s="2" t="s">
        <v>36</v>
      </c>
      <c r="X22" s="37"/>
      <c r="Y22" s="38"/>
      <c r="Z22" s="2">
        <v>70</v>
      </c>
      <c r="AA22" s="2">
        <v>75</v>
      </c>
      <c r="AB22" s="49">
        <f t="shared" si="11"/>
        <v>0</v>
      </c>
      <c r="AF22" s="38">
        <v>954750</v>
      </c>
      <c r="AG22" s="38">
        <v>47747</v>
      </c>
      <c r="AH22" s="38">
        <f t="shared" si="12"/>
        <v>1002497</v>
      </c>
    </row>
    <row r="23" spans="1:34" s="1" customFormat="1" ht="23.25" customHeight="1">
      <c r="A23" s="50">
        <v>14</v>
      </c>
      <c r="B23" s="51" t="s">
        <v>51</v>
      </c>
      <c r="C23" s="52">
        <v>4468924</v>
      </c>
      <c r="D23" s="52"/>
      <c r="E23" s="53">
        <f t="shared" si="5"/>
        <v>4468924</v>
      </c>
      <c r="F23" s="54">
        <v>3282419.82</v>
      </c>
      <c r="G23" s="45">
        <f t="shared" si="0"/>
        <v>73.44989129374319</v>
      </c>
      <c r="H23" s="46">
        <f t="shared" si="1"/>
        <v>1.5501087062568075</v>
      </c>
      <c r="I23" s="47">
        <f t="shared" si="6"/>
        <v>1186504.1800000002</v>
      </c>
      <c r="J23" s="48">
        <f t="shared" si="2"/>
        <v>26.55010870625681</v>
      </c>
      <c r="K23" s="54">
        <v>567360</v>
      </c>
      <c r="L23" s="45">
        <f t="shared" si="3"/>
        <v>12.695673499929738</v>
      </c>
      <c r="M23" s="44">
        <f t="shared" si="7"/>
        <v>3849779.82</v>
      </c>
      <c r="N23" s="45">
        <f t="shared" si="8"/>
        <v>86.14556479367293</v>
      </c>
      <c r="O23" s="55">
        <f t="shared" si="9"/>
        <v>-16.145564793672932</v>
      </c>
      <c r="P23" s="54">
        <f t="shared" si="10"/>
        <v>619144.1800000002</v>
      </c>
      <c r="Q23" s="56">
        <f t="shared" si="4"/>
        <v>13.854435206327075</v>
      </c>
      <c r="S23" s="2">
        <v>9</v>
      </c>
      <c r="T23" s="2">
        <v>83</v>
      </c>
      <c r="U23" s="2"/>
      <c r="V23" s="2" t="s">
        <v>36</v>
      </c>
      <c r="X23" s="37"/>
      <c r="Y23" s="38"/>
      <c r="Z23" s="2">
        <v>70</v>
      </c>
      <c r="AA23" s="2">
        <v>75</v>
      </c>
      <c r="AB23" s="49">
        <f t="shared" si="11"/>
        <v>0</v>
      </c>
      <c r="AF23" s="38">
        <f>76140+239960</f>
        <v>316100</v>
      </c>
      <c r="AG23" s="38">
        <f>3809+12000</f>
        <v>15809</v>
      </c>
      <c r="AH23" s="38">
        <f t="shared" si="12"/>
        <v>331909</v>
      </c>
    </row>
    <row r="24" spans="1:34" s="1" customFormat="1" ht="23.25" customHeight="1">
      <c r="A24" s="50">
        <v>15</v>
      </c>
      <c r="B24" s="51" t="s">
        <v>52</v>
      </c>
      <c r="C24" s="52">
        <v>2980630</v>
      </c>
      <c r="D24" s="52"/>
      <c r="E24" s="53">
        <f t="shared" si="5"/>
        <v>2980630</v>
      </c>
      <c r="F24" s="54">
        <v>2172780.92</v>
      </c>
      <c r="G24" s="45">
        <f t="shared" si="0"/>
        <v>72.89670036200401</v>
      </c>
      <c r="H24" s="46">
        <f t="shared" si="1"/>
        <v>2.1032996379959883</v>
      </c>
      <c r="I24" s="47">
        <f t="shared" si="6"/>
        <v>807849.0800000001</v>
      </c>
      <c r="J24" s="48">
        <f t="shared" si="2"/>
        <v>27.103299637995995</v>
      </c>
      <c r="K24" s="54">
        <v>369000</v>
      </c>
      <c r="L24" s="45">
        <f t="shared" si="3"/>
        <v>12.379933101391316</v>
      </c>
      <c r="M24" s="44">
        <f t="shared" si="7"/>
        <v>2541780.92</v>
      </c>
      <c r="N24" s="45">
        <f t="shared" si="8"/>
        <v>85.27663346339533</v>
      </c>
      <c r="O24" s="55">
        <f t="shared" si="9"/>
        <v>-15.276633463395328</v>
      </c>
      <c r="P24" s="54">
        <f t="shared" si="10"/>
        <v>438849.0800000001</v>
      </c>
      <c r="Q24" s="56">
        <f t="shared" si="4"/>
        <v>14.72336653660468</v>
      </c>
      <c r="S24" s="2">
        <v>5</v>
      </c>
      <c r="T24" s="2">
        <v>83</v>
      </c>
      <c r="U24" s="2"/>
      <c r="V24" s="2" t="s">
        <v>36</v>
      </c>
      <c r="X24" s="37"/>
      <c r="Y24" s="38"/>
      <c r="Z24" s="2">
        <v>70</v>
      </c>
      <c r="AA24" s="2">
        <v>75</v>
      </c>
      <c r="AB24" s="49">
        <f t="shared" si="11"/>
        <v>0</v>
      </c>
      <c r="AF24" s="38"/>
      <c r="AG24" s="38"/>
      <c r="AH24" s="38">
        <f t="shared" si="12"/>
        <v>0</v>
      </c>
    </row>
    <row r="25" spans="1:34" s="1" customFormat="1" ht="23.25" customHeight="1">
      <c r="A25" s="50">
        <v>16</v>
      </c>
      <c r="B25" s="51" t="s">
        <v>53</v>
      </c>
      <c r="C25" s="52">
        <v>4653620</v>
      </c>
      <c r="D25" s="52"/>
      <c r="E25" s="53">
        <f t="shared" si="5"/>
        <v>4653620</v>
      </c>
      <c r="F25" s="54">
        <v>3389818.25</v>
      </c>
      <c r="G25" s="45">
        <f t="shared" si="0"/>
        <v>72.84260962433547</v>
      </c>
      <c r="H25" s="46">
        <f t="shared" si="1"/>
        <v>2.1573903756645336</v>
      </c>
      <c r="I25" s="47">
        <f t="shared" si="6"/>
        <v>1263801.75</v>
      </c>
      <c r="J25" s="48">
        <f t="shared" si="2"/>
        <v>27.157390375664537</v>
      </c>
      <c r="K25" s="54">
        <v>621000</v>
      </c>
      <c r="L25" s="45">
        <f t="shared" si="3"/>
        <v>13.344450126997907</v>
      </c>
      <c r="M25" s="44">
        <f t="shared" si="7"/>
        <v>4010818.25</v>
      </c>
      <c r="N25" s="45">
        <f t="shared" si="8"/>
        <v>86.18705975133336</v>
      </c>
      <c r="O25" s="55">
        <f t="shared" si="9"/>
        <v>-16.187059751333365</v>
      </c>
      <c r="P25" s="54">
        <f t="shared" si="10"/>
        <v>642801.75</v>
      </c>
      <c r="Q25" s="56">
        <f t="shared" si="4"/>
        <v>13.81294024866663</v>
      </c>
      <c r="S25" s="2">
        <v>3</v>
      </c>
      <c r="T25" s="2">
        <v>83</v>
      </c>
      <c r="U25" s="2"/>
      <c r="V25" s="2" t="s">
        <v>36</v>
      </c>
      <c r="X25" s="37"/>
      <c r="Y25" s="38"/>
      <c r="Z25" s="2">
        <v>70</v>
      </c>
      <c r="AA25" s="2">
        <v>75</v>
      </c>
      <c r="AB25" s="49">
        <f t="shared" si="11"/>
        <v>0</v>
      </c>
      <c r="AF25" s="38">
        <v>94400</v>
      </c>
      <c r="AG25" s="38">
        <v>4720</v>
      </c>
      <c r="AH25" s="38">
        <f t="shared" si="12"/>
        <v>99120</v>
      </c>
    </row>
    <row r="26" spans="1:34" s="1" customFormat="1" ht="23.25" customHeight="1">
      <c r="A26" s="50">
        <v>17</v>
      </c>
      <c r="B26" s="51" t="s">
        <v>54</v>
      </c>
      <c r="C26" s="52">
        <v>2315910</v>
      </c>
      <c r="D26" s="52"/>
      <c r="E26" s="53">
        <f t="shared" si="5"/>
        <v>2315910</v>
      </c>
      <c r="F26" s="54">
        <v>1684700.8</v>
      </c>
      <c r="G26" s="45">
        <f t="shared" si="0"/>
        <v>72.7446576075927</v>
      </c>
      <c r="H26" s="46">
        <f t="shared" si="1"/>
        <v>2.2553423924073</v>
      </c>
      <c r="I26" s="47">
        <f t="shared" si="6"/>
        <v>631209.2</v>
      </c>
      <c r="J26" s="48">
        <f t="shared" si="2"/>
        <v>27.2553423924073</v>
      </c>
      <c r="K26" s="54"/>
      <c r="L26" s="45">
        <f t="shared" si="3"/>
        <v>0</v>
      </c>
      <c r="M26" s="44">
        <f t="shared" si="7"/>
        <v>1684700.8</v>
      </c>
      <c r="N26" s="45">
        <f t="shared" si="8"/>
        <v>72.7446576075927</v>
      </c>
      <c r="O26" s="55">
        <f t="shared" si="9"/>
        <v>-2.7446576075927</v>
      </c>
      <c r="P26" s="54">
        <f t="shared" si="10"/>
        <v>631209.2</v>
      </c>
      <c r="Q26" s="56">
        <f t="shared" si="4"/>
        <v>27.2553423924073</v>
      </c>
      <c r="S26" s="2">
        <v>4</v>
      </c>
      <c r="T26" s="2">
        <v>83</v>
      </c>
      <c r="U26" s="2"/>
      <c r="V26" s="2" t="s">
        <v>36</v>
      </c>
      <c r="X26" s="37"/>
      <c r="Y26" s="38"/>
      <c r="Z26" s="2">
        <v>70</v>
      </c>
      <c r="AA26" s="2">
        <v>75</v>
      </c>
      <c r="AB26" s="49">
        <f t="shared" si="11"/>
        <v>0</v>
      </c>
      <c r="AF26" s="38"/>
      <c r="AG26" s="38"/>
      <c r="AH26" s="38">
        <f t="shared" si="12"/>
        <v>0</v>
      </c>
    </row>
    <row r="27" spans="1:34" s="1" customFormat="1" ht="23.25" customHeight="1">
      <c r="A27" s="50">
        <v>18</v>
      </c>
      <c r="B27" s="51" t="s">
        <v>55</v>
      </c>
      <c r="C27" s="52">
        <v>5755972</v>
      </c>
      <c r="D27" s="52"/>
      <c r="E27" s="53">
        <f t="shared" si="5"/>
        <v>5755972</v>
      </c>
      <c r="F27" s="54">
        <v>4183349.16</v>
      </c>
      <c r="G27" s="45">
        <f t="shared" si="0"/>
        <v>72.67841400201391</v>
      </c>
      <c r="H27" s="46">
        <f t="shared" si="1"/>
        <v>2.321585997986091</v>
      </c>
      <c r="I27" s="47">
        <f t="shared" si="6"/>
        <v>1572622.8399999999</v>
      </c>
      <c r="J27" s="48">
        <f t="shared" si="2"/>
        <v>27.32158599798609</v>
      </c>
      <c r="K27" s="54">
        <v>534000</v>
      </c>
      <c r="L27" s="45">
        <f t="shared" si="3"/>
        <v>9.277321015460117</v>
      </c>
      <c r="M27" s="44">
        <f t="shared" si="7"/>
        <v>4717349.16</v>
      </c>
      <c r="N27" s="45">
        <f t="shared" si="8"/>
        <v>81.95573501747403</v>
      </c>
      <c r="O27" s="55">
        <f t="shared" si="9"/>
        <v>-11.955735017474026</v>
      </c>
      <c r="P27" s="54">
        <f t="shared" si="10"/>
        <v>1038622.8399999999</v>
      </c>
      <c r="Q27" s="56">
        <f t="shared" si="4"/>
        <v>18.044264982525974</v>
      </c>
      <c r="S27" s="2">
        <v>7</v>
      </c>
      <c r="T27" s="2">
        <v>83</v>
      </c>
      <c r="U27" s="2"/>
      <c r="V27" s="2" t="s">
        <v>36</v>
      </c>
      <c r="X27" s="37"/>
      <c r="Y27" s="38"/>
      <c r="Z27" s="2">
        <v>70</v>
      </c>
      <c r="AA27" s="2">
        <v>75</v>
      </c>
      <c r="AB27" s="49">
        <f t="shared" si="11"/>
        <v>0</v>
      </c>
      <c r="AF27" s="38"/>
      <c r="AG27" s="38"/>
      <c r="AH27" s="38">
        <f t="shared" si="12"/>
        <v>0</v>
      </c>
    </row>
    <row r="28" spans="1:34" s="1" customFormat="1" ht="23.25" customHeight="1">
      <c r="A28" s="50">
        <v>19</v>
      </c>
      <c r="B28" s="51" t="s">
        <v>56</v>
      </c>
      <c r="C28" s="52">
        <v>1535430</v>
      </c>
      <c r="D28" s="52"/>
      <c r="E28" s="53">
        <f t="shared" si="5"/>
        <v>1535430</v>
      </c>
      <c r="F28" s="54">
        <v>1113777.38</v>
      </c>
      <c r="G28" s="45">
        <f t="shared" si="0"/>
        <v>72.53846674872835</v>
      </c>
      <c r="H28" s="46">
        <f t="shared" si="1"/>
        <v>2.4615332512716463</v>
      </c>
      <c r="I28" s="47">
        <f t="shared" si="6"/>
        <v>421652.6200000001</v>
      </c>
      <c r="J28" s="48">
        <f t="shared" si="2"/>
        <v>27.46153325127164</v>
      </c>
      <c r="K28" s="54"/>
      <c r="L28" s="45">
        <f t="shared" si="3"/>
        <v>0</v>
      </c>
      <c r="M28" s="44">
        <f t="shared" si="7"/>
        <v>1113777.38</v>
      </c>
      <c r="N28" s="45">
        <f t="shared" si="8"/>
        <v>72.53846674872835</v>
      </c>
      <c r="O28" s="55">
        <f t="shared" si="9"/>
        <v>-2.5384667487283537</v>
      </c>
      <c r="P28" s="54">
        <f t="shared" si="10"/>
        <v>421652.6200000001</v>
      </c>
      <c r="Q28" s="56">
        <f t="shared" si="4"/>
        <v>27.46153325127164</v>
      </c>
      <c r="S28" s="2">
        <v>5</v>
      </c>
      <c r="T28" s="2">
        <v>83</v>
      </c>
      <c r="U28" s="2"/>
      <c r="V28" s="2" t="s">
        <v>36</v>
      </c>
      <c r="X28" s="37"/>
      <c r="Y28" s="38"/>
      <c r="Z28" s="2">
        <v>70</v>
      </c>
      <c r="AA28" s="2">
        <v>75</v>
      </c>
      <c r="AB28" s="49">
        <f t="shared" si="11"/>
        <v>0</v>
      </c>
      <c r="AF28" s="38"/>
      <c r="AG28" s="38"/>
      <c r="AH28" s="38">
        <f t="shared" si="12"/>
        <v>0</v>
      </c>
    </row>
    <row r="29" spans="1:34" s="1" customFormat="1" ht="23.25" customHeight="1">
      <c r="A29" s="50">
        <v>20</v>
      </c>
      <c r="B29" s="51" t="s">
        <v>57</v>
      </c>
      <c r="C29" s="52">
        <v>2440180</v>
      </c>
      <c r="D29" s="52"/>
      <c r="E29" s="53">
        <f t="shared" si="5"/>
        <v>2440180</v>
      </c>
      <c r="F29" s="54">
        <v>1760855.28</v>
      </c>
      <c r="G29" s="45">
        <f t="shared" si="0"/>
        <v>72.16087665664008</v>
      </c>
      <c r="H29" s="46">
        <f t="shared" si="1"/>
        <v>2.8391233433599155</v>
      </c>
      <c r="I29" s="47">
        <f t="shared" si="6"/>
        <v>679324.72</v>
      </c>
      <c r="J29" s="48">
        <f t="shared" si="2"/>
        <v>27.839123343359915</v>
      </c>
      <c r="K29" s="54"/>
      <c r="L29" s="45">
        <f t="shared" si="3"/>
        <v>0</v>
      </c>
      <c r="M29" s="44">
        <f t="shared" si="7"/>
        <v>1760855.28</v>
      </c>
      <c r="N29" s="45">
        <f t="shared" si="8"/>
        <v>72.16087665664008</v>
      </c>
      <c r="O29" s="55">
        <f t="shared" si="9"/>
        <v>-2.1608766566400845</v>
      </c>
      <c r="P29" s="54">
        <f t="shared" si="10"/>
        <v>679324.72</v>
      </c>
      <c r="Q29" s="56">
        <f t="shared" si="4"/>
        <v>27.839123343359915</v>
      </c>
      <c r="S29" s="2">
        <v>4</v>
      </c>
      <c r="T29" s="2">
        <v>53</v>
      </c>
      <c r="U29" s="2"/>
      <c r="V29" s="2" t="s">
        <v>36</v>
      </c>
      <c r="X29" s="37"/>
      <c r="Y29" s="38"/>
      <c r="Z29" s="2">
        <v>70</v>
      </c>
      <c r="AA29" s="2">
        <v>75</v>
      </c>
      <c r="AB29" s="49">
        <f t="shared" si="11"/>
        <v>0</v>
      </c>
      <c r="AF29" s="38"/>
      <c r="AG29" s="38"/>
      <c r="AH29" s="38">
        <f t="shared" si="12"/>
        <v>0</v>
      </c>
    </row>
    <row r="30" spans="1:34" s="1" customFormat="1" ht="23.25" customHeight="1">
      <c r="A30" s="50">
        <v>21</v>
      </c>
      <c r="B30" s="51" t="s">
        <v>58</v>
      </c>
      <c r="C30" s="52">
        <v>12240404</v>
      </c>
      <c r="D30" s="52"/>
      <c r="E30" s="53">
        <f t="shared" si="5"/>
        <v>12240404</v>
      </c>
      <c r="F30" s="54">
        <v>8795561.74</v>
      </c>
      <c r="G30" s="45">
        <f t="shared" si="0"/>
        <v>71.85679279866906</v>
      </c>
      <c r="H30" s="46">
        <f t="shared" si="1"/>
        <v>3.143207201330938</v>
      </c>
      <c r="I30" s="47">
        <f t="shared" si="6"/>
        <v>3444842.26</v>
      </c>
      <c r="J30" s="48">
        <f t="shared" si="2"/>
        <v>28.143207201330938</v>
      </c>
      <c r="K30" s="54">
        <v>859301.24</v>
      </c>
      <c r="L30" s="45">
        <f t="shared" si="3"/>
        <v>7.020203254729174</v>
      </c>
      <c r="M30" s="44">
        <f t="shared" si="7"/>
        <v>9654862.98</v>
      </c>
      <c r="N30" s="45">
        <f t="shared" si="8"/>
        <v>78.87699605339824</v>
      </c>
      <c r="O30" s="55">
        <f t="shared" si="9"/>
        <v>-8.876996053398244</v>
      </c>
      <c r="P30" s="54">
        <f t="shared" si="10"/>
        <v>2585541.0199999996</v>
      </c>
      <c r="Q30" s="56">
        <f t="shared" si="4"/>
        <v>21.12300394660176</v>
      </c>
      <c r="S30" s="2">
        <v>2</v>
      </c>
      <c r="T30" s="2">
        <v>3</v>
      </c>
      <c r="U30" s="2" t="s">
        <v>39</v>
      </c>
      <c r="V30" s="2" t="s">
        <v>36</v>
      </c>
      <c r="X30" s="37"/>
      <c r="Y30" s="38"/>
      <c r="Z30" s="2">
        <v>70</v>
      </c>
      <c r="AA30" s="2">
        <v>75</v>
      </c>
      <c r="AB30" s="49">
        <f t="shared" si="11"/>
        <v>0</v>
      </c>
      <c r="AF30" s="38"/>
      <c r="AG30" s="38"/>
      <c r="AH30" s="38">
        <f t="shared" si="12"/>
        <v>0</v>
      </c>
    </row>
    <row r="31" spans="1:34" s="1" customFormat="1" ht="23.25" customHeight="1">
      <c r="A31" s="50">
        <v>22</v>
      </c>
      <c r="B31" s="51" t="s">
        <v>59</v>
      </c>
      <c r="C31" s="52">
        <v>1909360</v>
      </c>
      <c r="D31" s="52"/>
      <c r="E31" s="53">
        <f t="shared" si="5"/>
        <v>1909360</v>
      </c>
      <c r="F31" s="54">
        <v>1367633.41</v>
      </c>
      <c r="G31" s="45">
        <f t="shared" si="0"/>
        <v>71.62784440859764</v>
      </c>
      <c r="H31" s="46">
        <f t="shared" si="1"/>
        <v>3.372155591402361</v>
      </c>
      <c r="I31" s="47">
        <f t="shared" si="6"/>
        <v>541726.5900000001</v>
      </c>
      <c r="J31" s="48">
        <f t="shared" si="2"/>
        <v>28.372155591402358</v>
      </c>
      <c r="K31" s="54">
        <v>165000</v>
      </c>
      <c r="L31" s="45">
        <f t="shared" si="3"/>
        <v>8.641639083253027</v>
      </c>
      <c r="M31" s="44">
        <f t="shared" si="7"/>
        <v>1532633.41</v>
      </c>
      <c r="N31" s="45">
        <f t="shared" si="8"/>
        <v>80.26948349185068</v>
      </c>
      <c r="O31" s="55">
        <f t="shared" si="9"/>
        <v>-10.269483491850679</v>
      </c>
      <c r="P31" s="54">
        <f t="shared" si="10"/>
        <v>376726.5900000001</v>
      </c>
      <c r="Q31" s="56">
        <f t="shared" si="4"/>
        <v>19.730516508149332</v>
      </c>
      <c r="S31" s="2">
        <v>6</v>
      </c>
      <c r="T31" s="2">
        <v>83</v>
      </c>
      <c r="U31" s="2"/>
      <c r="V31" s="2" t="s">
        <v>36</v>
      </c>
      <c r="X31" s="37"/>
      <c r="Y31" s="38"/>
      <c r="Z31" s="2">
        <v>70</v>
      </c>
      <c r="AA31" s="2">
        <v>75</v>
      </c>
      <c r="AB31" s="49">
        <f t="shared" si="11"/>
        <v>0</v>
      </c>
      <c r="AF31" s="38"/>
      <c r="AG31" s="38"/>
      <c r="AH31" s="38">
        <f t="shared" si="12"/>
        <v>0</v>
      </c>
    </row>
    <row r="32" spans="1:34" s="1" customFormat="1" ht="23.25" customHeight="1">
      <c r="A32" s="50">
        <v>23</v>
      </c>
      <c r="B32" s="51" t="s">
        <v>60</v>
      </c>
      <c r="C32" s="52">
        <v>17570011</v>
      </c>
      <c r="D32" s="52"/>
      <c r="E32" s="53">
        <f t="shared" si="5"/>
        <v>17570011</v>
      </c>
      <c r="F32" s="54">
        <v>12573253.75</v>
      </c>
      <c r="G32" s="45">
        <f t="shared" si="0"/>
        <v>71.5608758013868</v>
      </c>
      <c r="H32" s="46">
        <f t="shared" si="1"/>
        <v>3.4391241986132</v>
      </c>
      <c r="I32" s="47">
        <f t="shared" si="6"/>
        <v>4996757.25</v>
      </c>
      <c r="J32" s="48">
        <f t="shared" si="2"/>
        <v>28.439124198613193</v>
      </c>
      <c r="K32" s="54">
        <v>591540.92</v>
      </c>
      <c r="L32" s="45">
        <f t="shared" si="3"/>
        <v>3.366764653704543</v>
      </c>
      <c r="M32" s="44">
        <f t="shared" si="7"/>
        <v>13164794.67</v>
      </c>
      <c r="N32" s="45">
        <f t="shared" si="8"/>
        <v>74.92764045509135</v>
      </c>
      <c r="O32" s="55">
        <f t="shared" si="9"/>
        <v>-4.92764045509135</v>
      </c>
      <c r="P32" s="54">
        <f t="shared" si="10"/>
        <v>4405216.33</v>
      </c>
      <c r="Q32" s="56">
        <f t="shared" si="4"/>
        <v>25.07235954490865</v>
      </c>
      <c r="S32" s="2">
        <v>1</v>
      </c>
      <c r="T32" s="2">
        <v>3</v>
      </c>
      <c r="U32" s="2" t="s">
        <v>39</v>
      </c>
      <c r="V32" s="2" t="s">
        <v>36</v>
      </c>
      <c r="X32" s="37"/>
      <c r="Y32" s="38"/>
      <c r="Z32" s="2">
        <v>70</v>
      </c>
      <c r="AA32" s="2">
        <v>75</v>
      </c>
      <c r="AB32" s="49">
        <f t="shared" si="11"/>
        <v>0</v>
      </c>
      <c r="AF32" s="38"/>
      <c r="AG32" s="38"/>
      <c r="AH32" s="38">
        <f t="shared" si="12"/>
        <v>0</v>
      </c>
    </row>
    <row r="33" spans="1:34" s="1" customFormat="1" ht="23.25" customHeight="1">
      <c r="A33" s="50">
        <v>24</v>
      </c>
      <c r="B33" s="51" t="s">
        <v>61</v>
      </c>
      <c r="C33" s="52">
        <v>1309790</v>
      </c>
      <c r="D33" s="52"/>
      <c r="E33" s="53">
        <f t="shared" si="5"/>
        <v>1309790</v>
      </c>
      <c r="F33" s="54">
        <v>934274.26</v>
      </c>
      <c r="G33" s="45">
        <f t="shared" si="0"/>
        <v>71.33008039456706</v>
      </c>
      <c r="H33" s="46">
        <f t="shared" si="1"/>
        <v>3.6699196054329377</v>
      </c>
      <c r="I33" s="47">
        <f t="shared" si="6"/>
        <v>375515.74</v>
      </c>
      <c r="J33" s="48">
        <f t="shared" si="2"/>
        <v>28.66991960543293</v>
      </c>
      <c r="K33" s="54"/>
      <c r="L33" s="45">
        <f t="shared" si="3"/>
        <v>0</v>
      </c>
      <c r="M33" s="44">
        <f t="shared" si="7"/>
        <v>934274.26</v>
      </c>
      <c r="N33" s="45">
        <f t="shared" si="8"/>
        <v>71.33008039456706</v>
      </c>
      <c r="O33" s="55">
        <f t="shared" si="9"/>
        <v>-1.3300803945670623</v>
      </c>
      <c r="P33" s="54">
        <f t="shared" si="10"/>
        <v>375515.74</v>
      </c>
      <c r="Q33" s="56">
        <f t="shared" si="4"/>
        <v>28.66991960543293</v>
      </c>
      <c r="S33" s="2">
        <v>3</v>
      </c>
      <c r="T33" s="2">
        <v>83</v>
      </c>
      <c r="U33" s="2"/>
      <c r="V33" s="2" t="s">
        <v>36</v>
      </c>
      <c r="X33" s="37"/>
      <c r="Y33" s="38"/>
      <c r="Z33" s="2">
        <v>70</v>
      </c>
      <c r="AA33" s="2">
        <v>75</v>
      </c>
      <c r="AB33" s="49">
        <f t="shared" si="11"/>
        <v>0</v>
      </c>
      <c r="AF33" s="38"/>
      <c r="AG33" s="38"/>
      <c r="AH33" s="38">
        <f t="shared" si="12"/>
        <v>0</v>
      </c>
    </row>
    <row r="34" spans="1:34" s="1" customFormat="1" ht="23.25" customHeight="1">
      <c r="A34" s="50">
        <v>25</v>
      </c>
      <c r="B34" s="51" t="s">
        <v>62</v>
      </c>
      <c r="C34" s="52">
        <v>6077000</v>
      </c>
      <c r="D34" s="52"/>
      <c r="E34" s="53">
        <f t="shared" si="5"/>
        <v>6077000</v>
      </c>
      <c r="F34" s="54">
        <v>4332988</v>
      </c>
      <c r="G34" s="45">
        <f t="shared" si="0"/>
        <v>71.30143162744776</v>
      </c>
      <c r="H34" s="46">
        <f t="shared" si="1"/>
        <v>3.698568372552245</v>
      </c>
      <c r="I34" s="47">
        <f t="shared" si="6"/>
        <v>1744012</v>
      </c>
      <c r="J34" s="48">
        <f t="shared" si="2"/>
        <v>28.698568372552245</v>
      </c>
      <c r="K34" s="54"/>
      <c r="L34" s="45">
        <f t="shared" si="3"/>
        <v>0</v>
      </c>
      <c r="M34" s="44">
        <f t="shared" si="7"/>
        <v>4332988</v>
      </c>
      <c r="N34" s="45">
        <f t="shared" si="8"/>
        <v>71.30143162744776</v>
      </c>
      <c r="O34" s="55">
        <f t="shared" si="9"/>
        <v>-1.301431627447755</v>
      </c>
      <c r="P34" s="54">
        <f t="shared" si="10"/>
        <v>1744012</v>
      </c>
      <c r="Q34" s="56">
        <f t="shared" si="4"/>
        <v>28.698568372552245</v>
      </c>
      <c r="S34" s="2">
        <v>4</v>
      </c>
      <c r="T34" s="2">
        <v>17</v>
      </c>
      <c r="U34" s="2"/>
      <c r="V34" s="2" t="s">
        <v>36</v>
      </c>
      <c r="X34" s="37"/>
      <c r="Y34" s="38"/>
      <c r="Z34" s="2">
        <v>70</v>
      </c>
      <c r="AA34" s="2">
        <v>75</v>
      </c>
      <c r="AB34" s="49"/>
      <c r="AF34" s="38"/>
      <c r="AG34" s="38"/>
      <c r="AH34" s="38">
        <f t="shared" si="12"/>
        <v>0</v>
      </c>
    </row>
    <row r="35" spans="1:34" s="1" customFormat="1" ht="23.25" customHeight="1">
      <c r="A35" s="50">
        <v>26</v>
      </c>
      <c r="B35" s="51" t="s">
        <v>63</v>
      </c>
      <c r="C35" s="52">
        <v>1031820</v>
      </c>
      <c r="D35" s="52"/>
      <c r="E35" s="53">
        <f t="shared" si="5"/>
        <v>1031820</v>
      </c>
      <c r="F35" s="54">
        <v>735316.71</v>
      </c>
      <c r="G35" s="45">
        <f t="shared" si="0"/>
        <v>71.26404896202826</v>
      </c>
      <c r="H35" s="46">
        <f t="shared" si="1"/>
        <v>3.735951037971745</v>
      </c>
      <c r="I35" s="47">
        <f t="shared" si="6"/>
        <v>296503.29000000004</v>
      </c>
      <c r="J35" s="48">
        <f t="shared" si="2"/>
        <v>28.73595103797174</v>
      </c>
      <c r="K35" s="54"/>
      <c r="L35" s="45">
        <f t="shared" si="3"/>
        <v>0</v>
      </c>
      <c r="M35" s="44">
        <f t="shared" si="7"/>
        <v>735316.71</v>
      </c>
      <c r="N35" s="45">
        <f t="shared" si="8"/>
        <v>71.26404896202826</v>
      </c>
      <c r="O35" s="55">
        <f t="shared" si="9"/>
        <v>-1.2640489620282551</v>
      </c>
      <c r="P35" s="54">
        <f t="shared" si="10"/>
        <v>296503.29000000004</v>
      </c>
      <c r="Q35" s="56">
        <f t="shared" si="4"/>
        <v>28.73595103797174</v>
      </c>
      <c r="S35" s="2">
        <v>5</v>
      </c>
      <c r="T35" s="2">
        <v>83</v>
      </c>
      <c r="U35" s="2"/>
      <c r="V35" s="2" t="s">
        <v>36</v>
      </c>
      <c r="X35" s="37"/>
      <c r="Y35" s="38"/>
      <c r="Z35" s="2">
        <v>70</v>
      </c>
      <c r="AA35" s="2">
        <v>75</v>
      </c>
      <c r="AB35" s="49">
        <f aca="true" t="shared" si="13" ref="AB35:AB66">+Y35+X35</f>
        <v>0</v>
      </c>
      <c r="AF35" s="38"/>
      <c r="AG35" s="38"/>
      <c r="AH35" s="38">
        <f t="shared" si="12"/>
        <v>0</v>
      </c>
    </row>
    <row r="36" spans="1:34" s="1" customFormat="1" ht="23.25" customHeight="1">
      <c r="A36" s="50">
        <v>27</v>
      </c>
      <c r="B36" s="51" t="s">
        <v>64</v>
      </c>
      <c r="C36" s="52">
        <v>16272220</v>
      </c>
      <c r="D36" s="52"/>
      <c r="E36" s="53">
        <f t="shared" si="5"/>
        <v>16272220</v>
      </c>
      <c r="F36" s="54">
        <v>11507751.38</v>
      </c>
      <c r="G36" s="45">
        <f t="shared" si="0"/>
        <v>70.72022981498529</v>
      </c>
      <c r="H36" s="46">
        <f t="shared" si="1"/>
        <v>4.279770185014712</v>
      </c>
      <c r="I36" s="47">
        <f t="shared" si="6"/>
        <v>4764468.619999999</v>
      </c>
      <c r="J36" s="48">
        <f t="shared" si="2"/>
        <v>29.2797701850147</v>
      </c>
      <c r="K36" s="54">
        <v>59500</v>
      </c>
      <c r="L36" s="45">
        <f t="shared" si="3"/>
        <v>0.3656538566956445</v>
      </c>
      <c r="M36" s="44">
        <f t="shared" si="7"/>
        <v>11567251.38</v>
      </c>
      <c r="N36" s="45">
        <f t="shared" si="8"/>
        <v>71.08588367168093</v>
      </c>
      <c r="O36" s="55">
        <f t="shared" si="9"/>
        <v>-1.0858836716809321</v>
      </c>
      <c r="P36" s="54">
        <f t="shared" si="10"/>
        <v>4704968.619999999</v>
      </c>
      <c r="Q36" s="56">
        <f t="shared" si="4"/>
        <v>28.914116328319057</v>
      </c>
      <c r="S36" s="2">
        <v>2</v>
      </c>
      <c r="T36" s="2">
        <v>17</v>
      </c>
      <c r="U36" s="2"/>
      <c r="V36" s="2" t="s">
        <v>36</v>
      </c>
      <c r="X36" s="37"/>
      <c r="Y36" s="38"/>
      <c r="Z36" s="2">
        <v>70</v>
      </c>
      <c r="AA36" s="2">
        <v>75</v>
      </c>
      <c r="AB36" s="49">
        <f t="shared" si="13"/>
        <v>0</v>
      </c>
      <c r="AF36" s="38"/>
      <c r="AG36" s="38"/>
      <c r="AH36" s="38">
        <f t="shared" si="12"/>
        <v>0</v>
      </c>
    </row>
    <row r="37" spans="1:34" s="1" customFormat="1" ht="23.25" customHeight="1">
      <c r="A37" s="50">
        <v>28</v>
      </c>
      <c r="B37" s="51" t="s">
        <v>65</v>
      </c>
      <c r="C37" s="52">
        <v>1230460</v>
      </c>
      <c r="D37" s="52"/>
      <c r="E37" s="53">
        <f t="shared" si="5"/>
        <v>1230460</v>
      </c>
      <c r="F37" s="54">
        <v>868363.69</v>
      </c>
      <c r="G37" s="45">
        <f t="shared" si="0"/>
        <v>70.5722810981259</v>
      </c>
      <c r="H37" s="46">
        <f t="shared" si="1"/>
        <v>4.427718901874101</v>
      </c>
      <c r="I37" s="47">
        <f t="shared" si="6"/>
        <v>362096.31000000006</v>
      </c>
      <c r="J37" s="48">
        <f t="shared" si="2"/>
        <v>29.4277189018741</v>
      </c>
      <c r="K37" s="54">
        <v>123000</v>
      </c>
      <c r="L37" s="45">
        <f t="shared" si="3"/>
        <v>9.99626156071713</v>
      </c>
      <c r="M37" s="44">
        <f t="shared" si="7"/>
        <v>991363.69</v>
      </c>
      <c r="N37" s="45">
        <f t="shared" si="8"/>
        <v>80.56854265884303</v>
      </c>
      <c r="O37" s="55">
        <f t="shared" si="9"/>
        <v>-10.568542658843029</v>
      </c>
      <c r="P37" s="54">
        <f t="shared" si="10"/>
        <v>239096.31000000006</v>
      </c>
      <c r="Q37" s="56">
        <f t="shared" si="4"/>
        <v>19.43145734115697</v>
      </c>
      <c r="S37" s="2">
        <v>3</v>
      </c>
      <c r="T37" s="2">
        <v>83</v>
      </c>
      <c r="U37" s="2"/>
      <c r="V37" s="2" t="s">
        <v>36</v>
      </c>
      <c r="X37" s="37"/>
      <c r="Y37" s="38"/>
      <c r="Z37" s="2">
        <v>70</v>
      </c>
      <c r="AA37" s="2">
        <v>75</v>
      </c>
      <c r="AB37" s="49">
        <f t="shared" si="13"/>
        <v>0</v>
      </c>
      <c r="AF37" s="38"/>
      <c r="AG37" s="38"/>
      <c r="AH37" s="38">
        <f t="shared" si="12"/>
        <v>0</v>
      </c>
    </row>
    <row r="38" spans="1:34" s="1" customFormat="1" ht="23.25" customHeight="1">
      <c r="A38" s="50">
        <v>29</v>
      </c>
      <c r="B38" s="51" t="s">
        <v>66</v>
      </c>
      <c r="C38" s="52">
        <v>4751522</v>
      </c>
      <c r="D38" s="52"/>
      <c r="E38" s="53">
        <f t="shared" si="5"/>
        <v>4751522</v>
      </c>
      <c r="F38" s="54">
        <v>3335758.64</v>
      </c>
      <c r="G38" s="45">
        <f t="shared" si="0"/>
        <v>70.20400284372039</v>
      </c>
      <c r="H38" s="46">
        <f t="shared" si="1"/>
        <v>4.795997156279611</v>
      </c>
      <c r="I38" s="47">
        <f t="shared" si="6"/>
        <v>1415763.3599999999</v>
      </c>
      <c r="J38" s="48">
        <f t="shared" si="2"/>
        <v>29.795997156279608</v>
      </c>
      <c r="K38" s="54">
        <v>559180</v>
      </c>
      <c r="L38" s="45">
        <f t="shared" si="3"/>
        <v>11.76843967048874</v>
      </c>
      <c r="M38" s="44">
        <f t="shared" si="7"/>
        <v>3894938.64</v>
      </c>
      <c r="N38" s="45">
        <f t="shared" si="8"/>
        <v>81.97244251420913</v>
      </c>
      <c r="O38" s="55">
        <f t="shared" si="9"/>
        <v>-11.972442514209135</v>
      </c>
      <c r="P38" s="54">
        <f t="shared" si="10"/>
        <v>856583.3599999999</v>
      </c>
      <c r="Q38" s="56">
        <f t="shared" si="4"/>
        <v>18.027557485790865</v>
      </c>
      <c r="S38" s="2">
        <v>8</v>
      </c>
      <c r="T38" s="2">
        <v>83</v>
      </c>
      <c r="U38" s="2"/>
      <c r="V38" s="2" t="s">
        <v>36</v>
      </c>
      <c r="X38" s="37"/>
      <c r="Y38" s="38"/>
      <c r="Z38" s="2">
        <v>70</v>
      </c>
      <c r="AA38" s="2">
        <v>75</v>
      </c>
      <c r="AB38" s="49">
        <f t="shared" si="13"/>
        <v>0</v>
      </c>
      <c r="AF38" s="38"/>
      <c r="AG38" s="38"/>
      <c r="AH38" s="38">
        <f t="shared" si="12"/>
        <v>0</v>
      </c>
    </row>
    <row r="39" spans="1:34" s="1" customFormat="1" ht="23.25" customHeight="1">
      <c r="A39" s="50">
        <v>30</v>
      </c>
      <c r="B39" s="51" t="s">
        <v>67</v>
      </c>
      <c r="C39" s="52">
        <v>7591920</v>
      </c>
      <c r="D39" s="52"/>
      <c r="E39" s="53">
        <f t="shared" si="5"/>
        <v>7591920</v>
      </c>
      <c r="F39" s="54">
        <v>5322993.64</v>
      </c>
      <c r="G39" s="45">
        <f t="shared" si="0"/>
        <v>70.11393218052876</v>
      </c>
      <c r="H39" s="46">
        <f t="shared" si="1"/>
        <v>4.886067819471236</v>
      </c>
      <c r="I39" s="47">
        <f t="shared" si="6"/>
        <v>2268926.3600000003</v>
      </c>
      <c r="J39" s="48">
        <f t="shared" si="2"/>
        <v>29.886067819471233</v>
      </c>
      <c r="K39" s="54">
        <v>19000</v>
      </c>
      <c r="L39" s="45">
        <f t="shared" si="3"/>
        <v>0.25026607235060433</v>
      </c>
      <c r="M39" s="44">
        <f t="shared" si="7"/>
        <v>5341993.64</v>
      </c>
      <c r="N39" s="45">
        <f t="shared" si="8"/>
        <v>70.36419825287938</v>
      </c>
      <c r="O39" s="55">
        <f t="shared" si="9"/>
        <v>-0.3641982528793761</v>
      </c>
      <c r="P39" s="54">
        <f t="shared" si="10"/>
        <v>2249926.3600000003</v>
      </c>
      <c r="Q39" s="56">
        <f t="shared" si="4"/>
        <v>29.635801747120627</v>
      </c>
      <c r="S39" s="2">
        <v>2</v>
      </c>
      <c r="T39" s="2">
        <v>83</v>
      </c>
      <c r="U39" s="2"/>
      <c r="V39" s="2" t="s">
        <v>36</v>
      </c>
      <c r="X39" s="37"/>
      <c r="Y39" s="38"/>
      <c r="Z39" s="2">
        <v>70</v>
      </c>
      <c r="AA39" s="2">
        <v>75</v>
      </c>
      <c r="AB39" s="49">
        <f t="shared" si="13"/>
        <v>0</v>
      </c>
      <c r="AF39" s="38"/>
      <c r="AG39" s="38"/>
      <c r="AH39" s="38">
        <f t="shared" si="12"/>
        <v>0</v>
      </c>
    </row>
    <row r="40" spans="1:34" s="1" customFormat="1" ht="23.25" customHeight="1">
      <c r="A40" s="50">
        <v>31</v>
      </c>
      <c r="B40" s="51" t="s">
        <v>68</v>
      </c>
      <c r="C40" s="52">
        <v>3623316</v>
      </c>
      <c r="D40" s="52"/>
      <c r="E40" s="53">
        <f t="shared" si="5"/>
        <v>3623316</v>
      </c>
      <c r="F40" s="54">
        <v>2537156.52</v>
      </c>
      <c r="G40" s="45">
        <f t="shared" si="0"/>
        <v>70.02305402012962</v>
      </c>
      <c r="H40" s="46">
        <f t="shared" si="1"/>
        <v>4.976945979870379</v>
      </c>
      <c r="I40" s="47">
        <f t="shared" si="6"/>
        <v>1086159.48</v>
      </c>
      <c r="J40" s="48">
        <f t="shared" si="2"/>
        <v>29.976945979870372</v>
      </c>
      <c r="K40" s="54"/>
      <c r="L40" s="45">
        <f t="shared" si="3"/>
        <v>0</v>
      </c>
      <c r="M40" s="44">
        <f t="shared" si="7"/>
        <v>2537156.52</v>
      </c>
      <c r="N40" s="45">
        <f t="shared" si="8"/>
        <v>70.02305402012962</v>
      </c>
      <c r="O40" s="55">
        <f t="shared" si="9"/>
        <v>-0.023054020129620767</v>
      </c>
      <c r="P40" s="54">
        <f t="shared" si="10"/>
        <v>1086159.48</v>
      </c>
      <c r="Q40" s="56">
        <f t="shared" si="4"/>
        <v>29.976945979870372</v>
      </c>
      <c r="S40" s="2">
        <v>5</v>
      </c>
      <c r="T40" s="2">
        <v>53</v>
      </c>
      <c r="U40" s="2"/>
      <c r="V40" s="2" t="s">
        <v>36</v>
      </c>
      <c r="X40" s="37"/>
      <c r="Y40" s="38"/>
      <c r="Z40" s="2">
        <v>70</v>
      </c>
      <c r="AA40" s="2">
        <v>75</v>
      </c>
      <c r="AB40" s="49">
        <f t="shared" si="13"/>
        <v>0</v>
      </c>
      <c r="AF40" s="38"/>
      <c r="AG40" s="38"/>
      <c r="AH40" s="38">
        <f t="shared" si="12"/>
        <v>0</v>
      </c>
    </row>
    <row r="41" spans="1:34" s="1" customFormat="1" ht="23.25" customHeight="1">
      <c r="A41" s="50">
        <v>32</v>
      </c>
      <c r="B41" s="51" t="s">
        <v>69</v>
      </c>
      <c r="C41" s="52">
        <v>13079170</v>
      </c>
      <c r="D41" s="52"/>
      <c r="E41" s="53">
        <f t="shared" si="5"/>
        <v>13079170</v>
      </c>
      <c r="F41" s="54">
        <v>9157379.23</v>
      </c>
      <c r="G41" s="45">
        <f t="shared" si="0"/>
        <v>70.01498741892642</v>
      </c>
      <c r="H41" s="46">
        <f t="shared" si="1"/>
        <v>4.985012581073576</v>
      </c>
      <c r="I41" s="47">
        <f t="shared" si="6"/>
        <v>3921790.7699999996</v>
      </c>
      <c r="J41" s="48">
        <f t="shared" si="2"/>
        <v>29.985012581073565</v>
      </c>
      <c r="K41" s="54">
        <v>13000</v>
      </c>
      <c r="L41" s="45">
        <f t="shared" si="3"/>
        <v>0.0993946863600672</v>
      </c>
      <c r="M41" s="44">
        <f t="shared" si="7"/>
        <v>9170379.23</v>
      </c>
      <c r="N41" s="45">
        <f t="shared" si="8"/>
        <v>70.1143821052865</v>
      </c>
      <c r="O41" s="55">
        <f t="shared" si="9"/>
        <v>-0.11438210528649506</v>
      </c>
      <c r="P41" s="54">
        <f t="shared" si="10"/>
        <v>3908790.7699999996</v>
      </c>
      <c r="Q41" s="56">
        <f t="shared" si="4"/>
        <v>29.885617894713498</v>
      </c>
      <c r="S41" s="2">
        <v>2</v>
      </c>
      <c r="T41" s="2">
        <v>3</v>
      </c>
      <c r="U41" s="2" t="s">
        <v>70</v>
      </c>
      <c r="V41" s="2" t="s">
        <v>36</v>
      </c>
      <c r="X41" s="37"/>
      <c r="Y41" s="38"/>
      <c r="Z41" s="2">
        <v>70</v>
      </c>
      <c r="AA41" s="2">
        <v>75</v>
      </c>
      <c r="AB41" s="49">
        <f t="shared" si="13"/>
        <v>0</v>
      </c>
      <c r="AF41" s="38"/>
      <c r="AG41" s="38"/>
      <c r="AH41" s="38">
        <f t="shared" si="12"/>
        <v>0</v>
      </c>
    </row>
    <row r="42" spans="1:34" s="1" customFormat="1" ht="23.25" customHeight="1">
      <c r="A42" s="50">
        <v>33</v>
      </c>
      <c r="B42" s="51" t="s">
        <v>71</v>
      </c>
      <c r="C42" s="52">
        <v>3865040</v>
      </c>
      <c r="D42" s="52"/>
      <c r="E42" s="53">
        <f t="shared" si="5"/>
        <v>3865040</v>
      </c>
      <c r="F42" s="54">
        <v>2689553.64</v>
      </c>
      <c r="G42" s="45">
        <f t="shared" si="0"/>
        <v>69.58669612733632</v>
      </c>
      <c r="H42" s="46">
        <f t="shared" si="1"/>
        <v>5.4133038726636755</v>
      </c>
      <c r="I42" s="47">
        <f t="shared" si="6"/>
        <v>1175486.3599999999</v>
      </c>
      <c r="J42" s="48">
        <f t="shared" si="2"/>
        <v>30.41330387266367</v>
      </c>
      <c r="K42" s="54">
        <v>221832</v>
      </c>
      <c r="L42" s="45">
        <f t="shared" si="3"/>
        <v>5.739449009583342</v>
      </c>
      <c r="M42" s="44">
        <f t="shared" si="7"/>
        <v>2911385.64</v>
      </c>
      <c r="N42" s="45">
        <f t="shared" si="8"/>
        <v>75.32614513691966</v>
      </c>
      <c r="O42" s="55">
        <f t="shared" si="9"/>
        <v>-5.3261451369196635</v>
      </c>
      <c r="P42" s="54">
        <f t="shared" si="10"/>
        <v>953654.3599999999</v>
      </c>
      <c r="Q42" s="56">
        <f t="shared" si="4"/>
        <v>24.673854863080326</v>
      </c>
      <c r="S42" s="2">
        <v>4</v>
      </c>
      <c r="T42" s="2">
        <v>127</v>
      </c>
      <c r="U42" s="2"/>
      <c r="V42" s="2" t="s">
        <v>36</v>
      </c>
      <c r="X42" s="37"/>
      <c r="Y42" s="38"/>
      <c r="Z42" s="2">
        <v>70</v>
      </c>
      <c r="AA42" s="2">
        <v>75</v>
      </c>
      <c r="AB42" s="49">
        <f t="shared" si="13"/>
        <v>0</v>
      </c>
      <c r="AF42" s="38"/>
      <c r="AG42" s="38"/>
      <c r="AH42" s="38">
        <f t="shared" si="12"/>
        <v>0</v>
      </c>
    </row>
    <row r="43" spans="1:34" s="1" customFormat="1" ht="23.25" customHeight="1">
      <c r="A43" s="50">
        <v>34</v>
      </c>
      <c r="B43" s="51" t="s">
        <v>72</v>
      </c>
      <c r="C43" s="52">
        <v>2967530</v>
      </c>
      <c r="D43" s="52"/>
      <c r="E43" s="53">
        <f t="shared" si="5"/>
        <v>2967530</v>
      </c>
      <c r="F43" s="54">
        <v>2062608.4</v>
      </c>
      <c r="G43" s="45">
        <f t="shared" si="0"/>
        <v>69.50589884516754</v>
      </c>
      <c r="H43" s="46">
        <f t="shared" si="1"/>
        <v>5.494101154832464</v>
      </c>
      <c r="I43" s="47">
        <f t="shared" si="6"/>
        <v>904921.6000000001</v>
      </c>
      <c r="J43" s="48">
        <f t="shared" si="2"/>
        <v>30.494101154832475</v>
      </c>
      <c r="K43" s="54"/>
      <c r="L43" s="45">
        <f t="shared" si="3"/>
        <v>0</v>
      </c>
      <c r="M43" s="44">
        <f t="shared" si="7"/>
        <v>2062608.4</v>
      </c>
      <c r="N43" s="45">
        <f t="shared" si="8"/>
        <v>69.50589884516754</v>
      </c>
      <c r="O43" s="55">
        <f t="shared" si="9"/>
        <v>0.49410115483246386</v>
      </c>
      <c r="P43" s="54">
        <f t="shared" si="10"/>
        <v>904921.6000000001</v>
      </c>
      <c r="Q43" s="56">
        <f t="shared" si="4"/>
        <v>30.494101154832475</v>
      </c>
      <c r="S43" s="2">
        <v>2</v>
      </c>
      <c r="T43" s="2">
        <v>83</v>
      </c>
      <c r="U43" s="2"/>
      <c r="V43" s="2" t="s">
        <v>36</v>
      </c>
      <c r="X43" s="37"/>
      <c r="Y43" s="38"/>
      <c r="Z43" s="2">
        <v>70</v>
      </c>
      <c r="AA43" s="2">
        <v>75</v>
      </c>
      <c r="AB43" s="49">
        <f t="shared" si="13"/>
        <v>0</v>
      </c>
      <c r="AF43" s="38"/>
      <c r="AG43" s="38"/>
      <c r="AH43" s="38">
        <f t="shared" si="12"/>
        <v>0</v>
      </c>
    </row>
    <row r="44" spans="1:34" s="1" customFormat="1" ht="23.25" customHeight="1">
      <c r="A44" s="50">
        <v>35</v>
      </c>
      <c r="B44" s="51" t="s">
        <v>73</v>
      </c>
      <c r="C44" s="52">
        <v>1490970</v>
      </c>
      <c r="D44" s="52"/>
      <c r="E44" s="53">
        <f t="shared" si="5"/>
        <v>1490970</v>
      </c>
      <c r="F44" s="54">
        <v>1032147.69</v>
      </c>
      <c r="G44" s="45">
        <f t="shared" si="0"/>
        <v>69.22659007223486</v>
      </c>
      <c r="H44" s="46">
        <f t="shared" si="1"/>
        <v>5.773409927765144</v>
      </c>
      <c r="I44" s="47">
        <f t="shared" si="6"/>
        <v>458822.31000000006</v>
      </c>
      <c r="J44" s="48">
        <f t="shared" si="2"/>
        <v>30.77340992776515</v>
      </c>
      <c r="K44" s="54"/>
      <c r="L44" s="45">
        <f t="shared" si="3"/>
        <v>0</v>
      </c>
      <c r="M44" s="44">
        <f t="shared" si="7"/>
        <v>1032147.69</v>
      </c>
      <c r="N44" s="45">
        <f t="shared" si="8"/>
        <v>69.22659007223486</v>
      </c>
      <c r="O44" s="55">
        <f t="shared" si="9"/>
        <v>0.7734099277651438</v>
      </c>
      <c r="P44" s="54">
        <f t="shared" si="10"/>
        <v>458822.31000000006</v>
      </c>
      <c r="Q44" s="56">
        <f t="shared" si="4"/>
        <v>30.77340992776515</v>
      </c>
      <c r="S44" s="2">
        <v>9</v>
      </c>
      <c r="T44" s="2">
        <v>83</v>
      </c>
      <c r="U44" s="2"/>
      <c r="V44" s="2" t="s">
        <v>36</v>
      </c>
      <c r="X44" s="37"/>
      <c r="Y44" s="38"/>
      <c r="Z44" s="2">
        <v>70</v>
      </c>
      <c r="AA44" s="2">
        <v>75</v>
      </c>
      <c r="AB44" s="49">
        <f t="shared" si="13"/>
        <v>0</v>
      </c>
      <c r="AF44" s="38"/>
      <c r="AG44" s="38"/>
      <c r="AH44" s="38">
        <f t="shared" si="12"/>
        <v>0</v>
      </c>
    </row>
    <row r="45" spans="1:34" s="1" customFormat="1" ht="23.25" customHeight="1">
      <c r="A45" s="50">
        <v>36</v>
      </c>
      <c r="B45" s="51" t="s">
        <v>74</v>
      </c>
      <c r="C45" s="52">
        <v>14384990</v>
      </c>
      <c r="D45" s="52"/>
      <c r="E45" s="53">
        <f t="shared" si="5"/>
        <v>14384990</v>
      </c>
      <c r="F45" s="54">
        <v>9942519.04</v>
      </c>
      <c r="G45" s="45">
        <f t="shared" si="0"/>
        <v>69.11731631374091</v>
      </c>
      <c r="H45" s="46">
        <f t="shared" si="1"/>
        <v>5.882683686259085</v>
      </c>
      <c r="I45" s="47">
        <f t="shared" si="6"/>
        <v>4442470.960000001</v>
      </c>
      <c r="J45" s="48">
        <f t="shared" si="2"/>
        <v>30.88268368625909</v>
      </c>
      <c r="K45" s="54">
        <v>2281764</v>
      </c>
      <c r="L45" s="45">
        <f t="shared" si="3"/>
        <v>15.862117387638087</v>
      </c>
      <c r="M45" s="44">
        <f t="shared" si="7"/>
        <v>12224283.04</v>
      </c>
      <c r="N45" s="45">
        <f t="shared" si="8"/>
        <v>84.97943370137901</v>
      </c>
      <c r="O45" s="55">
        <f t="shared" si="9"/>
        <v>-14.979433701379008</v>
      </c>
      <c r="P45" s="54">
        <f t="shared" si="10"/>
        <v>2160706.960000001</v>
      </c>
      <c r="Q45" s="56">
        <f t="shared" si="4"/>
        <v>15.020566298620999</v>
      </c>
      <c r="S45" s="2">
        <v>7</v>
      </c>
      <c r="T45" s="2">
        <v>17</v>
      </c>
      <c r="U45" s="2"/>
      <c r="V45" s="2" t="s">
        <v>36</v>
      </c>
      <c r="X45" s="37"/>
      <c r="Y45" s="38"/>
      <c r="Z45" s="2">
        <v>70</v>
      </c>
      <c r="AA45" s="2">
        <v>75</v>
      </c>
      <c r="AB45" s="49">
        <f t="shared" si="13"/>
        <v>0</v>
      </c>
      <c r="AF45" s="38"/>
      <c r="AG45" s="38"/>
      <c r="AH45" s="38">
        <f t="shared" si="12"/>
        <v>0</v>
      </c>
    </row>
    <row r="46" spans="1:34" s="1" customFormat="1" ht="23.25" customHeight="1">
      <c r="A46" s="50">
        <v>37</v>
      </c>
      <c r="B46" s="51" t="s">
        <v>75</v>
      </c>
      <c r="C46" s="52">
        <v>3163270</v>
      </c>
      <c r="D46" s="52"/>
      <c r="E46" s="53">
        <f t="shared" si="5"/>
        <v>3163270</v>
      </c>
      <c r="F46" s="54">
        <v>2175923</v>
      </c>
      <c r="G46" s="45">
        <f t="shared" si="0"/>
        <v>68.78714115456474</v>
      </c>
      <c r="H46" s="46">
        <f t="shared" si="1"/>
        <v>6.212858845435264</v>
      </c>
      <c r="I46" s="47">
        <f t="shared" si="6"/>
        <v>987347</v>
      </c>
      <c r="J46" s="48">
        <f t="shared" si="2"/>
        <v>31.21285884543526</v>
      </c>
      <c r="K46" s="54">
        <v>127625</v>
      </c>
      <c r="L46" s="45">
        <f t="shared" si="3"/>
        <v>4.034590787381412</v>
      </c>
      <c r="M46" s="44">
        <f t="shared" si="7"/>
        <v>2303548</v>
      </c>
      <c r="N46" s="45">
        <f t="shared" si="8"/>
        <v>72.82173194194615</v>
      </c>
      <c r="O46" s="55">
        <f t="shared" si="9"/>
        <v>-2.8217319419461546</v>
      </c>
      <c r="P46" s="54">
        <f t="shared" si="10"/>
        <v>859722</v>
      </c>
      <c r="Q46" s="56">
        <f t="shared" si="4"/>
        <v>27.17826805805385</v>
      </c>
      <c r="S46" s="2">
        <v>4</v>
      </c>
      <c r="T46" s="2">
        <v>17</v>
      </c>
      <c r="U46" s="2"/>
      <c r="V46" s="2" t="s">
        <v>36</v>
      </c>
      <c r="X46" s="37"/>
      <c r="Y46" s="38"/>
      <c r="Z46" s="2">
        <v>70</v>
      </c>
      <c r="AA46" s="2">
        <v>75</v>
      </c>
      <c r="AB46" s="49">
        <f t="shared" si="13"/>
        <v>0</v>
      </c>
      <c r="AF46" s="38"/>
      <c r="AG46" s="38"/>
      <c r="AH46" s="38">
        <f t="shared" si="12"/>
        <v>0</v>
      </c>
    </row>
    <row r="47" spans="1:34" s="1" customFormat="1" ht="23.25" customHeight="1">
      <c r="A47" s="50">
        <v>38</v>
      </c>
      <c r="B47" s="51" t="s">
        <v>76</v>
      </c>
      <c r="C47" s="52">
        <v>3219490</v>
      </c>
      <c r="D47" s="52"/>
      <c r="E47" s="53">
        <f t="shared" si="5"/>
        <v>3219490</v>
      </c>
      <c r="F47" s="54">
        <v>2214524.46</v>
      </c>
      <c r="G47" s="45">
        <f t="shared" si="0"/>
        <v>68.78494606288574</v>
      </c>
      <c r="H47" s="46">
        <f t="shared" si="1"/>
        <v>6.215053937114263</v>
      </c>
      <c r="I47" s="47">
        <f t="shared" si="6"/>
        <v>1004965.54</v>
      </c>
      <c r="J47" s="48">
        <f t="shared" si="2"/>
        <v>31.215053937114263</v>
      </c>
      <c r="K47" s="54"/>
      <c r="L47" s="45">
        <f t="shared" si="3"/>
        <v>0</v>
      </c>
      <c r="M47" s="44">
        <f t="shared" si="7"/>
        <v>2214524.46</v>
      </c>
      <c r="N47" s="45">
        <f t="shared" si="8"/>
        <v>68.78494606288574</v>
      </c>
      <c r="O47" s="55">
        <f t="shared" si="9"/>
        <v>1.2150539371142628</v>
      </c>
      <c r="P47" s="54">
        <f t="shared" si="10"/>
        <v>1004965.54</v>
      </c>
      <c r="Q47" s="56">
        <f t="shared" si="4"/>
        <v>31.215053937114263</v>
      </c>
      <c r="S47" s="2">
        <v>4</v>
      </c>
      <c r="T47" s="2">
        <v>53</v>
      </c>
      <c r="U47" s="2"/>
      <c r="V47" s="2" t="s">
        <v>36</v>
      </c>
      <c r="X47" s="37"/>
      <c r="Y47" s="38"/>
      <c r="Z47" s="2">
        <v>70</v>
      </c>
      <c r="AA47" s="2">
        <v>75</v>
      </c>
      <c r="AB47" s="49">
        <f t="shared" si="13"/>
        <v>0</v>
      </c>
      <c r="AF47" s="38"/>
      <c r="AG47" s="38"/>
      <c r="AH47" s="38">
        <f t="shared" si="12"/>
        <v>0</v>
      </c>
    </row>
    <row r="48" spans="1:34" s="1" customFormat="1" ht="23.25" customHeight="1">
      <c r="A48" s="50">
        <v>39</v>
      </c>
      <c r="B48" s="51" t="s">
        <v>77</v>
      </c>
      <c r="C48" s="52">
        <v>11962990</v>
      </c>
      <c r="D48" s="52"/>
      <c r="E48" s="53">
        <f t="shared" si="5"/>
        <v>11962990</v>
      </c>
      <c r="F48" s="54">
        <v>8219935.03</v>
      </c>
      <c r="G48" s="45">
        <f t="shared" si="0"/>
        <v>68.71137591856217</v>
      </c>
      <c r="H48" s="46">
        <f t="shared" si="1"/>
        <v>6.288624081437831</v>
      </c>
      <c r="I48" s="47">
        <f t="shared" si="6"/>
        <v>3743054.9699999997</v>
      </c>
      <c r="J48" s="48">
        <f t="shared" si="2"/>
        <v>31.288624081437835</v>
      </c>
      <c r="K48" s="54">
        <v>1097840</v>
      </c>
      <c r="L48" s="45">
        <f t="shared" si="3"/>
        <v>9.176969971553934</v>
      </c>
      <c r="M48" s="44">
        <f t="shared" si="7"/>
        <v>9317775.030000001</v>
      </c>
      <c r="N48" s="45">
        <f t="shared" si="8"/>
        <v>77.88834589011611</v>
      </c>
      <c r="O48" s="55">
        <f t="shared" si="9"/>
        <v>-7.888345890116113</v>
      </c>
      <c r="P48" s="54">
        <f t="shared" si="10"/>
        <v>2645214.969999999</v>
      </c>
      <c r="Q48" s="56">
        <f t="shared" si="4"/>
        <v>22.11165410988389</v>
      </c>
      <c r="S48" s="2">
        <v>3</v>
      </c>
      <c r="T48" s="2">
        <v>127</v>
      </c>
      <c r="U48" s="2"/>
      <c r="V48" s="2" t="s">
        <v>36</v>
      </c>
      <c r="X48" s="37"/>
      <c r="Y48" s="38"/>
      <c r="Z48" s="2">
        <v>70</v>
      </c>
      <c r="AA48" s="2">
        <v>75</v>
      </c>
      <c r="AB48" s="49">
        <f t="shared" si="13"/>
        <v>0</v>
      </c>
      <c r="AF48" s="38"/>
      <c r="AG48" s="38"/>
      <c r="AH48" s="38">
        <f t="shared" si="12"/>
        <v>0</v>
      </c>
    </row>
    <row r="49" spans="1:34" s="1" customFormat="1" ht="23.25" customHeight="1">
      <c r="A49" s="50">
        <v>40</v>
      </c>
      <c r="B49" s="51" t="s">
        <v>78</v>
      </c>
      <c r="C49" s="52">
        <v>11328540</v>
      </c>
      <c r="D49" s="52"/>
      <c r="E49" s="53">
        <f t="shared" si="5"/>
        <v>11328540</v>
      </c>
      <c r="F49" s="54">
        <v>7780933.6</v>
      </c>
      <c r="G49" s="45">
        <f t="shared" si="0"/>
        <v>68.68434590865195</v>
      </c>
      <c r="H49" s="46">
        <f t="shared" si="1"/>
        <v>6.315654091348051</v>
      </c>
      <c r="I49" s="47">
        <f t="shared" si="6"/>
        <v>3547606.4000000004</v>
      </c>
      <c r="J49" s="48">
        <f t="shared" si="2"/>
        <v>31.31565409134805</v>
      </c>
      <c r="K49" s="54">
        <v>505100</v>
      </c>
      <c r="L49" s="45">
        <f t="shared" si="3"/>
        <v>4.458650452750311</v>
      </c>
      <c r="M49" s="44">
        <f t="shared" si="7"/>
        <v>8286033.6</v>
      </c>
      <c r="N49" s="45">
        <f t="shared" si="8"/>
        <v>73.14299636140227</v>
      </c>
      <c r="O49" s="55">
        <f t="shared" si="9"/>
        <v>-3.1429963614022682</v>
      </c>
      <c r="P49" s="54">
        <f t="shared" si="10"/>
        <v>3042506.4000000004</v>
      </c>
      <c r="Q49" s="56">
        <f t="shared" si="4"/>
        <v>26.857003638597742</v>
      </c>
      <c r="S49" s="2">
        <v>5</v>
      </c>
      <c r="T49" s="2">
        <v>3</v>
      </c>
      <c r="U49" s="2" t="s">
        <v>39</v>
      </c>
      <c r="V49" s="2" t="s">
        <v>36</v>
      </c>
      <c r="X49" s="37"/>
      <c r="Y49" s="38"/>
      <c r="Z49" s="2">
        <v>70</v>
      </c>
      <c r="AA49" s="2">
        <v>75</v>
      </c>
      <c r="AB49" s="49">
        <f t="shared" si="13"/>
        <v>0</v>
      </c>
      <c r="AF49" s="38"/>
      <c r="AG49" s="38"/>
      <c r="AH49" s="38">
        <f t="shared" si="12"/>
        <v>0</v>
      </c>
    </row>
    <row r="50" spans="1:34" s="1" customFormat="1" ht="23.25" customHeight="1">
      <c r="A50" s="50">
        <v>41</v>
      </c>
      <c r="B50" s="51" t="s">
        <v>79</v>
      </c>
      <c r="C50" s="52">
        <v>4096770</v>
      </c>
      <c r="D50" s="52"/>
      <c r="E50" s="53">
        <f t="shared" si="5"/>
        <v>4096770</v>
      </c>
      <c r="F50" s="54">
        <v>2809430.95</v>
      </c>
      <c r="G50" s="45">
        <f t="shared" si="0"/>
        <v>68.57673118090594</v>
      </c>
      <c r="H50" s="46">
        <f t="shared" si="1"/>
        <v>6.423268819094062</v>
      </c>
      <c r="I50" s="47">
        <f t="shared" si="6"/>
        <v>1287339.0499999998</v>
      </c>
      <c r="J50" s="48">
        <f t="shared" si="2"/>
        <v>31.423268819094062</v>
      </c>
      <c r="K50" s="54"/>
      <c r="L50" s="45">
        <f t="shared" si="3"/>
        <v>0</v>
      </c>
      <c r="M50" s="44">
        <f t="shared" si="7"/>
        <v>2809430.95</v>
      </c>
      <c r="N50" s="45">
        <f t="shared" si="8"/>
        <v>68.57673118090594</v>
      </c>
      <c r="O50" s="55">
        <f t="shared" si="9"/>
        <v>1.423268819094062</v>
      </c>
      <c r="P50" s="54">
        <f t="shared" si="10"/>
        <v>1287339.0499999998</v>
      </c>
      <c r="Q50" s="56">
        <f t="shared" si="4"/>
        <v>31.423268819094062</v>
      </c>
      <c r="S50" s="2">
        <v>4</v>
      </c>
      <c r="T50" s="2">
        <v>53</v>
      </c>
      <c r="U50" s="2"/>
      <c r="V50" s="2" t="s">
        <v>36</v>
      </c>
      <c r="X50" s="37"/>
      <c r="Y50" s="38"/>
      <c r="Z50" s="2">
        <v>70</v>
      </c>
      <c r="AA50" s="2">
        <v>75</v>
      </c>
      <c r="AB50" s="49">
        <f t="shared" si="13"/>
        <v>0</v>
      </c>
      <c r="AF50" s="38"/>
      <c r="AG50" s="38"/>
      <c r="AH50" s="38">
        <f t="shared" si="12"/>
        <v>0</v>
      </c>
    </row>
    <row r="51" spans="1:34" s="1" customFormat="1" ht="23.25" customHeight="1">
      <c r="A51" s="50">
        <v>42</v>
      </c>
      <c r="B51" s="51" t="s">
        <v>80</v>
      </c>
      <c r="C51" s="52">
        <v>2711370</v>
      </c>
      <c r="D51" s="52"/>
      <c r="E51" s="53">
        <f t="shared" si="5"/>
        <v>2711370</v>
      </c>
      <c r="F51" s="54">
        <v>1853035.25</v>
      </c>
      <c r="G51" s="45">
        <f t="shared" si="0"/>
        <v>68.34313465148615</v>
      </c>
      <c r="H51" s="46">
        <f t="shared" si="1"/>
        <v>6.656865348513847</v>
      </c>
      <c r="I51" s="47">
        <f t="shared" si="6"/>
        <v>858334.75</v>
      </c>
      <c r="J51" s="48">
        <f t="shared" si="2"/>
        <v>31.65686534851385</v>
      </c>
      <c r="K51" s="54"/>
      <c r="L51" s="45">
        <f t="shared" si="3"/>
        <v>0</v>
      </c>
      <c r="M51" s="44">
        <f t="shared" si="7"/>
        <v>1853035.25</v>
      </c>
      <c r="N51" s="45">
        <f t="shared" si="8"/>
        <v>68.34313465148615</v>
      </c>
      <c r="O51" s="55">
        <f t="shared" si="9"/>
        <v>1.656865348513847</v>
      </c>
      <c r="P51" s="54">
        <f t="shared" si="10"/>
        <v>858334.75</v>
      </c>
      <c r="Q51" s="56">
        <f t="shared" si="4"/>
        <v>31.65686534851385</v>
      </c>
      <c r="S51" s="2">
        <v>6</v>
      </c>
      <c r="T51" s="2">
        <v>53</v>
      </c>
      <c r="U51" s="2"/>
      <c r="V51" s="2" t="s">
        <v>36</v>
      </c>
      <c r="X51" s="37"/>
      <c r="Y51" s="38"/>
      <c r="Z51" s="2">
        <v>70</v>
      </c>
      <c r="AA51" s="2">
        <v>75</v>
      </c>
      <c r="AB51" s="49">
        <f t="shared" si="13"/>
        <v>0</v>
      </c>
      <c r="AF51" s="38"/>
      <c r="AG51" s="38"/>
      <c r="AH51" s="38">
        <f t="shared" si="12"/>
        <v>0</v>
      </c>
    </row>
    <row r="52" spans="1:34" s="1" customFormat="1" ht="23.25" customHeight="1">
      <c r="A52" s="50">
        <v>43</v>
      </c>
      <c r="B52" s="51" t="s">
        <v>81</v>
      </c>
      <c r="C52" s="52">
        <v>1626780</v>
      </c>
      <c r="D52" s="52"/>
      <c r="E52" s="53">
        <f t="shared" si="5"/>
        <v>1626780</v>
      </c>
      <c r="F52" s="54">
        <v>1111558.6</v>
      </c>
      <c r="G52" s="45">
        <f t="shared" si="0"/>
        <v>68.32875988148368</v>
      </c>
      <c r="H52" s="46">
        <f t="shared" si="1"/>
        <v>6.671240118516323</v>
      </c>
      <c r="I52" s="47">
        <f t="shared" si="6"/>
        <v>515221.3999999999</v>
      </c>
      <c r="J52" s="48">
        <f t="shared" si="2"/>
        <v>31.671240118516327</v>
      </c>
      <c r="K52" s="54">
        <v>249000</v>
      </c>
      <c r="L52" s="45">
        <f t="shared" si="3"/>
        <v>15.306310625899016</v>
      </c>
      <c r="M52" s="44">
        <f t="shared" si="7"/>
        <v>1360558.6</v>
      </c>
      <c r="N52" s="45">
        <f t="shared" si="8"/>
        <v>83.63507050738268</v>
      </c>
      <c r="O52" s="55">
        <f t="shared" si="9"/>
        <v>-13.635070507382679</v>
      </c>
      <c r="P52" s="54">
        <f t="shared" si="10"/>
        <v>266221.3999999999</v>
      </c>
      <c r="Q52" s="56">
        <f t="shared" si="4"/>
        <v>16.364929492617314</v>
      </c>
      <c r="S52" s="2">
        <v>7</v>
      </c>
      <c r="T52" s="2">
        <v>83</v>
      </c>
      <c r="U52" s="2"/>
      <c r="V52" s="2" t="s">
        <v>36</v>
      </c>
      <c r="X52" s="37"/>
      <c r="Y52" s="38"/>
      <c r="Z52" s="2">
        <v>70</v>
      </c>
      <c r="AA52" s="2">
        <v>75</v>
      </c>
      <c r="AB52" s="49">
        <f t="shared" si="13"/>
        <v>0</v>
      </c>
      <c r="AF52" s="38"/>
      <c r="AG52" s="38"/>
      <c r="AH52" s="38">
        <f t="shared" si="12"/>
        <v>0</v>
      </c>
    </row>
    <row r="53" spans="1:34" s="1" customFormat="1" ht="23.25" customHeight="1">
      <c r="A53" s="50">
        <v>44</v>
      </c>
      <c r="B53" s="51" t="s">
        <v>82</v>
      </c>
      <c r="C53" s="52">
        <v>8969550</v>
      </c>
      <c r="D53" s="52"/>
      <c r="E53" s="53">
        <f t="shared" si="5"/>
        <v>8969550</v>
      </c>
      <c r="F53" s="54">
        <v>6118846.03</v>
      </c>
      <c r="G53" s="45">
        <f t="shared" si="0"/>
        <v>68.21798228450703</v>
      </c>
      <c r="H53" s="46">
        <f t="shared" si="1"/>
        <v>6.7820177154929695</v>
      </c>
      <c r="I53" s="47">
        <f t="shared" si="6"/>
        <v>2850703.9699999997</v>
      </c>
      <c r="J53" s="48">
        <f t="shared" si="2"/>
        <v>31.782017715492973</v>
      </c>
      <c r="K53" s="54">
        <v>65520</v>
      </c>
      <c r="L53" s="45">
        <f t="shared" si="3"/>
        <v>0.7304714283325251</v>
      </c>
      <c r="M53" s="44">
        <f t="shared" si="7"/>
        <v>6184366.03</v>
      </c>
      <c r="N53" s="45">
        <f t="shared" si="8"/>
        <v>68.94845371283955</v>
      </c>
      <c r="O53" s="55">
        <f t="shared" si="9"/>
        <v>1.0515462871604484</v>
      </c>
      <c r="P53" s="54">
        <f t="shared" si="10"/>
        <v>2785183.9699999997</v>
      </c>
      <c r="Q53" s="56">
        <f t="shared" si="4"/>
        <v>31.05154628716045</v>
      </c>
      <c r="S53" s="2">
        <v>3</v>
      </c>
      <c r="T53" s="2">
        <v>127</v>
      </c>
      <c r="U53" s="2"/>
      <c r="V53" s="2" t="s">
        <v>36</v>
      </c>
      <c r="X53" s="37"/>
      <c r="Y53" s="38"/>
      <c r="Z53" s="2">
        <v>70</v>
      </c>
      <c r="AA53" s="2">
        <v>75</v>
      </c>
      <c r="AB53" s="49">
        <f t="shared" si="13"/>
        <v>0</v>
      </c>
      <c r="AF53" s="38"/>
      <c r="AG53" s="38"/>
      <c r="AH53" s="38">
        <f t="shared" si="12"/>
        <v>0</v>
      </c>
    </row>
    <row r="54" spans="1:34" s="1" customFormat="1" ht="23.25" customHeight="1">
      <c r="A54" s="50">
        <v>45</v>
      </c>
      <c r="B54" s="51" t="s">
        <v>83</v>
      </c>
      <c r="C54" s="52">
        <v>9836900</v>
      </c>
      <c r="D54" s="52"/>
      <c r="E54" s="53">
        <f t="shared" si="5"/>
        <v>9836900</v>
      </c>
      <c r="F54" s="54">
        <v>6710048.26</v>
      </c>
      <c r="G54" s="45">
        <f t="shared" si="0"/>
        <v>68.21303723734103</v>
      </c>
      <c r="H54" s="46">
        <f t="shared" si="1"/>
        <v>6.786962762658973</v>
      </c>
      <c r="I54" s="47">
        <f t="shared" si="6"/>
        <v>3126851.74</v>
      </c>
      <c r="J54" s="48">
        <f t="shared" si="2"/>
        <v>31.786962762658966</v>
      </c>
      <c r="K54" s="54"/>
      <c r="L54" s="45">
        <f t="shared" si="3"/>
        <v>0</v>
      </c>
      <c r="M54" s="44">
        <f t="shared" si="7"/>
        <v>6710048.26</v>
      </c>
      <c r="N54" s="45">
        <f t="shared" si="8"/>
        <v>68.21303723734103</v>
      </c>
      <c r="O54" s="55">
        <f t="shared" si="9"/>
        <v>1.7869627626589732</v>
      </c>
      <c r="P54" s="54">
        <f t="shared" si="10"/>
        <v>3126851.74</v>
      </c>
      <c r="Q54" s="56">
        <f t="shared" si="4"/>
        <v>31.786962762658966</v>
      </c>
      <c r="S54" s="2">
        <v>4</v>
      </c>
      <c r="T54" s="2">
        <v>127</v>
      </c>
      <c r="U54" s="2"/>
      <c r="V54" s="2" t="s">
        <v>36</v>
      </c>
      <c r="X54" s="37"/>
      <c r="Y54" s="38"/>
      <c r="Z54" s="2">
        <v>70</v>
      </c>
      <c r="AA54" s="2">
        <v>75</v>
      </c>
      <c r="AB54" s="49">
        <f t="shared" si="13"/>
        <v>0</v>
      </c>
      <c r="AF54" s="38"/>
      <c r="AG54" s="38"/>
      <c r="AH54" s="38">
        <f t="shared" si="12"/>
        <v>0</v>
      </c>
    </row>
    <row r="55" spans="1:34" s="1" customFormat="1" ht="23.25" customHeight="1">
      <c r="A55" s="50">
        <v>46</v>
      </c>
      <c r="B55" s="51" t="s">
        <v>84</v>
      </c>
      <c r="C55" s="52">
        <v>14518090</v>
      </c>
      <c r="D55" s="52">
        <v>100000</v>
      </c>
      <c r="E55" s="53">
        <f t="shared" si="5"/>
        <v>14618090</v>
      </c>
      <c r="F55" s="54">
        <v>9904191.14</v>
      </c>
      <c r="G55" s="45">
        <f t="shared" si="0"/>
        <v>67.75297689369815</v>
      </c>
      <c r="H55" s="46">
        <f t="shared" si="1"/>
        <v>7.247023106301853</v>
      </c>
      <c r="I55" s="47">
        <f t="shared" si="6"/>
        <v>4713898.859999999</v>
      </c>
      <c r="J55" s="48">
        <f t="shared" si="2"/>
        <v>32.247023106301846</v>
      </c>
      <c r="K55" s="54">
        <v>543518.7</v>
      </c>
      <c r="L55" s="45">
        <f t="shared" si="3"/>
        <v>3.718123913589258</v>
      </c>
      <c r="M55" s="44">
        <f t="shared" si="7"/>
        <v>10447709.84</v>
      </c>
      <c r="N55" s="45">
        <f t="shared" si="8"/>
        <v>71.47110080728741</v>
      </c>
      <c r="O55" s="55">
        <f t="shared" si="9"/>
        <v>-1.4711008072874137</v>
      </c>
      <c r="P55" s="54">
        <f t="shared" si="10"/>
        <v>4170380.16</v>
      </c>
      <c r="Q55" s="56">
        <f t="shared" si="4"/>
        <v>28.52889919271259</v>
      </c>
      <c r="S55" s="2">
        <v>4</v>
      </c>
      <c r="T55" s="2">
        <v>10</v>
      </c>
      <c r="U55" s="2"/>
      <c r="V55" s="2" t="s">
        <v>36</v>
      </c>
      <c r="X55" s="37"/>
      <c r="Y55" s="38"/>
      <c r="Z55" s="2">
        <v>70</v>
      </c>
      <c r="AA55" s="2">
        <v>75</v>
      </c>
      <c r="AB55" s="49">
        <f t="shared" si="13"/>
        <v>0</v>
      </c>
      <c r="AF55" s="38"/>
      <c r="AG55" s="38"/>
      <c r="AH55" s="38">
        <f t="shared" si="12"/>
        <v>0</v>
      </c>
    </row>
    <row r="56" spans="1:34" s="1" customFormat="1" ht="23.25" customHeight="1">
      <c r="A56" s="50">
        <v>47</v>
      </c>
      <c r="B56" s="51" t="s">
        <v>85</v>
      </c>
      <c r="C56" s="52">
        <v>15344680</v>
      </c>
      <c r="D56" s="52">
        <v>200000</v>
      </c>
      <c r="E56" s="53">
        <f t="shared" si="5"/>
        <v>15544680</v>
      </c>
      <c r="F56" s="54">
        <v>10522348.57</v>
      </c>
      <c r="G56" s="45">
        <f t="shared" si="0"/>
        <v>67.6909950542565</v>
      </c>
      <c r="H56" s="46">
        <f t="shared" si="1"/>
        <v>7.309004945743496</v>
      </c>
      <c r="I56" s="47">
        <f t="shared" si="6"/>
        <v>5022331.43</v>
      </c>
      <c r="J56" s="48">
        <f t="shared" si="2"/>
        <v>32.309004945743496</v>
      </c>
      <c r="K56" s="54"/>
      <c r="L56" s="45">
        <f t="shared" si="3"/>
        <v>0</v>
      </c>
      <c r="M56" s="44">
        <f t="shared" si="7"/>
        <v>10522348.57</v>
      </c>
      <c r="N56" s="45">
        <f t="shared" si="8"/>
        <v>67.6909950542565</v>
      </c>
      <c r="O56" s="55">
        <f t="shared" si="9"/>
        <v>2.309004945743496</v>
      </c>
      <c r="P56" s="54">
        <f t="shared" si="10"/>
        <v>5022331.43</v>
      </c>
      <c r="Q56" s="56">
        <f t="shared" si="4"/>
        <v>32.309004945743496</v>
      </c>
      <c r="S56" s="2">
        <v>3</v>
      </c>
      <c r="T56" s="2">
        <v>10</v>
      </c>
      <c r="U56" s="2"/>
      <c r="V56" s="2" t="s">
        <v>36</v>
      </c>
      <c r="X56" s="37"/>
      <c r="Y56" s="38"/>
      <c r="Z56" s="2">
        <v>70</v>
      </c>
      <c r="AA56" s="2">
        <v>75</v>
      </c>
      <c r="AB56" s="49">
        <f t="shared" si="13"/>
        <v>0</v>
      </c>
      <c r="AF56" s="38"/>
      <c r="AG56" s="38"/>
      <c r="AH56" s="38">
        <f t="shared" si="12"/>
        <v>0</v>
      </c>
    </row>
    <row r="57" spans="1:34" s="1" customFormat="1" ht="23.25" customHeight="1">
      <c r="A57" s="50">
        <v>48</v>
      </c>
      <c r="B57" s="51" t="s">
        <v>86</v>
      </c>
      <c r="C57" s="52">
        <v>719960</v>
      </c>
      <c r="D57" s="52"/>
      <c r="E57" s="53">
        <f t="shared" si="5"/>
        <v>719960</v>
      </c>
      <c r="F57" s="54">
        <v>485833.15</v>
      </c>
      <c r="G57" s="45">
        <f t="shared" si="0"/>
        <v>67.48057530973944</v>
      </c>
      <c r="H57" s="46">
        <f t="shared" si="1"/>
        <v>7.519424690260564</v>
      </c>
      <c r="I57" s="47">
        <f t="shared" si="6"/>
        <v>234126.84999999998</v>
      </c>
      <c r="J57" s="48">
        <f t="shared" si="2"/>
        <v>32.519424690260564</v>
      </c>
      <c r="K57" s="54">
        <v>42000</v>
      </c>
      <c r="L57" s="45">
        <f t="shared" si="3"/>
        <v>5.833657425412523</v>
      </c>
      <c r="M57" s="44">
        <f t="shared" si="7"/>
        <v>527833.15</v>
      </c>
      <c r="N57" s="45">
        <f t="shared" si="8"/>
        <v>73.31423273515195</v>
      </c>
      <c r="O57" s="55">
        <f t="shared" si="9"/>
        <v>-3.314232735151947</v>
      </c>
      <c r="P57" s="54">
        <f t="shared" si="10"/>
        <v>192126.84999999998</v>
      </c>
      <c r="Q57" s="56">
        <f t="shared" si="4"/>
        <v>26.685767264848042</v>
      </c>
      <c r="S57" s="2">
        <v>9</v>
      </c>
      <c r="T57" s="2">
        <v>83</v>
      </c>
      <c r="U57" s="2"/>
      <c r="V57" s="2" t="s">
        <v>36</v>
      </c>
      <c r="X57" s="37"/>
      <c r="Y57" s="38"/>
      <c r="Z57" s="2">
        <v>70</v>
      </c>
      <c r="AA57" s="2">
        <v>75</v>
      </c>
      <c r="AB57" s="49">
        <f t="shared" si="13"/>
        <v>0</v>
      </c>
      <c r="AF57" s="38"/>
      <c r="AG57" s="38"/>
      <c r="AH57" s="38">
        <f t="shared" si="12"/>
        <v>0</v>
      </c>
    </row>
    <row r="58" spans="1:34" s="1" customFormat="1" ht="23.25" customHeight="1">
      <c r="A58" s="50">
        <v>49</v>
      </c>
      <c r="B58" s="51" t="s">
        <v>87</v>
      </c>
      <c r="C58" s="52">
        <v>2034862</v>
      </c>
      <c r="D58" s="52"/>
      <c r="E58" s="53">
        <f t="shared" si="5"/>
        <v>2034862</v>
      </c>
      <c r="F58" s="54">
        <v>1364996.72</v>
      </c>
      <c r="G58" s="45">
        <f t="shared" si="0"/>
        <v>67.08055484843689</v>
      </c>
      <c r="H58" s="46">
        <f t="shared" si="1"/>
        <v>7.91944515156311</v>
      </c>
      <c r="I58" s="47">
        <f t="shared" si="6"/>
        <v>669865.28</v>
      </c>
      <c r="J58" s="48">
        <f t="shared" si="2"/>
        <v>32.9194451515631</v>
      </c>
      <c r="K58" s="54"/>
      <c r="L58" s="45">
        <f t="shared" si="3"/>
        <v>0</v>
      </c>
      <c r="M58" s="44">
        <f t="shared" si="7"/>
        <v>1364996.72</v>
      </c>
      <c r="N58" s="45">
        <f t="shared" si="8"/>
        <v>67.08055484843689</v>
      </c>
      <c r="O58" s="55">
        <f t="shared" si="9"/>
        <v>2.91944515156311</v>
      </c>
      <c r="P58" s="54">
        <f t="shared" si="10"/>
        <v>669865.28</v>
      </c>
      <c r="Q58" s="56">
        <f t="shared" si="4"/>
        <v>32.9194451515631</v>
      </c>
      <c r="S58" s="2">
        <v>3</v>
      </c>
      <c r="T58" s="2">
        <v>83</v>
      </c>
      <c r="U58" s="2"/>
      <c r="V58" s="2" t="s">
        <v>36</v>
      </c>
      <c r="X58" s="37"/>
      <c r="Y58" s="38"/>
      <c r="Z58" s="2">
        <v>70</v>
      </c>
      <c r="AA58" s="2">
        <v>75</v>
      </c>
      <c r="AB58" s="49">
        <f t="shared" si="13"/>
        <v>0</v>
      </c>
      <c r="AF58" s="38"/>
      <c r="AG58" s="38"/>
      <c r="AH58" s="38">
        <f t="shared" si="12"/>
        <v>0</v>
      </c>
    </row>
    <row r="59" spans="1:34" s="1" customFormat="1" ht="23.25" customHeight="1">
      <c r="A59" s="50">
        <v>50</v>
      </c>
      <c r="B59" s="51" t="s">
        <v>88</v>
      </c>
      <c r="C59" s="52">
        <v>5740840</v>
      </c>
      <c r="D59" s="52"/>
      <c r="E59" s="53">
        <f t="shared" si="5"/>
        <v>5740840</v>
      </c>
      <c r="F59" s="54">
        <v>3839843.56</v>
      </c>
      <c r="G59" s="45">
        <f t="shared" si="0"/>
        <v>66.88644100863289</v>
      </c>
      <c r="H59" s="46">
        <f t="shared" si="1"/>
        <v>8.113558991367114</v>
      </c>
      <c r="I59" s="47">
        <f t="shared" si="6"/>
        <v>1900996.44</v>
      </c>
      <c r="J59" s="48">
        <f t="shared" si="2"/>
        <v>33.113558991367114</v>
      </c>
      <c r="K59" s="54"/>
      <c r="L59" s="45">
        <f t="shared" si="3"/>
        <v>0</v>
      </c>
      <c r="M59" s="44">
        <f t="shared" si="7"/>
        <v>3839843.56</v>
      </c>
      <c r="N59" s="45">
        <f t="shared" si="8"/>
        <v>66.88644100863289</v>
      </c>
      <c r="O59" s="55">
        <f t="shared" si="9"/>
        <v>3.113558991367114</v>
      </c>
      <c r="P59" s="54">
        <f t="shared" si="10"/>
        <v>1900996.44</v>
      </c>
      <c r="Q59" s="56">
        <f t="shared" si="4"/>
        <v>33.113558991367114</v>
      </c>
      <c r="S59" s="2">
        <v>1</v>
      </c>
      <c r="T59" s="2">
        <v>53</v>
      </c>
      <c r="U59" s="2"/>
      <c r="V59" s="2" t="s">
        <v>36</v>
      </c>
      <c r="X59" s="37"/>
      <c r="Y59" s="38"/>
      <c r="Z59" s="2">
        <v>70</v>
      </c>
      <c r="AA59" s="2">
        <v>75</v>
      </c>
      <c r="AB59" s="49">
        <f t="shared" si="13"/>
        <v>0</v>
      </c>
      <c r="AF59" s="38"/>
      <c r="AG59" s="38"/>
      <c r="AH59" s="38">
        <f t="shared" si="12"/>
        <v>0</v>
      </c>
    </row>
    <row r="60" spans="1:34" s="1" customFormat="1" ht="23.25" customHeight="1">
      <c r="A60" s="50">
        <v>51</v>
      </c>
      <c r="B60" s="51" t="s">
        <v>89</v>
      </c>
      <c r="C60" s="52">
        <v>1679780</v>
      </c>
      <c r="D60" s="52"/>
      <c r="E60" s="53">
        <f t="shared" si="5"/>
        <v>1679780</v>
      </c>
      <c r="F60" s="54">
        <v>1123052.18</v>
      </c>
      <c r="G60" s="45">
        <f t="shared" si="0"/>
        <v>66.85709914393551</v>
      </c>
      <c r="H60" s="46">
        <f t="shared" si="1"/>
        <v>8.142900856064486</v>
      </c>
      <c r="I60" s="47">
        <f t="shared" si="6"/>
        <v>556727.8200000001</v>
      </c>
      <c r="J60" s="48">
        <f t="shared" si="2"/>
        <v>33.142900856064486</v>
      </c>
      <c r="K60" s="54"/>
      <c r="L60" s="45">
        <f t="shared" si="3"/>
        <v>0</v>
      </c>
      <c r="M60" s="44">
        <f t="shared" si="7"/>
        <v>1123052.18</v>
      </c>
      <c r="N60" s="45">
        <f t="shared" si="8"/>
        <v>66.85709914393551</v>
      </c>
      <c r="O60" s="55">
        <f t="shared" si="9"/>
        <v>3.142900856064486</v>
      </c>
      <c r="P60" s="54">
        <f t="shared" si="10"/>
        <v>556727.8200000001</v>
      </c>
      <c r="Q60" s="56">
        <f t="shared" si="4"/>
        <v>33.142900856064486</v>
      </c>
      <c r="S60" s="2">
        <v>3</v>
      </c>
      <c r="T60" s="2">
        <v>83</v>
      </c>
      <c r="U60" s="2"/>
      <c r="V60" s="2" t="s">
        <v>36</v>
      </c>
      <c r="X60" s="37"/>
      <c r="Y60" s="38"/>
      <c r="Z60" s="2">
        <v>70</v>
      </c>
      <c r="AA60" s="2">
        <v>75</v>
      </c>
      <c r="AB60" s="49">
        <f t="shared" si="13"/>
        <v>0</v>
      </c>
      <c r="AF60" s="38">
        <f>9440+17710</f>
        <v>27150</v>
      </c>
      <c r="AG60" s="38">
        <f>472+886</f>
        <v>1358</v>
      </c>
      <c r="AH60" s="38">
        <f t="shared" si="12"/>
        <v>28508</v>
      </c>
    </row>
    <row r="61" spans="1:34" s="1" customFormat="1" ht="23.25" customHeight="1">
      <c r="A61" s="50">
        <v>52</v>
      </c>
      <c r="B61" s="51" t="s">
        <v>90</v>
      </c>
      <c r="C61" s="52">
        <v>3420775</v>
      </c>
      <c r="D61" s="52"/>
      <c r="E61" s="53">
        <f t="shared" si="5"/>
        <v>3420775</v>
      </c>
      <c r="F61" s="54">
        <v>2285921.49</v>
      </c>
      <c r="G61" s="45">
        <f t="shared" si="0"/>
        <v>66.82466663256135</v>
      </c>
      <c r="H61" s="46">
        <f t="shared" si="1"/>
        <v>8.175333367438654</v>
      </c>
      <c r="I61" s="47">
        <f t="shared" si="6"/>
        <v>1134853.5099999998</v>
      </c>
      <c r="J61" s="48">
        <f t="shared" si="2"/>
        <v>33.175333367438654</v>
      </c>
      <c r="K61" s="54">
        <v>106130</v>
      </c>
      <c r="L61" s="45">
        <f t="shared" si="3"/>
        <v>3.1025133193501473</v>
      </c>
      <c r="M61" s="44">
        <f t="shared" si="7"/>
        <v>2392051.49</v>
      </c>
      <c r="N61" s="45">
        <f t="shared" si="8"/>
        <v>69.9271799519115</v>
      </c>
      <c r="O61" s="55">
        <f t="shared" si="9"/>
        <v>0.07282004808850218</v>
      </c>
      <c r="P61" s="54">
        <f t="shared" si="10"/>
        <v>1028723.5099999998</v>
      </c>
      <c r="Q61" s="56">
        <f t="shared" si="4"/>
        <v>30.07282004808851</v>
      </c>
      <c r="S61" s="2">
        <v>4</v>
      </c>
      <c r="T61" s="2">
        <v>53</v>
      </c>
      <c r="U61" s="2"/>
      <c r="V61" s="2" t="s">
        <v>36</v>
      </c>
      <c r="X61" s="37"/>
      <c r="Y61" s="38"/>
      <c r="Z61" s="2">
        <v>70</v>
      </c>
      <c r="AA61" s="2">
        <v>75</v>
      </c>
      <c r="AB61" s="49">
        <f t="shared" si="13"/>
        <v>0</v>
      </c>
      <c r="AF61" s="38"/>
      <c r="AG61" s="38"/>
      <c r="AH61" s="38">
        <f t="shared" si="12"/>
        <v>0</v>
      </c>
    </row>
    <row r="62" spans="1:34" s="1" customFormat="1" ht="23.25" customHeight="1">
      <c r="A62" s="50">
        <v>53</v>
      </c>
      <c r="B62" s="51" t="s">
        <v>91</v>
      </c>
      <c r="C62" s="52">
        <v>3629190</v>
      </c>
      <c r="D62" s="52"/>
      <c r="E62" s="53">
        <f t="shared" si="5"/>
        <v>3629190</v>
      </c>
      <c r="F62" s="54">
        <v>2416673</v>
      </c>
      <c r="G62" s="45">
        <f t="shared" si="0"/>
        <v>66.58987267131234</v>
      </c>
      <c r="H62" s="46">
        <f t="shared" si="1"/>
        <v>8.410127328687665</v>
      </c>
      <c r="I62" s="47">
        <f t="shared" si="6"/>
        <v>1212517</v>
      </c>
      <c r="J62" s="48">
        <f t="shared" si="2"/>
        <v>33.41012732868767</v>
      </c>
      <c r="K62" s="54">
        <v>160500</v>
      </c>
      <c r="L62" s="45">
        <f t="shared" si="3"/>
        <v>4.422474436444496</v>
      </c>
      <c r="M62" s="44">
        <f t="shared" si="7"/>
        <v>2577173</v>
      </c>
      <c r="N62" s="45">
        <f t="shared" si="8"/>
        <v>71.01234710775682</v>
      </c>
      <c r="O62" s="55">
        <f t="shared" si="9"/>
        <v>-1.012347107756824</v>
      </c>
      <c r="P62" s="54">
        <f t="shared" si="10"/>
        <v>1052017</v>
      </c>
      <c r="Q62" s="56">
        <f t="shared" si="4"/>
        <v>28.987652892243172</v>
      </c>
      <c r="S62" s="2">
        <v>6</v>
      </c>
      <c r="T62" s="2">
        <v>83</v>
      </c>
      <c r="U62" s="2"/>
      <c r="V62" s="2" t="s">
        <v>36</v>
      </c>
      <c r="X62" s="37"/>
      <c r="Y62" s="38"/>
      <c r="Z62" s="2">
        <v>70</v>
      </c>
      <c r="AA62" s="2">
        <v>75</v>
      </c>
      <c r="AB62" s="49">
        <f t="shared" si="13"/>
        <v>0</v>
      </c>
      <c r="AF62" s="38"/>
      <c r="AG62" s="38"/>
      <c r="AH62" s="38">
        <f t="shared" si="12"/>
        <v>0</v>
      </c>
    </row>
    <row r="63" spans="1:34" s="1" customFormat="1" ht="23.25" customHeight="1">
      <c r="A63" s="50">
        <v>54</v>
      </c>
      <c r="B63" s="51" t="s">
        <v>92</v>
      </c>
      <c r="C63" s="52">
        <v>7568880</v>
      </c>
      <c r="D63" s="52"/>
      <c r="E63" s="53">
        <f t="shared" si="5"/>
        <v>7568880</v>
      </c>
      <c r="F63" s="54">
        <v>5031798.82</v>
      </c>
      <c r="G63" s="45">
        <f t="shared" si="0"/>
        <v>66.48009771591042</v>
      </c>
      <c r="H63" s="46">
        <f t="shared" si="1"/>
        <v>8.519902284089582</v>
      </c>
      <c r="I63" s="47">
        <f t="shared" si="6"/>
        <v>2537081.1799999997</v>
      </c>
      <c r="J63" s="48">
        <f t="shared" si="2"/>
        <v>33.51990228408958</v>
      </c>
      <c r="K63" s="54">
        <v>90240</v>
      </c>
      <c r="L63" s="45">
        <f t="shared" si="3"/>
        <v>1.1922503725782414</v>
      </c>
      <c r="M63" s="44">
        <f t="shared" si="7"/>
        <v>5122038.82</v>
      </c>
      <c r="N63" s="45">
        <f t="shared" si="8"/>
        <v>67.67234808848865</v>
      </c>
      <c r="O63" s="55">
        <f t="shared" si="9"/>
        <v>2.327651911511353</v>
      </c>
      <c r="P63" s="54">
        <f t="shared" si="10"/>
        <v>2446841.1799999997</v>
      </c>
      <c r="Q63" s="56">
        <f t="shared" si="4"/>
        <v>32.327651911511346</v>
      </c>
      <c r="S63" s="2">
        <v>5</v>
      </c>
      <c r="T63" s="2">
        <v>127</v>
      </c>
      <c r="U63" s="2"/>
      <c r="V63" s="2" t="s">
        <v>36</v>
      </c>
      <c r="X63" s="37"/>
      <c r="Y63" s="38"/>
      <c r="Z63" s="2">
        <v>70</v>
      </c>
      <c r="AA63" s="2">
        <v>75</v>
      </c>
      <c r="AB63" s="49">
        <f t="shared" si="13"/>
        <v>0</v>
      </c>
      <c r="AF63" s="38"/>
      <c r="AG63" s="38"/>
      <c r="AH63" s="38">
        <f t="shared" si="12"/>
        <v>0</v>
      </c>
    </row>
    <row r="64" spans="1:34" s="1" customFormat="1" ht="23.25" customHeight="1">
      <c r="A64" s="50">
        <v>55</v>
      </c>
      <c r="B64" s="51" t="s">
        <v>93</v>
      </c>
      <c r="C64" s="52">
        <v>1257420</v>
      </c>
      <c r="D64" s="52"/>
      <c r="E64" s="53">
        <f t="shared" si="5"/>
        <v>1257420</v>
      </c>
      <c r="F64" s="54">
        <v>834131.31</v>
      </c>
      <c r="G64" s="45">
        <f t="shared" si="0"/>
        <v>66.33672997089278</v>
      </c>
      <c r="H64" s="46">
        <f t="shared" si="1"/>
        <v>8.663270029107224</v>
      </c>
      <c r="I64" s="47">
        <f t="shared" si="6"/>
        <v>423288.68999999994</v>
      </c>
      <c r="J64" s="48">
        <f t="shared" si="2"/>
        <v>33.66327002910722</v>
      </c>
      <c r="K64" s="54">
        <v>123000</v>
      </c>
      <c r="L64" s="45">
        <f t="shared" si="3"/>
        <v>9.781934437180894</v>
      </c>
      <c r="M64" s="44">
        <f t="shared" si="7"/>
        <v>957131.31</v>
      </c>
      <c r="N64" s="45">
        <f t="shared" si="8"/>
        <v>76.11866440807367</v>
      </c>
      <c r="O64" s="55">
        <f t="shared" si="9"/>
        <v>-6.11866440807367</v>
      </c>
      <c r="P64" s="54">
        <f t="shared" si="10"/>
        <v>300288.68999999994</v>
      </c>
      <c r="Q64" s="56">
        <f t="shared" si="4"/>
        <v>23.88133559192632</v>
      </c>
      <c r="S64" s="2">
        <v>4</v>
      </c>
      <c r="T64" s="2">
        <v>83</v>
      </c>
      <c r="U64" s="2"/>
      <c r="V64" s="2" t="s">
        <v>36</v>
      </c>
      <c r="X64" s="37"/>
      <c r="Y64" s="38"/>
      <c r="Z64" s="2">
        <v>70</v>
      </c>
      <c r="AA64" s="2">
        <v>75</v>
      </c>
      <c r="AB64" s="49">
        <f t="shared" si="13"/>
        <v>0</v>
      </c>
      <c r="AF64" s="38"/>
      <c r="AG64" s="38"/>
      <c r="AH64" s="38">
        <f t="shared" si="12"/>
        <v>0</v>
      </c>
    </row>
    <row r="65" spans="1:34" s="1" customFormat="1" ht="23.25" customHeight="1">
      <c r="A65" s="50">
        <v>56</v>
      </c>
      <c r="B65" s="51" t="s">
        <v>94</v>
      </c>
      <c r="C65" s="52">
        <v>2785780</v>
      </c>
      <c r="D65" s="52"/>
      <c r="E65" s="53">
        <f t="shared" si="5"/>
        <v>2785780</v>
      </c>
      <c r="F65" s="54">
        <v>1847383.64</v>
      </c>
      <c r="G65" s="45">
        <f t="shared" si="0"/>
        <v>66.31477144641717</v>
      </c>
      <c r="H65" s="46">
        <f t="shared" si="1"/>
        <v>8.685228553582832</v>
      </c>
      <c r="I65" s="47">
        <f t="shared" si="6"/>
        <v>938396.3600000001</v>
      </c>
      <c r="J65" s="48">
        <f t="shared" si="2"/>
        <v>33.685228553582846</v>
      </c>
      <c r="K65" s="54">
        <v>27500</v>
      </c>
      <c r="L65" s="45">
        <f t="shared" si="3"/>
        <v>0.9871562004178362</v>
      </c>
      <c r="M65" s="44">
        <f t="shared" si="7"/>
        <v>1874883.64</v>
      </c>
      <c r="N65" s="45">
        <f t="shared" si="8"/>
        <v>67.301927646835</v>
      </c>
      <c r="O65" s="55">
        <f t="shared" si="9"/>
        <v>2.698072353165003</v>
      </c>
      <c r="P65" s="54">
        <f t="shared" si="10"/>
        <v>910896.3600000001</v>
      </c>
      <c r="Q65" s="56">
        <f t="shared" si="4"/>
        <v>32.69807235316501</v>
      </c>
      <c r="S65" s="2">
        <v>9</v>
      </c>
      <c r="T65" s="2">
        <v>83</v>
      </c>
      <c r="U65" s="2"/>
      <c r="V65" s="2" t="s">
        <v>36</v>
      </c>
      <c r="X65" s="37"/>
      <c r="Y65" s="38"/>
      <c r="Z65" s="2">
        <v>70</v>
      </c>
      <c r="AA65" s="2">
        <v>75</v>
      </c>
      <c r="AB65" s="49">
        <f t="shared" si="13"/>
        <v>0</v>
      </c>
      <c r="AF65" s="38"/>
      <c r="AG65" s="38"/>
      <c r="AH65" s="38">
        <f t="shared" si="12"/>
        <v>0</v>
      </c>
    </row>
    <row r="66" spans="1:34" s="1" customFormat="1" ht="23.25" customHeight="1">
      <c r="A66" s="50">
        <v>57</v>
      </c>
      <c r="B66" s="51" t="s">
        <v>95</v>
      </c>
      <c r="C66" s="52">
        <v>2903570</v>
      </c>
      <c r="D66" s="52"/>
      <c r="E66" s="53">
        <f t="shared" si="5"/>
        <v>2903570</v>
      </c>
      <c r="F66" s="54">
        <v>1923137.14</v>
      </c>
      <c r="G66" s="45">
        <f t="shared" si="0"/>
        <v>66.23353802388095</v>
      </c>
      <c r="H66" s="46">
        <f t="shared" si="1"/>
        <v>8.766461976119047</v>
      </c>
      <c r="I66" s="47">
        <f t="shared" si="6"/>
        <v>980432.8600000001</v>
      </c>
      <c r="J66" s="48">
        <f t="shared" si="2"/>
        <v>33.76646197611906</v>
      </c>
      <c r="K66" s="54"/>
      <c r="L66" s="45">
        <f t="shared" si="3"/>
        <v>0</v>
      </c>
      <c r="M66" s="44">
        <f t="shared" si="7"/>
        <v>1923137.14</v>
      </c>
      <c r="N66" s="45">
        <f t="shared" si="8"/>
        <v>66.23353802388095</v>
      </c>
      <c r="O66" s="55">
        <f t="shared" si="9"/>
        <v>3.7664619761190465</v>
      </c>
      <c r="P66" s="54">
        <f t="shared" si="10"/>
        <v>980432.8600000001</v>
      </c>
      <c r="Q66" s="56">
        <f t="shared" si="4"/>
        <v>33.76646197611906</v>
      </c>
      <c r="S66" s="2">
        <v>7</v>
      </c>
      <c r="T66" s="2">
        <v>83</v>
      </c>
      <c r="U66" s="2"/>
      <c r="V66" s="2" t="s">
        <v>36</v>
      </c>
      <c r="X66" s="37"/>
      <c r="Y66" s="38"/>
      <c r="Z66" s="2">
        <v>70</v>
      </c>
      <c r="AA66" s="2">
        <v>75</v>
      </c>
      <c r="AB66" s="49">
        <f t="shared" si="13"/>
        <v>0</v>
      </c>
      <c r="AF66" s="38"/>
      <c r="AG66" s="38"/>
      <c r="AH66" s="38">
        <f t="shared" si="12"/>
        <v>0</v>
      </c>
    </row>
    <row r="67" spans="1:34" s="1" customFormat="1" ht="23.25" customHeight="1">
      <c r="A67" s="50">
        <v>58</v>
      </c>
      <c r="B67" s="51" t="s">
        <v>96</v>
      </c>
      <c r="C67" s="52">
        <v>3863332</v>
      </c>
      <c r="D67" s="52"/>
      <c r="E67" s="53">
        <f t="shared" si="5"/>
        <v>3863332</v>
      </c>
      <c r="F67" s="54">
        <v>2554108.42</v>
      </c>
      <c r="G67" s="45">
        <f t="shared" si="0"/>
        <v>66.11154361054136</v>
      </c>
      <c r="H67" s="46">
        <f t="shared" si="1"/>
        <v>8.88845638945864</v>
      </c>
      <c r="I67" s="47">
        <f t="shared" si="6"/>
        <v>1309223.58</v>
      </c>
      <c r="J67" s="48">
        <f t="shared" si="2"/>
        <v>33.88845638945863</v>
      </c>
      <c r="K67" s="54">
        <v>334120</v>
      </c>
      <c r="L67" s="45">
        <f t="shared" si="3"/>
        <v>8.648493062465251</v>
      </c>
      <c r="M67" s="44">
        <f t="shared" si="7"/>
        <v>2888228.42</v>
      </c>
      <c r="N67" s="45">
        <f t="shared" si="8"/>
        <v>74.76003667300662</v>
      </c>
      <c r="O67" s="55">
        <f t="shared" si="9"/>
        <v>-4.760036673006624</v>
      </c>
      <c r="P67" s="54">
        <f t="shared" si="10"/>
        <v>975103.5800000001</v>
      </c>
      <c r="Q67" s="56">
        <f t="shared" si="4"/>
        <v>25.239963326993383</v>
      </c>
      <c r="S67" s="2">
        <v>7</v>
      </c>
      <c r="T67" s="2">
        <v>83</v>
      </c>
      <c r="U67" s="2"/>
      <c r="V67" s="2" t="s">
        <v>36</v>
      </c>
      <c r="X67" s="37"/>
      <c r="Y67" s="38"/>
      <c r="Z67" s="2">
        <v>70</v>
      </c>
      <c r="AA67" s="2">
        <v>75</v>
      </c>
      <c r="AB67" s="49">
        <f aca="true" t="shared" si="14" ref="AB67:AB98">+Y67+X67</f>
        <v>0</v>
      </c>
      <c r="AF67" s="38"/>
      <c r="AG67" s="38"/>
      <c r="AH67" s="38">
        <f t="shared" si="12"/>
        <v>0</v>
      </c>
    </row>
    <row r="68" spans="1:34" s="1" customFormat="1" ht="23.25" customHeight="1">
      <c r="A68" s="50">
        <v>59</v>
      </c>
      <c r="B68" s="51" t="s">
        <v>97</v>
      </c>
      <c r="C68" s="52">
        <v>2639560</v>
      </c>
      <c r="D68" s="52"/>
      <c r="E68" s="53">
        <f t="shared" si="5"/>
        <v>2639560</v>
      </c>
      <c r="F68" s="54">
        <v>1742997.97</v>
      </c>
      <c r="G68" s="45">
        <f t="shared" si="0"/>
        <v>66.03365598811924</v>
      </c>
      <c r="H68" s="46">
        <f t="shared" si="1"/>
        <v>8.966344011880764</v>
      </c>
      <c r="I68" s="47">
        <f t="shared" si="6"/>
        <v>896562.03</v>
      </c>
      <c r="J68" s="48">
        <f t="shared" si="2"/>
        <v>33.96634401188077</v>
      </c>
      <c r="K68" s="54"/>
      <c r="L68" s="45">
        <f t="shared" si="3"/>
        <v>0</v>
      </c>
      <c r="M68" s="44">
        <f t="shared" si="7"/>
        <v>1742997.97</v>
      </c>
      <c r="N68" s="45">
        <f t="shared" si="8"/>
        <v>66.03365598811924</v>
      </c>
      <c r="O68" s="55">
        <f t="shared" si="9"/>
        <v>3.9663440118807642</v>
      </c>
      <c r="P68" s="54">
        <f t="shared" si="10"/>
        <v>896562.03</v>
      </c>
      <c r="Q68" s="56">
        <f t="shared" si="4"/>
        <v>33.96634401188077</v>
      </c>
      <c r="S68" s="2">
        <v>4</v>
      </c>
      <c r="T68" s="2">
        <v>53</v>
      </c>
      <c r="U68" s="2"/>
      <c r="V68" s="2" t="s">
        <v>36</v>
      </c>
      <c r="X68" s="37"/>
      <c r="Y68" s="38"/>
      <c r="Z68" s="2">
        <v>70</v>
      </c>
      <c r="AA68" s="2">
        <v>75</v>
      </c>
      <c r="AB68" s="49">
        <f t="shared" si="14"/>
        <v>0</v>
      </c>
      <c r="AF68" s="38"/>
      <c r="AG68" s="38"/>
      <c r="AH68" s="38">
        <f t="shared" si="12"/>
        <v>0</v>
      </c>
    </row>
    <row r="69" spans="1:34" s="1" customFormat="1" ht="23.25" customHeight="1">
      <c r="A69" s="50">
        <v>60</v>
      </c>
      <c r="B69" s="51" t="s">
        <v>98</v>
      </c>
      <c r="C69" s="52">
        <v>4384650</v>
      </c>
      <c r="D69" s="52"/>
      <c r="E69" s="53">
        <f t="shared" si="5"/>
        <v>4384650</v>
      </c>
      <c r="F69" s="54">
        <v>2895333.39</v>
      </c>
      <c r="G69" s="45">
        <f t="shared" si="0"/>
        <v>66.03339810475181</v>
      </c>
      <c r="H69" s="46">
        <f t="shared" si="1"/>
        <v>8.96660189524819</v>
      </c>
      <c r="I69" s="47">
        <f t="shared" si="6"/>
        <v>1489316.6099999999</v>
      </c>
      <c r="J69" s="48">
        <f t="shared" si="2"/>
        <v>33.966601895248196</v>
      </c>
      <c r="K69" s="54">
        <v>91680</v>
      </c>
      <c r="L69" s="45">
        <f t="shared" si="3"/>
        <v>2.0909308610721493</v>
      </c>
      <c r="M69" s="44">
        <f t="shared" si="7"/>
        <v>2987013.39</v>
      </c>
      <c r="N69" s="45">
        <f t="shared" si="8"/>
        <v>68.12432896582395</v>
      </c>
      <c r="O69" s="55">
        <f t="shared" si="9"/>
        <v>1.875671034176051</v>
      </c>
      <c r="P69" s="54">
        <f t="shared" si="10"/>
        <v>1397636.6099999999</v>
      </c>
      <c r="Q69" s="56">
        <f t="shared" si="4"/>
        <v>31.875671034176047</v>
      </c>
      <c r="S69" s="2">
        <v>1</v>
      </c>
      <c r="T69" s="2">
        <v>53</v>
      </c>
      <c r="U69" s="2"/>
      <c r="V69" s="2" t="s">
        <v>36</v>
      </c>
      <c r="X69" s="37"/>
      <c r="Y69" s="38"/>
      <c r="Z69" s="2">
        <v>70</v>
      </c>
      <c r="AA69" s="2">
        <v>75</v>
      </c>
      <c r="AB69" s="49">
        <f t="shared" si="14"/>
        <v>0</v>
      </c>
      <c r="AF69" s="38"/>
      <c r="AG69" s="38"/>
      <c r="AH69" s="38">
        <f t="shared" si="12"/>
        <v>0</v>
      </c>
    </row>
    <row r="70" spans="1:34" s="1" customFormat="1" ht="23.25" customHeight="1">
      <c r="A70" s="50">
        <v>61</v>
      </c>
      <c r="B70" s="51" t="s">
        <v>99</v>
      </c>
      <c r="C70" s="52">
        <v>2705932</v>
      </c>
      <c r="D70" s="52"/>
      <c r="E70" s="53">
        <f t="shared" si="5"/>
        <v>2705932</v>
      </c>
      <c r="F70" s="54">
        <v>1785653.78</v>
      </c>
      <c r="G70" s="45">
        <f t="shared" si="0"/>
        <v>65.99034195981274</v>
      </c>
      <c r="H70" s="46">
        <f t="shared" si="1"/>
        <v>9.009658040187261</v>
      </c>
      <c r="I70" s="47">
        <f t="shared" si="6"/>
        <v>920278.22</v>
      </c>
      <c r="J70" s="48">
        <f t="shared" si="2"/>
        <v>34.00965804018726</v>
      </c>
      <c r="K70" s="54">
        <v>54500</v>
      </c>
      <c r="L70" s="45">
        <f t="shared" si="3"/>
        <v>2.014093480545705</v>
      </c>
      <c r="M70" s="44">
        <f t="shared" si="7"/>
        <v>1840153.78</v>
      </c>
      <c r="N70" s="45">
        <f t="shared" si="8"/>
        <v>68.00443544035844</v>
      </c>
      <c r="O70" s="55">
        <f t="shared" si="9"/>
        <v>1.995564559641565</v>
      </c>
      <c r="P70" s="54">
        <f t="shared" si="10"/>
        <v>865778.22</v>
      </c>
      <c r="Q70" s="56">
        <f t="shared" si="4"/>
        <v>31.995564559641558</v>
      </c>
      <c r="S70" s="2">
        <v>5</v>
      </c>
      <c r="T70" s="2">
        <v>83</v>
      </c>
      <c r="U70" s="2"/>
      <c r="V70" s="2" t="s">
        <v>36</v>
      </c>
      <c r="X70" s="37"/>
      <c r="Y70" s="38"/>
      <c r="Z70" s="2">
        <v>70</v>
      </c>
      <c r="AA70" s="2">
        <v>75</v>
      </c>
      <c r="AB70" s="49">
        <f t="shared" si="14"/>
        <v>0</v>
      </c>
      <c r="AF70" s="38"/>
      <c r="AG70" s="38"/>
      <c r="AH70" s="38">
        <f t="shared" si="12"/>
        <v>0</v>
      </c>
    </row>
    <row r="71" spans="1:34" s="1" customFormat="1" ht="23.25" customHeight="1">
      <c r="A71" s="50">
        <v>62</v>
      </c>
      <c r="B71" s="51" t="s">
        <v>100</v>
      </c>
      <c r="C71" s="52">
        <v>14146690</v>
      </c>
      <c r="D71" s="52"/>
      <c r="E71" s="53">
        <f t="shared" si="5"/>
        <v>14146690</v>
      </c>
      <c r="F71" s="54">
        <v>9314580.16</v>
      </c>
      <c r="G71" s="45">
        <f t="shared" si="0"/>
        <v>65.84282372767058</v>
      </c>
      <c r="H71" s="46">
        <f t="shared" si="1"/>
        <v>9.157176272329423</v>
      </c>
      <c r="I71" s="47">
        <f t="shared" si="6"/>
        <v>4832109.84</v>
      </c>
      <c r="J71" s="48">
        <f t="shared" si="2"/>
        <v>34.15717627232943</v>
      </c>
      <c r="K71" s="54">
        <v>1377450</v>
      </c>
      <c r="L71" s="45">
        <f t="shared" si="3"/>
        <v>9.736906654489495</v>
      </c>
      <c r="M71" s="44">
        <f t="shared" si="7"/>
        <v>10692030.16</v>
      </c>
      <c r="N71" s="45">
        <f t="shared" si="8"/>
        <v>75.57973038216007</v>
      </c>
      <c r="O71" s="55">
        <f t="shared" si="9"/>
        <v>-5.579730382160065</v>
      </c>
      <c r="P71" s="54">
        <f t="shared" si="10"/>
        <v>3454659.84</v>
      </c>
      <c r="Q71" s="56">
        <f t="shared" si="4"/>
        <v>24.42026961783993</v>
      </c>
      <c r="S71" s="2">
        <v>5</v>
      </c>
      <c r="T71" s="2">
        <v>17</v>
      </c>
      <c r="U71" s="2"/>
      <c r="V71" s="2" t="s">
        <v>36</v>
      </c>
      <c r="X71" s="37"/>
      <c r="Y71" s="38"/>
      <c r="Z71" s="2">
        <v>70</v>
      </c>
      <c r="AA71" s="2">
        <v>75</v>
      </c>
      <c r="AB71" s="49">
        <f t="shared" si="14"/>
        <v>0</v>
      </c>
      <c r="AF71" s="38"/>
      <c r="AG71" s="38"/>
      <c r="AH71" s="38">
        <f t="shared" si="12"/>
        <v>0</v>
      </c>
    </row>
    <row r="72" spans="1:34" s="1" customFormat="1" ht="23.25" customHeight="1">
      <c r="A72" s="50">
        <v>63</v>
      </c>
      <c r="B72" s="51" t="s">
        <v>101</v>
      </c>
      <c r="C72" s="52">
        <v>5533162</v>
      </c>
      <c r="D72" s="52"/>
      <c r="E72" s="53">
        <f t="shared" si="5"/>
        <v>5533162</v>
      </c>
      <c r="F72" s="54">
        <v>3638325.95</v>
      </c>
      <c r="G72" s="45">
        <f t="shared" si="0"/>
        <v>65.754914640128</v>
      </c>
      <c r="H72" s="46">
        <f t="shared" si="1"/>
        <v>9.245085359871993</v>
      </c>
      <c r="I72" s="47">
        <f t="shared" si="6"/>
        <v>1894836.0499999998</v>
      </c>
      <c r="J72" s="48">
        <f t="shared" si="2"/>
        <v>34.24508535987198</v>
      </c>
      <c r="K72" s="54">
        <v>180477.81</v>
      </c>
      <c r="L72" s="45">
        <f t="shared" si="3"/>
        <v>3.261748164973301</v>
      </c>
      <c r="M72" s="44">
        <f t="shared" si="7"/>
        <v>3818803.7600000002</v>
      </c>
      <c r="N72" s="45">
        <f t="shared" si="8"/>
        <v>69.01666280510132</v>
      </c>
      <c r="O72" s="55">
        <f t="shared" si="9"/>
        <v>0.9833371948986809</v>
      </c>
      <c r="P72" s="54">
        <f t="shared" si="10"/>
        <v>1714358.2399999998</v>
      </c>
      <c r="Q72" s="56">
        <f t="shared" si="4"/>
        <v>30.98333719489868</v>
      </c>
      <c r="S72" s="2" t="s">
        <v>102</v>
      </c>
      <c r="T72" s="2">
        <v>4</v>
      </c>
      <c r="U72" s="2"/>
      <c r="V72" s="2" t="s">
        <v>102</v>
      </c>
      <c r="X72" s="37"/>
      <c r="Y72" s="38"/>
      <c r="Z72" s="2">
        <v>70</v>
      </c>
      <c r="AA72" s="2">
        <v>75</v>
      </c>
      <c r="AB72" s="49">
        <f t="shared" si="14"/>
        <v>0</v>
      </c>
      <c r="AF72" s="38"/>
      <c r="AG72" s="38"/>
      <c r="AH72" s="38">
        <f t="shared" si="12"/>
        <v>0</v>
      </c>
    </row>
    <row r="73" spans="1:34" s="1" customFormat="1" ht="23.25" customHeight="1">
      <c r="A73" s="50">
        <v>64</v>
      </c>
      <c r="B73" s="51" t="s">
        <v>103</v>
      </c>
      <c r="C73" s="52">
        <v>3416570</v>
      </c>
      <c r="D73" s="52"/>
      <c r="E73" s="53">
        <f t="shared" si="5"/>
        <v>3416570</v>
      </c>
      <c r="F73" s="54">
        <v>2236545.38</v>
      </c>
      <c r="G73" s="45">
        <f aca="true" t="shared" si="15" ref="G73:G136">+F73*100/E73</f>
        <v>65.461716868087</v>
      </c>
      <c r="H73" s="46">
        <f aca="true" t="shared" si="16" ref="H73:H136">+AA73-G73</f>
        <v>9.538283131913005</v>
      </c>
      <c r="I73" s="47">
        <f t="shared" si="6"/>
        <v>1180024.62</v>
      </c>
      <c r="J73" s="48">
        <f aca="true" t="shared" si="17" ref="J73:J136">+I73*100/E73</f>
        <v>34.538283131913005</v>
      </c>
      <c r="K73" s="54"/>
      <c r="L73" s="45">
        <f aca="true" t="shared" si="18" ref="L73:L136">+K73*100/E73</f>
        <v>0</v>
      </c>
      <c r="M73" s="44">
        <f t="shared" si="7"/>
        <v>2236545.38</v>
      </c>
      <c r="N73" s="45">
        <f t="shared" si="8"/>
        <v>65.461716868087</v>
      </c>
      <c r="O73" s="55">
        <f t="shared" si="9"/>
        <v>4.538283131913005</v>
      </c>
      <c r="P73" s="54">
        <f t="shared" si="10"/>
        <v>1180024.62</v>
      </c>
      <c r="Q73" s="56">
        <f aca="true" t="shared" si="19" ref="Q73:Q136">+P73*100/E73</f>
        <v>34.538283131913005</v>
      </c>
      <c r="S73" s="2">
        <v>3</v>
      </c>
      <c r="T73" s="2">
        <v>53</v>
      </c>
      <c r="U73" s="2"/>
      <c r="V73" s="2" t="s">
        <v>36</v>
      </c>
      <c r="X73" s="37"/>
      <c r="Y73" s="38"/>
      <c r="Z73" s="2">
        <v>70</v>
      </c>
      <c r="AA73" s="2">
        <v>75</v>
      </c>
      <c r="AB73" s="49">
        <f t="shared" si="14"/>
        <v>0</v>
      </c>
      <c r="AF73" s="38"/>
      <c r="AG73" s="38"/>
      <c r="AH73" s="38">
        <f t="shared" si="12"/>
        <v>0</v>
      </c>
    </row>
    <row r="74" spans="1:34" s="1" customFormat="1" ht="23.25" customHeight="1">
      <c r="A74" s="50">
        <v>65</v>
      </c>
      <c r="B74" s="51" t="s">
        <v>104</v>
      </c>
      <c r="C74" s="52">
        <v>884230</v>
      </c>
      <c r="D74" s="52"/>
      <c r="E74" s="53">
        <f aca="true" t="shared" si="20" ref="E74:E137">SUM(C74:D74)</f>
        <v>884230</v>
      </c>
      <c r="F74" s="54">
        <v>578572.74</v>
      </c>
      <c r="G74" s="45">
        <f t="shared" si="15"/>
        <v>65.43238071542471</v>
      </c>
      <c r="H74" s="46">
        <f t="shared" si="16"/>
        <v>9.567619284575287</v>
      </c>
      <c r="I74" s="47">
        <f aca="true" t="shared" si="21" ref="I74:I137">+E74-F74</f>
        <v>305657.26</v>
      </c>
      <c r="J74" s="48">
        <f t="shared" si="17"/>
        <v>34.56761928457528</v>
      </c>
      <c r="K74" s="54"/>
      <c r="L74" s="45">
        <f t="shared" si="18"/>
        <v>0</v>
      </c>
      <c r="M74" s="44">
        <f aca="true" t="shared" si="22" ref="M74:M137">SUM(F74+K74)</f>
        <v>578572.74</v>
      </c>
      <c r="N74" s="45">
        <f aca="true" t="shared" si="23" ref="N74:N137">SUM(M74*100/E74)</f>
        <v>65.43238071542471</v>
      </c>
      <c r="O74" s="55">
        <f aca="true" t="shared" si="24" ref="O74:O137">+Z74-N74</f>
        <v>4.5676192845752865</v>
      </c>
      <c r="P74" s="54">
        <f aca="true" t="shared" si="25" ref="P74:P137">SUM(E74-M74)</f>
        <v>305657.26</v>
      </c>
      <c r="Q74" s="56">
        <f t="shared" si="19"/>
        <v>34.56761928457528</v>
      </c>
      <c r="S74" s="2">
        <v>4</v>
      </c>
      <c r="T74" s="2">
        <v>83</v>
      </c>
      <c r="U74" s="2"/>
      <c r="V74" s="2" t="s">
        <v>36</v>
      </c>
      <c r="X74" s="37"/>
      <c r="Y74" s="38"/>
      <c r="Z74" s="2">
        <v>70</v>
      </c>
      <c r="AA74" s="2">
        <v>75</v>
      </c>
      <c r="AB74" s="49">
        <f t="shared" si="14"/>
        <v>0</v>
      </c>
      <c r="AF74" s="38"/>
      <c r="AG74" s="38"/>
      <c r="AH74" s="38">
        <f aca="true" t="shared" si="26" ref="AH74:AH137">SUM(AF74:AG74)</f>
        <v>0</v>
      </c>
    </row>
    <row r="75" spans="1:34" s="1" customFormat="1" ht="23.25" customHeight="1">
      <c r="A75" s="50">
        <v>66</v>
      </c>
      <c r="B75" s="51" t="s">
        <v>105</v>
      </c>
      <c r="C75" s="52">
        <v>1090600</v>
      </c>
      <c r="D75" s="52"/>
      <c r="E75" s="53">
        <f t="shared" si="20"/>
        <v>1090600</v>
      </c>
      <c r="F75" s="54">
        <v>711848.57</v>
      </c>
      <c r="G75" s="45">
        <f t="shared" si="15"/>
        <v>65.27127911241519</v>
      </c>
      <c r="H75" s="46">
        <f t="shared" si="16"/>
        <v>9.728720887584814</v>
      </c>
      <c r="I75" s="47">
        <f t="shared" si="21"/>
        <v>378751.43000000005</v>
      </c>
      <c r="J75" s="48">
        <f t="shared" si="17"/>
        <v>34.72872088758482</v>
      </c>
      <c r="K75" s="54">
        <v>13919</v>
      </c>
      <c r="L75" s="45">
        <f t="shared" si="18"/>
        <v>1.2762699431505593</v>
      </c>
      <c r="M75" s="44">
        <f t="shared" si="22"/>
        <v>725767.57</v>
      </c>
      <c r="N75" s="45">
        <f t="shared" si="23"/>
        <v>66.54754905556574</v>
      </c>
      <c r="O75" s="55">
        <f t="shared" si="24"/>
        <v>3.4524509444342613</v>
      </c>
      <c r="P75" s="54">
        <f t="shared" si="25"/>
        <v>364832.43000000005</v>
      </c>
      <c r="Q75" s="56">
        <f t="shared" si="19"/>
        <v>33.45245094443426</v>
      </c>
      <c r="S75" s="2">
        <v>4</v>
      </c>
      <c r="T75" s="2">
        <v>83</v>
      </c>
      <c r="U75" s="2"/>
      <c r="V75" s="2" t="s">
        <v>36</v>
      </c>
      <c r="X75" s="37"/>
      <c r="Y75" s="38"/>
      <c r="Z75" s="2">
        <v>70</v>
      </c>
      <c r="AA75" s="2">
        <v>75</v>
      </c>
      <c r="AB75" s="49">
        <f t="shared" si="14"/>
        <v>0</v>
      </c>
      <c r="AF75" s="38"/>
      <c r="AG75" s="38"/>
      <c r="AH75" s="38">
        <f t="shared" si="26"/>
        <v>0</v>
      </c>
    </row>
    <row r="76" spans="1:34" s="1" customFormat="1" ht="23.25" customHeight="1">
      <c r="A76" s="50">
        <v>67</v>
      </c>
      <c r="B76" s="51" t="s">
        <v>106</v>
      </c>
      <c r="C76" s="52">
        <v>16389050</v>
      </c>
      <c r="D76" s="52">
        <v>100000</v>
      </c>
      <c r="E76" s="53">
        <f t="shared" si="20"/>
        <v>16489050</v>
      </c>
      <c r="F76" s="54">
        <v>10762404.74</v>
      </c>
      <c r="G76" s="45">
        <f t="shared" si="15"/>
        <v>65.27001094665854</v>
      </c>
      <c r="H76" s="46">
        <f t="shared" si="16"/>
        <v>9.729989053341455</v>
      </c>
      <c r="I76" s="47">
        <f t="shared" si="21"/>
        <v>5726645.26</v>
      </c>
      <c r="J76" s="48">
        <f t="shared" si="17"/>
        <v>34.72998905334146</v>
      </c>
      <c r="K76" s="54">
        <v>1567812.51</v>
      </c>
      <c r="L76" s="45">
        <f t="shared" si="18"/>
        <v>9.508203989920583</v>
      </c>
      <c r="M76" s="44">
        <f t="shared" si="22"/>
        <v>12330217.25</v>
      </c>
      <c r="N76" s="45">
        <f t="shared" si="23"/>
        <v>74.77821493657912</v>
      </c>
      <c r="O76" s="55">
        <f t="shared" si="24"/>
        <v>-4.778214936579118</v>
      </c>
      <c r="P76" s="54">
        <f t="shared" si="25"/>
        <v>4158832.75</v>
      </c>
      <c r="Q76" s="56">
        <f t="shared" si="19"/>
        <v>25.221785063420878</v>
      </c>
      <c r="S76" s="2">
        <v>7</v>
      </c>
      <c r="T76" s="2">
        <v>10</v>
      </c>
      <c r="U76" s="2"/>
      <c r="V76" s="2" t="s">
        <v>36</v>
      </c>
      <c r="X76" s="37"/>
      <c r="Y76" s="38"/>
      <c r="Z76" s="2">
        <v>70</v>
      </c>
      <c r="AA76" s="2">
        <v>75</v>
      </c>
      <c r="AB76" s="49">
        <f t="shared" si="14"/>
        <v>0</v>
      </c>
      <c r="AF76" s="38"/>
      <c r="AG76" s="38"/>
      <c r="AH76" s="38">
        <f t="shared" si="26"/>
        <v>0</v>
      </c>
    </row>
    <row r="77" spans="1:34" s="1" customFormat="1" ht="23.25" customHeight="1">
      <c r="A77" s="50">
        <v>68</v>
      </c>
      <c r="B77" s="51" t="s">
        <v>107</v>
      </c>
      <c r="C77" s="52">
        <v>12151600</v>
      </c>
      <c r="D77" s="52"/>
      <c r="E77" s="53">
        <f t="shared" si="20"/>
        <v>12151600</v>
      </c>
      <c r="F77" s="54">
        <v>7912356.8</v>
      </c>
      <c r="G77" s="45">
        <f t="shared" si="15"/>
        <v>65.11370354521215</v>
      </c>
      <c r="H77" s="46">
        <f t="shared" si="16"/>
        <v>9.886296454787853</v>
      </c>
      <c r="I77" s="47">
        <f t="shared" si="21"/>
        <v>4239243.2</v>
      </c>
      <c r="J77" s="48">
        <f t="shared" si="17"/>
        <v>34.886296454787846</v>
      </c>
      <c r="K77" s="54">
        <v>98520</v>
      </c>
      <c r="L77" s="45">
        <f t="shared" si="18"/>
        <v>0.8107574311201817</v>
      </c>
      <c r="M77" s="44">
        <f t="shared" si="22"/>
        <v>8010876.8</v>
      </c>
      <c r="N77" s="45">
        <f t="shared" si="23"/>
        <v>65.92446097633234</v>
      </c>
      <c r="O77" s="55">
        <f t="shared" si="24"/>
        <v>4.075539023667659</v>
      </c>
      <c r="P77" s="54">
        <f t="shared" si="25"/>
        <v>4140723.2</v>
      </c>
      <c r="Q77" s="56">
        <f t="shared" si="19"/>
        <v>34.075539023667666</v>
      </c>
      <c r="S77" s="2">
        <v>7</v>
      </c>
      <c r="T77" s="2">
        <v>127</v>
      </c>
      <c r="U77" s="2"/>
      <c r="V77" s="2" t="s">
        <v>36</v>
      </c>
      <c r="X77" s="37"/>
      <c r="Y77" s="38"/>
      <c r="Z77" s="2">
        <v>70</v>
      </c>
      <c r="AA77" s="2">
        <v>75</v>
      </c>
      <c r="AB77" s="49">
        <f t="shared" si="14"/>
        <v>0</v>
      </c>
      <c r="AF77" s="38"/>
      <c r="AG77" s="38"/>
      <c r="AH77" s="38">
        <f t="shared" si="26"/>
        <v>0</v>
      </c>
    </row>
    <row r="78" spans="1:34" s="1" customFormat="1" ht="23.25" customHeight="1">
      <c r="A78" s="50">
        <v>69</v>
      </c>
      <c r="B78" s="51" t="s">
        <v>108</v>
      </c>
      <c r="C78" s="52">
        <v>10115390</v>
      </c>
      <c r="D78" s="52"/>
      <c r="E78" s="53">
        <f t="shared" si="20"/>
        <v>10115390</v>
      </c>
      <c r="F78" s="54">
        <v>6585387.59</v>
      </c>
      <c r="G78" s="45">
        <f t="shared" si="15"/>
        <v>65.10265634839585</v>
      </c>
      <c r="H78" s="46">
        <f t="shared" si="16"/>
        <v>9.897343651604146</v>
      </c>
      <c r="I78" s="47">
        <f t="shared" si="21"/>
        <v>3530002.41</v>
      </c>
      <c r="J78" s="48">
        <f t="shared" si="17"/>
        <v>34.89734365160414</v>
      </c>
      <c r="K78" s="54"/>
      <c r="L78" s="45">
        <f t="shared" si="18"/>
        <v>0</v>
      </c>
      <c r="M78" s="44">
        <f t="shared" si="22"/>
        <v>6585387.59</v>
      </c>
      <c r="N78" s="45">
        <f t="shared" si="23"/>
        <v>65.10265634839585</v>
      </c>
      <c r="O78" s="55">
        <f t="shared" si="24"/>
        <v>4.897343651604146</v>
      </c>
      <c r="P78" s="54">
        <f t="shared" si="25"/>
        <v>3530002.41</v>
      </c>
      <c r="Q78" s="56">
        <f t="shared" si="19"/>
        <v>34.89734365160414</v>
      </c>
      <c r="S78" s="2">
        <v>3</v>
      </c>
      <c r="T78" s="2">
        <v>17</v>
      </c>
      <c r="U78" s="2"/>
      <c r="V78" s="2" t="s">
        <v>36</v>
      </c>
      <c r="X78" s="37"/>
      <c r="Y78" s="38"/>
      <c r="Z78" s="2">
        <v>70</v>
      </c>
      <c r="AA78" s="2">
        <v>75</v>
      </c>
      <c r="AB78" s="49">
        <f t="shared" si="14"/>
        <v>0</v>
      </c>
      <c r="AF78" s="38"/>
      <c r="AG78" s="38"/>
      <c r="AH78" s="38">
        <f t="shared" si="26"/>
        <v>0</v>
      </c>
    </row>
    <row r="79" spans="1:34" s="1" customFormat="1" ht="23.25" customHeight="1">
      <c r="A79" s="50">
        <v>70</v>
      </c>
      <c r="B79" s="51" t="s">
        <v>109</v>
      </c>
      <c r="C79" s="52">
        <v>1290460</v>
      </c>
      <c r="D79" s="52"/>
      <c r="E79" s="53">
        <f t="shared" si="20"/>
        <v>1290460</v>
      </c>
      <c r="F79" s="54">
        <v>839748.09</v>
      </c>
      <c r="G79" s="45">
        <f t="shared" si="15"/>
        <v>65.0735466422826</v>
      </c>
      <c r="H79" s="46">
        <f t="shared" si="16"/>
        <v>9.926453357717406</v>
      </c>
      <c r="I79" s="47">
        <f t="shared" si="21"/>
        <v>450711.91000000003</v>
      </c>
      <c r="J79" s="48">
        <f t="shared" si="17"/>
        <v>34.926453357717406</v>
      </c>
      <c r="K79" s="54">
        <v>120000</v>
      </c>
      <c r="L79" s="45">
        <f t="shared" si="18"/>
        <v>9.299009655471693</v>
      </c>
      <c r="M79" s="44">
        <f t="shared" si="22"/>
        <v>959748.09</v>
      </c>
      <c r="N79" s="45">
        <f t="shared" si="23"/>
        <v>74.37255629775429</v>
      </c>
      <c r="O79" s="55">
        <f t="shared" si="24"/>
        <v>-4.3725562977542864</v>
      </c>
      <c r="P79" s="54">
        <f t="shared" si="25"/>
        <v>330711.91000000003</v>
      </c>
      <c r="Q79" s="56">
        <f t="shared" si="19"/>
        <v>25.627443702245714</v>
      </c>
      <c r="S79" s="2">
        <v>3</v>
      </c>
      <c r="T79" s="2">
        <v>83</v>
      </c>
      <c r="U79" s="2"/>
      <c r="V79" s="2" t="s">
        <v>36</v>
      </c>
      <c r="X79" s="37"/>
      <c r="Y79" s="38"/>
      <c r="Z79" s="2">
        <v>70</v>
      </c>
      <c r="AA79" s="2">
        <v>75</v>
      </c>
      <c r="AB79" s="49">
        <f t="shared" si="14"/>
        <v>0</v>
      </c>
      <c r="AF79" s="38"/>
      <c r="AG79" s="38"/>
      <c r="AH79" s="38">
        <f t="shared" si="26"/>
        <v>0</v>
      </c>
    </row>
    <row r="80" spans="1:34" s="1" customFormat="1" ht="23.25" customHeight="1">
      <c r="A80" s="50">
        <v>71</v>
      </c>
      <c r="B80" s="51" t="s">
        <v>110</v>
      </c>
      <c r="C80" s="52">
        <v>8239950</v>
      </c>
      <c r="D80" s="52"/>
      <c r="E80" s="53">
        <f t="shared" si="20"/>
        <v>8239950</v>
      </c>
      <c r="F80" s="54">
        <v>5356728.73</v>
      </c>
      <c r="G80" s="45">
        <f t="shared" si="15"/>
        <v>65.0092382842129</v>
      </c>
      <c r="H80" s="46">
        <f t="shared" si="16"/>
        <v>9.990761715787102</v>
      </c>
      <c r="I80" s="47">
        <f t="shared" si="21"/>
        <v>2883221.2699999996</v>
      </c>
      <c r="J80" s="48">
        <f t="shared" si="17"/>
        <v>34.9907617157871</v>
      </c>
      <c r="K80" s="54">
        <v>150000</v>
      </c>
      <c r="L80" s="45">
        <f t="shared" si="18"/>
        <v>1.8203993956274007</v>
      </c>
      <c r="M80" s="44">
        <f t="shared" si="22"/>
        <v>5506728.73</v>
      </c>
      <c r="N80" s="45">
        <f t="shared" si="23"/>
        <v>66.82963767984029</v>
      </c>
      <c r="O80" s="55">
        <f t="shared" si="24"/>
        <v>3.170362320159711</v>
      </c>
      <c r="P80" s="54">
        <f t="shared" si="25"/>
        <v>2733221.2699999996</v>
      </c>
      <c r="Q80" s="56">
        <f t="shared" si="19"/>
        <v>33.170362320159704</v>
      </c>
      <c r="S80" s="2">
        <v>3</v>
      </c>
      <c r="T80" s="2">
        <v>127</v>
      </c>
      <c r="U80" s="2"/>
      <c r="V80" s="2" t="s">
        <v>36</v>
      </c>
      <c r="X80" s="37"/>
      <c r="Y80" s="38"/>
      <c r="Z80" s="2">
        <v>70</v>
      </c>
      <c r="AA80" s="2">
        <v>75</v>
      </c>
      <c r="AB80" s="49">
        <f t="shared" si="14"/>
        <v>0</v>
      </c>
      <c r="AF80" s="38"/>
      <c r="AG80" s="38"/>
      <c r="AH80" s="38">
        <f t="shared" si="26"/>
        <v>0</v>
      </c>
    </row>
    <row r="81" spans="1:34" s="1" customFormat="1" ht="23.25" customHeight="1">
      <c r="A81" s="50">
        <v>72</v>
      </c>
      <c r="B81" s="51" t="s">
        <v>111</v>
      </c>
      <c r="C81" s="52">
        <v>2410750</v>
      </c>
      <c r="D81" s="52"/>
      <c r="E81" s="53">
        <f t="shared" si="20"/>
        <v>2410750</v>
      </c>
      <c r="F81" s="54">
        <v>1566366.2</v>
      </c>
      <c r="G81" s="45">
        <f t="shared" si="15"/>
        <v>64.97422793736389</v>
      </c>
      <c r="H81" s="46">
        <f t="shared" si="16"/>
        <v>10.025772062636108</v>
      </c>
      <c r="I81" s="47">
        <f t="shared" si="21"/>
        <v>844383.8</v>
      </c>
      <c r="J81" s="48">
        <f t="shared" si="17"/>
        <v>35.02577206263611</v>
      </c>
      <c r="K81" s="54"/>
      <c r="L81" s="45">
        <f t="shared" si="18"/>
        <v>0</v>
      </c>
      <c r="M81" s="44">
        <f t="shared" si="22"/>
        <v>1566366.2</v>
      </c>
      <c r="N81" s="45">
        <f t="shared" si="23"/>
        <v>64.97422793736389</v>
      </c>
      <c r="O81" s="55">
        <f t="shared" si="24"/>
        <v>5.025772062636108</v>
      </c>
      <c r="P81" s="54">
        <f t="shared" si="25"/>
        <v>844383.8</v>
      </c>
      <c r="Q81" s="56">
        <f t="shared" si="19"/>
        <v>35.02577206263611</v>
      </c>
      <c r="S81" s="2">
        <v>4</v>
      </c>
      <c r="T81" s="2">
        <v>53</v>
      </c>
      <c r="U81" s="2"/>
      <c r="V81" s="2" t="s">
        <v>36</v>
      </c>
      <c r="X81" s="37"/>
      <c r="Y81" s="38"/>
      <c r="Z81" s="2">
        <v>70</v>
      </c>
      <c r="AA81" s="2">
        <v>75</v>
      </c>
      <c r="AB81" s="49">
        <f t="shared" si="14"/>
        <v>0</v>
      </c>
      <c r="AF81" s="38"/>
      <c r="AG81" s="38"/>
      <c r="AH81" s="38">
        <f t="shared" si="26"/>
        <v>0</v>
      </c>
    </row>
    <row r="82" spans="1:34" s="1" customFormat="1" ht="23.25" customHeight="1">
      <c r="A82" s="50">
        <v>73</v>
      </c>
      <c r="B82" s="51" t="s">
        <v>112</v>
      </c>
      <c r="C82" s="52">
        <v>1708880</v>
      </c>
      <c r="D82" s="52"/>
      <c r="E82" s="53">
        <f t="shared" si="20"/>
        <v>1708880</v>
      </c>
      <c r="F82" s="54">
        <v>1106811.55</v>
      </c>
      <c r="G82" s="45">
        <f t="shared" si="15"/>
        <v>64.76824294274613</v>
      </c>
      <c r="H82" s="46">
        <f t="shared" si="16"/>
        <v>10.231757057253873</v>
      </c>
      <c r="I82" s="47">
        <f t="shared" si="21"/>
        <v>602068.45</v>
      </c>
      <c r="J82" s="48">
        <f t="shared" si="17"/>
        <v>35.23175705725387</v>
      </c>
      <c r="K82" s="54">
        <v>18605.76</v>
      </c>
      <c r="L82" s="45">
        <f t="shared" si="18"/>
        <v>1.088769252375825</v>
      </c>
      <c r="M82" s="44">
        <f t="shared" si="22"/>
        <v>1125417.31</v>
      </c>
      <c r="N82" s="45">
        <f t="shared" si="23"/>
        <v>65.85701219512195</v>
      </c>
      <c r="O82" s="55">
        <f t="shared" si="24"/>
        <v>4.142987804878047</v>
      </c>
      <c r="P82" s="54">
        <f t="shared" si="25"/>
        <v>583462.69</v>
      </c>
      <c r="Q82" s="56">
        <f t="shared" si="19"/>
        <v>34.14298780487805</v>
      </c>
      <c r="S82" s="2">
        <v>83</v>
      </c>
      <c r="T82" s="2">
        <v>83</v>
      </c>
      <c r="U82" s="2"/>
      <c r="V82" s="2" t="s">
        <v>102</v>
      </c>
      <c r="X82" s="37"/>
      <c r="Y82" s="38"/>
      <c r="Z82" s="2">
        <v>70</v>
      </c>
      <c r="AA82" s="2">
        <v>75</v>
      </c>
      <c r="AB82" s="49">
        <f t="shared" si="14"/>
        <v>0</v>
      </c>
      <c r="AF82" s="38"/>
      <c r="AG82" s="38"/>
      <c r="AH82" s="38">
        <f t="shared" si="26"/>
        <v>0</v>
      </c>
    </row>
    <row r="83" spans="1:34" s="1" customFormat="1" ht="23.25" customHeight="1">
      <c r="A83" s="50">
        <v>74</v>
      </c>
      <c r="B83" s="51" t="s">
        <v>113</v>
      </c>
      <c r="C83" s="52">
        <v>16855200</v>
      </c>
      <c r="D83" s="52"/>
      <c r="E83" s="53">
        <f t="shared" si="20"/>
        <v>16855200</v>
      </c>
      <c r="F83" s="54">
        <v>10912507.39</v>
      </c>
      <c r="G83" s="45">
        <f t="shared" si="15"/>
        <v>64.74267519815844</v>
      </c>
      <c r="H83" s="46">
        <f t="shared" si="16"/>
        <v>10.257324801841563</v>
      </c>
      <c r="I83" s="47">
        <f t="shared" si="21"/>
        <v>5942692.609999999</v>
      </c>
      <c r="J83" s="48">
        <f t="shared" si="17"/>
        <v>35.25732480184157</v>
      </c>
      <c r="K83" s="54">
        <v>103597.13</v>
      </c>
      <c r="L83" s="45">
        <f t="shared" si="18"/>
        <v>0.6146300844843134</v>
      </c>
      <c r="M83" s="44">
        <f t="shared" si="22"/>
        <v>11016104.520000001</v>
      </c>
      <c r="N83" s="45">
        <f t="shared" si="23"/>
        <v>65.35730528264276</v>
      </c>
      <c r="O83" s="55">
        <f t="shared" si="24"/>
        <v>4.642694717357244</v>
      </c>
      <c r="P83" s="54">
        <f t="shared" si="25"/>
        <v>5839095.479999999</v>
      </c>
      <c r="Q83" s="56">
        <f t="shared" si="19"/>
        <v>34.642694717357244</v>
      </c>
      <c r="S83" s="2">
        <v>4</v>
      </c>
      <c r="T83" s="2">
        <v>3</v>
      </c>
      <c r="U83" s="2" t="s">
        <v>70</v>
      </c>
      <c r="V83" s="2" t="s">
        <v>36</v>
      </c>
      <c r="X83" s="37"/>
      <c r="Y83" s="38"/>
      <c r="Z83" s="2">
        <v>70</v>
      </c>
      <c r="AA83" s="2">
        <v>75</v>
      </c>
      <c r="AB83" s="49">
        <f t="shared" si="14"/>
        <v>0</v>
      </c>
      <c r="AF83" s="38"/>
      <c r="AG83" s="38"/>
      <c r="AH83" s="38">
        <f t="shared" si="26"/>
        <v>0</v>
      </c>
    </row>
    <row r="84" spans="1:34" s="1" customFormat="1" ht="23.25" customHeight="1">
      <c r="A84" s="50">
        <v>75</v>
      </c>
      <c r="B84" s="51" t="s">
        <v>114</v>
      </c>
      <c r="C84" s="52">
        <v>3087240</v>
      </c>
      <c r="D84" s="52"/>
      <c r="E84" s="53">
        <f t="shared" si="20"/>
        <v>3087240</v>
      </c>
      <c r="F84" s="54">
        <v>1995005.45</v>
      </c>
      <c r="G84" s="45">
        <f t="shared" si="15"/>
        <v>64.6210029022687</v>
      </c>
      <c r="H84" s="46">
        <f t="shared" si="16"/>
        <v>10.3789970977313</v>
      </c>
      <c r="I84" s="47">
        <f t="shared" si="21"/>
        <v>1092234.55</v>
      </c>
      <c r="J84" s="48">
        <f t="shared" si="17"/>
        <v>35.37899709773131</v>
      </c>
      <c r="K84" s="54">
        <v>663000</v>
      </c>
      <c r="L84" s="45">
        <f t="shared" si="18"/>
        <v>21.475492673067205</v>
      </c>
      <c r="M84" s="44">
        <f t="shared" si="22"/>
        <v>2658005.45</v>
      </c>
      <c r="N84" s="45">
        <f t="shared" si="23"/>
        <v>86.09649557533591</v>
      </c>
      <c r="O84" s="55">
        <f t="shared" si="24"/>
        <v>-16.096495575335908</v>
      </c>
      <c r="P84" s="54">
        <f t="shared" si="25"/>
        <v>429234.5499999998</v>
      </c>
      <c r="Q84" s="56">
        <f t="shared" si="19"/>
        <v>13.903504424664096</v>
      </c>
      <c r="S84" s="2">
        <v>1</v>
      </c>
      <c r="T84" s="2">
        <v>83</v>
      </c>
      <c r="U84" s="2"/>
      <c r="V84" s="2" t="s">
        <v>36</v>
      </c>
      <c r="X84" s="37"/>
      <c r="Y84" s="38"/>
      <c r="Z84" s="2">
        <v>70</v>
      </c>
      <c r="AA84" s="2">
        <v>75</v>
      </c>
      <c r="AB84" s="49">
        <f t="shared" si="14"/>
        <v>0</v>
      </c>
      <c r="AF84" s="38"/>
      <c r="AG84" s="38"/>
      <c r="AH84" s="38">
        <f t="shared" si="26"/>
        <v>0</v>
      </c>
    </row>
    <row r="85" spans="1:34" s="1" customFormat="1" ht="23.25" customHeight="1">
      <c r="A85" s="50">
        <v>76</v>
      </c>
      <c r="B85" s="51" t="s">
        <v>115</v>
      </c>
      <c r="C85" s="52">
        <v>1148040</v>
      </c>
      <c r="D85" s="52"/>
      <c r="E85" s="53">
        <f t="shared" si="20"/>
        <v>1148040</v>
      </c>
      <c r="F85" s="54">
        <v>739210.6</v>
      </c>
      <c r="G85" s="45">
        <f t="shared" si="15"/>
        <v>64.38892373088046</v>
      </c>
      <c r="H85" s="46">
        <f t="shared" si="16"/>
        <v>10.611076269119536</v>
      </c>
      <c r="I85" s="47">
        <f t="shared" si="21"/>
        <v>408829.4</v>
      </c>
      <c r="J85" s="48">
        <f t="shared" si="17"/>
        <v>35.61107626911954</v>
      </c>
      <c r="K85" s="54">
        <v>39000</v>
      </c>
      <c r="L85" s="45">
        <f t="shared" si="18"/>
        <v>3.397094177903209</v>
      </c>
      <c r="M85" s="44">
        <f t="shared" si="22"/>
        <v>778210.6</v>
      </c>
      <c r="N85" s="45">
        <f t="shared" si="23"/>
        <v>67.78601790878366</v>
      </c>
      <c r="O85" s="55">
        <f t="shared" si="24"/>
        <v>2.2139820912163373</v>
      </c>
      <c r="P85" s="54">
        <f t="shared" si="25"/>
        <v>369829.4</v>
      </c>
      <c r="Q85" s="56">
        <f t="shared" si="19"/>
        <v>32.21398209121634</v>
      </c>
      <c r="S85" s="2">
        <v>9</v>
      </c>
      <c r="T85" s="2">
        <v>83</v>
      </c>
      <c r="U85" s="2"/>
      <c r="V85" s="2" t="s">
        <v>36</v>
      </c>
      <c r="X85" s="37"/>
      <c r="Y85" s="38"/>
      <c r="Z85" s="2">
        <v>70</v>
      </c>
      <c r="AA85" s="2">
        <v>75</v>
      </c>
      <c r="AB85" s="49">
        <f t="shared" si="14"/>
        <v>0</v>
      </c>
      <c r="AF85" s="38"/>
      <c r="AG85" s="38"/>
      <c r="AH85" s="38">
        <f t="shared" si="26"/>
        <v>0</v>
      </c>
    </row>
    <row r="86" spans="1:34" s="1" customFormat="1" ht="23.25" customHeight="1">
      <c r="A86" s="50">
        <v>77</v>
      </c>
      <c r="B86" s="51" t="s">
        <v>116</v>
      </c>
      <c r="C86" s="52">
        <v>7676550</v>
      </c>
      <c r="D86" s="52"/>
      <c r="E86" s="53">
        <f t="shared" si="20"/>
        <v>7676550</v>
      </c>
      <c r="F86" s="54">
        <v>4938690.34</v>
      </c>
      <c r="G86" s="45">
        <f t="shared" si="15"/>
        <v>64.3347641844318</v>
      </c>
      <c r="H86" s="46">
        <f t="shared" si="16"/>
        <v>10.665235815568195</v>
      </c>
      <c r="I86" s="47">
        <f t="shared" si="21"/>
        <v>2737859.66</v>
      </c>
      <c r="J86" s="48">
        <f t="shared" si="17"/>
        <v>35.66523581556819</v>
      </c>
      <c r="K86" s="54">
        <v>159000</v>
      </c>
      <c r="L86" s="45">
        <f t="shared" si="18"/>
        <v>2.0712429411649764</v>
      </c>
      <c r="M86" s="44">
        <f t="shared" si="22"/>
        <v>5097690.34</v>
      </c>
      <c r="N86" s="45">
        <f t="shared" si="23"/>
        <v>66.40600712559679</v>
      </c>
      <c r="O86" s="55">
        <f t="shared" si="24"/>
        <v>3.593992874403213</v>
      </c>
      <c r="P86" s="54">
        <f t="shared" si="25"/>
        <v>2578859.66</v>
      </c>
      <c r="Q86" s="56">
        <f t="shared" si="19"/>
        <v>33.59399287440321</v>
      </c>
      <c r="S86" s="2">
        <v>8</v>
      </c>
      <c r="T86" s="2">
        <v>3</v>
      </c>
      <c r="U86" s="2" t="s">
        <v>39</v>
      </c>
      <c r="V86" s="2" t="s">
        <v>36</v>
      </c>
      <c r="X86" s="37"/>
      <c r="Y86" s="38"/>
      <c r="Z86" s="2">
        <v>70</v>
      </c>
      <c r="AA86" s="2">
        <v>75</v>
      </c>
      <c r="AB86" s="49">
        <f t="shared" si="14"/>
        <v>0</v>
      </c>
      <c r="AF86" s="38"/>
      <c r="AG86" s="38"/>
      <c r="AH86" s="38">
        <f t="shared" si="26"/>
        <v>0</v>
      </c>
    </row>
    <row r="87" spans="1:34" s="1" customFormat="1" ht="23.25" customHeight="1">
      <c r="A87" s="50">
        <v>78</v>
      </c>
      <c r="B87" s="51" t="s">
        <v>117</v>
      </c>
      <c r="C87" s="52">
        <v>8170230</v>
      </c>
      <c r="D87" s="52"/>
      <c r="E87" s="53">
        <f t="shared" si="20"/>
        <v>8170230</v>
      </c>
      <c r="F87" s="54">
        <v>5230944.62</v>
      </c>
      <c r="G87" s="45">
        <f t="shared" si="15"/>
        <v>64.02444753697264</v>
      </c>
      <c r="H87" s="46">
        <f t="shared" si="16"/>
        <v>10.975552463027356</v>
      </c>
      <c r="I87" s="47">
        <f t="shared" si="21"/>
        <v>2939285.38</v>
      </c>
      <c r="J87" s="48">
        <f t="shared" si="17"/>
        <v>35.975552463027356</v>
      </c>
      <c r="K87" s="54"/>
      <c r="L87" s="45">
        <f t="shared" si="18"/>
        <v>0</v>
      </c>
      <c r="M87" s="44">
        <f t="shared" si="22"/>
        <v>5230944.62</v>
      </c>
      <c r="N87" s="45">
        <f t="shared" si="23"/>
        <v>64.02444753697264</v>
      </c>
      <c r="O87" s="55">
        <f t="shared" si="24"/>
        <v>5.9755524630273555</v>
      </c>
      <c r="P87" s="54">
        <f t="shared" si="25"/>
        <v>2939285.38</v>
      </c>
      <c r="Q87" s="56">
        <f t="shared" si="19"/>
        <v>35.975552463027356</v>
      </c>
      <c r="S87" s="2">
        <v>3</v>
      </c>
      <c r="T87" s="2">
        <v>53</v>
      </c>
      <c r="U87" s="2"/>
      <c r="V87" s="2" t="s">
        <v>36</v>
      </c>
      <c r="X87" s="37"/>
      <c r="Y87" s="38"/>
      <c r="Z87" s="2">
        <v>70</v>
      </c>
      <c r="AA87" s="2">
        <v>75</v>
      </c>
      <c r="AB87" s="49">
        <f t="shared" si="14"/>
        <v>0</v>
      </c>
      <c r="AF87" s="38"/>
      <c r="AG87" s="38"/>
      <c r="AH87" s="38">
        <f t="shared" si="26"/>
        <v>0</v>
      </c>
    </row>
    <row r="88" spans="1:34" s="1" customFormat="1" ht="23.25" customHeight="1">
      <c r="A88" s="50">
        <v>79</v>
      </c>
      <c r="B88" s="51" t="s">
        <v>118</v>
      </c>
      <c r="C88" s="52">
        <v>16978060</v>
      </c>
      <c r="D88" s="52"/>
      <c r="E88" s="53">
        <f t="shared" si="20"/>
        <v>16978060</v>
      </c>
      <c r="F88" s="54">
        <v>10861794.68</v>
      </c>
      <c r="G88" s="45">
        <f t="shared" si="15"/>
        <v>63.97547587886955</v>
      </c>
      <c r="H88" s="46">
        <f t="shared" si="16"/>
        <v>11.024524121130447</v>
      </c>
      <c r="I88" s="47">
        <f t="shared" si="21"/>
        <v>6116265.32</v>
      </c>
      <c r="J88" s="48">
        <f t="shared" si="17"/>
        <v>36.02452412113045</v>
      </c>
      <c r="K88" s="54"/>
      <c r="L88" s="45">
        <f t="shared" si="18"/>
        <v>0</v>
      </c>
      <c r="M88" s="44">
        <f t="shared" si="22"/>
        <v>10861794.68</v>
      </c>
      <c r="N88" s="45">
        <f t="shared" si="23"/>
        <v>63.97547587886955</v>
      </c>
      <c r="O88" s="55">
        <f t="shared" si="24"/>
        <v>6.024524121130447</v>
      </c>
      <c r="P88" s="54">
        <f t="shared" si="25"/>
        <v>6116265.32</v>
      </c>
      <c r="Q88" s="56">
        <f t="shared" si="19"/>
        <v>36.02452412113045</v>
      </c>
      <c r="S88" s="2">
        <v>1</v>
      </c>
      <c r="T88" s="2">
        <v>17</v>
      </c>
      <c r="U88" s="2"/>
      <c r="V88" s="2" t="s">
        <v>36</v>
      </c>
      <c r="X88" s="37"/>
      <c r="Y88" s="38"/>
      <c r="Z88" s="2">
        <v>70</v>
      </c>
      <c r="AA88" s="2">
        <v>75</v>
      </c>
      <c r="AB88" s="49">
        <f t="shared" si="14"/>
        <v>0</v>
      </c>
      <c r="AF88" s="38"/>
      <c r="AG88" s="38"/>
      <c r="AH88" s="38">
        <f t="shared" si="26"/>
        <v>0</v>
      </c>
    </row>
    <row r="89" spans="1:34" s="1" customFormat="1" ht="23.25" customHeight="1">
      <c r="A89" s="50">
        <v>80</v>
      </c>
      <c r="B89" s="51" t="s">
        <v>119</v>
      </c>
      <c r="C89" s="52">
        <v>4989350</v>
      </c>
      <c r="D89" s="52"/>
      <c r="E89" s="53">
        <f t="shared" si="20"/>
        <v>4989350</v>
      </c>
      <c r="F89" s="54">
        <v>3170628.14</v>
      </c>
      <c r="G89" s="45">
        <f t="shared" si="15"/>
        <v>63.54791986932165</v>
      </c>
      <c r="H89" s="46">
        <f t="shared" si="16"/>
        <v>11.452080130678347</v>
      </c>
      <c r="I89" s="47">
        <f t="shared" si="21"/>
        <v>1818721.8599999999</v>
      </c>
      <c r="J89" s="48">
        <f t="shared" si="17"/>
        <v>36.45208013067835</v>
      </c>
      <c r="K89" s="54">
        <v>151137.4</v>
      </c>
      <c r="L89" s="45">
        <f t="shared" si="18"/>
        <v>3.0292001964183712</v>
      </c>
      <c r="M89" s="44">
        <f t="shared" si="22"/>
        <v>3321765.54</v>
      </c>
      <c r="N89" s="45">
        <f t="shared" si="23"/>
        <v>66.57712006574003</v>
      </c>
      <c r="O89" s="55">
        <f t="shared" si="24"/>
        <v>3.422879934259967</v>
      </c>
      <c r="P89" s="54">
        <f t="shared" si="25"/>
        <v>1667584.46</v>
      </c>
      <c r="Q89" s="56">
        <f t="shared" si="19"/>
        <v>33.422879934259974</v>
      </c>
      <c r="S89" s="2">
        <v>6</v>
      </c>
      <c r="T89" s="2">
        <v>127</v>
      </c>
      <c r="U89" s="2"/>
      <c r="V89" s="2" t="s">
        <v>36</v>
      </c>
      <c r="X89" s="37"/>
      <c r="Y89" s="38"/>
      <c r="Z89" s="2">
        <v>70</v>
      </c>
      <c r="AA89" s="2">
        <v>75</v>
      </c>
      <c r="AB89" s="49">
        <f t="shared" si="14"/>
        <v>0</v>
      </c>
      <c r="AF89" s="38"/>
      <c r="AG89" s="38"/>
      <c r="AH89" s="38">
        <f t="shared" si="26"/>
        <v>0</v>
      </c>
    </row>
    <row r="90" spans="1:34" s="1" customFormat="1" ht="23.25" customHeight="1">
      <c r="A90" s="50">
        <v>81</v>
      </c>
      <c r="B90" s="51" t="s">
        <v>120</v>
      </c>
      <c r="C90" s="52">
        <v>2578400</v>
      </c>
      <c r="D90" s="52"/>
      <c r="E90" s="53">
        <f t="shared" si="20"/>
        <v>2578400</v>
      </c>
      <c r="F90" s="54">
        <v>1637448.46</v>
      </c>
      <c r="G90" s="45">
        <f t="shared" si="15"/>
        <v>63.506378374185545</v>
      </c>
      <c r="H90" s="46">
        <f t="shared" si="16"/>
        <v>11.493621625814455</v>
      </c>
      <c r="I90" s="47">
        <f t="shared" si="21"/>
        <v>940951.54</v>
      </c>
      <c r="J90" s="48">
        <f t="shared" si="17"/>
        <v>36.493621625814455</v>
      </c>
      <c r="K90" s="54">
        <v>120452</v>
      </c>
      <c r="L90" s="45">
        <f t="shared" si="18"/>
        <v>4.671579273968352</v>
      </c>
      <c r="M90" s="44">
        <f t="shared" si="22"/>
        <v>1757900.46</v>
      </c>
      <c r="N90" s="45">
        <f t="shared" si="23"/>
        <v>68.17795764815389</v>
      </c>
      <c r="O90" s="55">
        <f t="shared" si="24"/>
        <v>1.8220423518461075</v>
      </c>
      <c r="P90" s="54">
        <f t="shared" si="25"/>
        <v>820499.54</v>
      </c>
      <c r="Q90" s="56">
        <f t="shared" si="19"/>
        <v>31.822042351846108</v>
      </c>
      <c r="S90" s="2">
        <v>3</v>
      </c>
      <c r="T90" s="2">
        <v>17</v>
      </c>
      <c r="U90" s="2"/>
      <c r="V90" s="2" t="s">
        <v>36</v>
      </c>
      <c r="X90" s="37"/>
      <c r="Y90" s="38"/>
      <c r="Z90" s="2">
        <v>70</v>
      </c>
      <c r="AA90" s="2">
        <v>75</v>
      </c>
      <c r="AB90" s="49">
        <f t="shared" si="14"/>
        <v>0</v>
      </c>
      <c r="AF90" s="38">
        <f>60870+404550</f>
        <v>465420</v>
      </c>
      <c r="AG90" s="38">
        <f>3044+20229</f>
        <v>23273</v>
      </c>
      <c r="AH90" s="38">
        <f t="shared" si="26"/>
        <v>488693</v>
      </c>
    </row>
    <row r="91" spans="1:34" s="1" customFormat="1" ht="23.25" customHeight="1">
      <c r="A91" s="50">
        <v>82</v>
      </c>
      <c r="B91" s="51" t="s">
        <v>121</v>
      </c>
      <c r="C91" s="52">
        <v>1284000</v>
      </c>
      <c r="D91" s="52"/>
      <c r="E91" s="53">
        <f t="shared" si="20"/>
        <v>1284000</v>
      </c>
      <c r="F91" s="54">
        <v>815099.58</v>
      </c>
      <c r="G91" s="45">
        <f t="shared" si="15"/>
        <v>63.48127570093458</v>
      </c>
      <c r="H91" s="46">
        <f t="shared" si="16"/>
        <v>11.518724299065418</v>
      </c>
      <c r="I91" s="47">
        <f t="shared" si="21"/>
        <v>468900.42000000004</v>
      </c>
      <c r="J91" s="48">
        <f t="shared" si="17"/>
        <v>36.518724299065425</v>
      </c>
      <c r="K91" s="54"/>
      <c r="L91" s="45">
        <f t="shared" si="18"/>
        <v>0</v>
      </c>
      <c r="M91" s="44">
        <f t="shared" si="22"/>
        <v>815099.58</v>
      </c>
      <c r="N91" s="45">
        <f t="shared" si="23"/>
        <v>63.48127570093458</v>
      </c>
      <c r="O91" s="55">
        <f t="shared" si="24"/>
        <v>6.518724299065418</v>
      </c>
      <c r="P91" s="54">
        <f t="shared" si="25"/>
        <v>468900.42000000004</v>
      </c>
      <c r="Q91" s="56">
        <f t="shared" si="19"/>
        <v>36.518724299065425</v>
      </c>
      <c r="S91" s="2">
        <v>6</v>
      </c>
      <c r="T91" s="2">
        <v>83</v>
      </c>
      <c r="U91" s="2"/>
      <c r="V91" s="2" t="s">
        <v>36</v>
      </c>
      <c r="X91" s="37"/>
      <c r="Y91" s="38"/>
      <c r="Z91" s="2">
        <v>70</v>
      </c>
      <c r="AA91" s="2">
        <v>75</v>
      </c>
      <c r="AB91" s="49">
        <f t="shared" si="14"/>
        <v>0</v>
      </c>
      <c r="AF91" s="38"/>
      <c r="AG91" s="38"/>
      <c r="AH91" s="38">
        <f t="shared" si="26"/>
        <v>0</v>
      </c>
    </row>
    <row r="92" spans="1:34" s="1" customFormat="1" ht="23.25" customHeight="1">
      <c r="A92" s="50">
        <v>83</v>
      </c>
      <c r="B92" s="51" t="s">
        <v>122</v>
      </c>
      <c r="C92" s="52">
        <v>3103920</v>
      </c>
      <c r="D92" s="52"/>
      <c r="E92" s="53">
        <f t="shared" si="20"/>
        <v>3103920</v>
      </c>
      <c r="F92" s="54">
        <v>1965634.16</v>
      </c>
      <c r="G92" s="45">
        <f t="shared" si="15"/>
        <v>63.327474934921</v>
      </c>
      <c r="H92" s="46">
        <f t="shared" si="16"/>
        <v>11.672525065079</v>
      </c>
      <c r="I92" s="47">
        <f t="shared" si="21"/>
        <v>1138285.84</v>
      </c>
      <c r="J92" s="48">
        <f t="shared" si="17"/>
        <v>36.672525065079</v>
      </c>
      <c r="K92" s="54"/>
      <c r="L92" s="45">
        <f t="shared" si="18"/>
        <v>0</v>
      </c>
      <c r="M92" s="44">
        <f t="shared" si="22"/>
        <v>1965634.16</v>
      </c>
      <c r="N92" s="45">
        <f t="shared" si="23"/>
        <v>63.327474934921</v>
      </c>
      <c r="O92" s="55">
        <f t="shared" si="24"/>
        <v>6.672525065079</v>
      </c>
      <c r="P92" s="54">
        <f t="shared" si="25"/>
        <v>1138285.84</v>
      </c>
      <c r="Q92" s="56">
        <f t="shared" si="19"/>
        <v>36.672525065079</v>
      </c>
      <c r="S92" s="2">
        <v>4</v>
      </c>
      <c r="T92" s="2">
        <v>17</v>
      </c>
      <c r="U92" s="2"/>
      <c r="V92" s="2" t="s">
        <v>36</v>
      </c>
      <c r="X92" s="37"/>
      <c r="Y92" s="38"/>
      <c r="Z92" s="2">
        <v>70</v>
      </c>
      <c r="AA92" s="2">
        <v>75</v>
      </c>
      <c r="AB92" s="49">
        <f t="shared" si="14"/>
        <v>0</v>
      </c>
      <c r="AF92" s="38"/>
      <c r="AG92" s="38"/>
      <c r="AH92" s="38">
        <f t="shared" si="26"/>
        <v>0</v>
      </c>
    </row>
    <row r="93" spans="1:34" s="1" customFormat="1" ht="23.25" customHeight="1">
      <c r="A93" s="50">
        <v>84</v>
      </c>
      <c r="B93" s="51" t="s">
        <v>123</v>
      </c>
      <c r="C93" s="52">
        <v>3281180</v>
      </c>
      <c r="D93" s="52"/>
      <c r="E93" s="53">
        <f t="shared" si="20"/>
        <v>3281180</v>
      </c>
      <c r="F93" s="54">
        <v>2077693</v>
      </c>
      <c r="G93" s="45">
        <f t="shared" si="15"/>
        <v>63.32151847810849</v>
      </c>
      <c r="H93" s="46">
        <f t="shared" si="16"/>
        <v>11.678481521891513</v>
      </c>
      <c r="I93" s="47">
        <f t="shared" si="21"/>
        <v>1203487</v>
      </c>
      <c r="J93" s="48">
        <f t="shared" si="17"/>
        <v>36.67848152189151</v>
      </c>
      <c r="K93" s="54">
        <v>180000</v>
      </c>
      <c r="L93" s="45">
        <f t="shared" si="18"/>
        <v>5.485831316782377</v>
      </c>
      <c r="M93" s="44">
        <f t="shared" si="22"/>
        <v>2257693</v>
      </c>
      <c r="N93" s="45">
        <f t="shared" si="23"/>
        <v>68.80734979489087</v>
      </c>
      <c r="O93" s="55">
        <f t="shared" si="24"/>
        <v>1.192650205109132</v>
      </c>
      <c r="P93" s="54">
        <f t="shared" si="25"/>
        <v>1023487</v>
      </c>
      <c r="Q93" s="56">
        <f t="shared" si="19"/>
        <v>31.19265020510914</v>
      </c>
      <c r="S93" s="2">
        <v>2</v>
      </c>
      <c r="T93" s="2">
        <v>17</v>
      </c>
      <c r="U93" s="2"/>
      <c r="V93" s="2" t="s">
        <v>36</v>
      </c>
      <c r="X93" s="37"/>
      <c r="Y93" s="38"/>
      <c r="Z93" s="2">
        <v>70</v>
      </c>
      <c r="AA93" s="2">
        <v>75</v>
      </c>
      <c r="AB93" s="49">
        <f t="shared" si="14"/>
        <v>0</v>
      </c>
      <c r="AF93" s="38"/>
      <c r="AG93" s="38"/>
      <c r="AH93" s="38">
        <f t="shared" si="26"/>
        <v>0</v>
      </c>
    </row>
    <row r="94" spans="1:34" s="1" customFormat="1" ht="23.25" customHeight="1">
      <c r="A94" s="50">
        <v>85</v>
      </c>
      <c r="B94" s="51" t="s">
        <v>124</v>
      </c>
      <c r="C94" s="52">
        <v>24138958</v>
      </c>
      <c r="D94" s="52"/>
      <c r="E94" s="53">
        <f t="shared" si="20"/>
        <v>24138958</v>
      </c>
      <c r="F94" s="54">
        <v>15258069.3</v>
      </c>
      <c r="G94" s="45">
        <f t="shared" si="15"/>
        <v>63.20931210038147</v>
      </c>
      <c r="H94" s="46">
        <f t="shared" si="16"/>
        <v>11.790687899618533</v>
      </c>
      <c r="I94" s="47">
        <f t="shared" si="21"/>
        <v>8880888.7</v>
      </c>
      <c r="J94" s="48">
        <f t="shared" si="17"/>
        <v>36.790687899618526</v>
      </c>
      <c r="K94" s="54">
        <v>2751339</v>
      </c>
      <c r="L94" s="45">
        <f t="shared" si="18"/>
        <v>11.397919495945102</v>
      </c>
      <c r="M94" s="44">
        <f t="shared" si="22"/>
        <v>18009408.3</v>
      </c>
      <c r="N94" s="45">
        <f t="shared" si="23"/>
        <v>74.60723159632657</v>
      </c>
      <c r="O94" s="55">
        <f t="shared" si="24"/>
        <v>-4.607231596326571</v>
      </c>
      <c r="P94" s="54">
        <f t="shared" si="25"/>
        <v>6129549.699999999</v>
      </c>
      <c r="Q94" s="56">
        <f t="shared" si="19"/>
        <v>25.392768403673426</v>
      </c>
      <c r="S94" s="2">
        <v>5</v>
      </c>
      <c r="T94" s="2">
        <v>3</v>
      </c>
      <c r="U94" s="2" t="s">
        <v>70</v>
      </c>
      <c r="V94" s="2" t="s">
        <v>36</v>
      </c>
      <c r="X94" s="37"/>
      <c r="Y94" s="38"/>
      <c r="Z94" s="2">
        <v>70</v>
      </c>
      <c r="AA94" s="2">
        <v>75</v>
      </c>
      <c r="AB94" s="49">
        <f t="shared" si="14"/>
        <v>0</v>
      </c>
      <c r="AF94" s="38"/>
      <c r="AG94" s="38"/>
      <c r="AH94" s="38">
        <f t="shared" si="26"/>
        <v>0</v>
      </c>
    </row>
    <row r="95" spans="1:34" s="1" customFormat="1" ht="23.25" customHeight="1">
      <c r="A95" s="50">
        <v>86</v>
      </c>
      <c r="B95" s="51" t="s">
        <v>125</v>
      </c>
      <c r="C95" s="52">
        <v>7255063</v>
      </c>
      <c r="D95" s="52"/>
      <c r="E95" s="53">
        <f t="shared" si="20"/>
        <v>7255063</v>
      </c>
      <c r="F95" s="54">
        <v>4585439.38</v>
      </c>
      <c r="G95" s="45">
        <f t="shared" si="15"/>
        <v>63.203302025082344</v>
      </c>
      <c r="H95" s="46">
        <f t="shared" si="16"/>
        <v>11.796697974917656</v>
      </c>
      <c r="I95" s="47">
        <f t="shared" si="21"/>
        <v>2669623.62</v>
      </c>
      <c r="J95" s="48">
        <f t="shared" si="17"/>
        <v>36.796697974917656</v>
      </c>
      <c r="K95" s="54"/>
      <c r="L95" s="45">
        <f t="shared" si="18"/>
        <v>0</v>
      </c>
      <c r="M95" s="44">
        <f t="shared" si="22"/>
        <v>4585439.38</v>
      </c>
      <c r="N95" s="45">
        <f t="shared" si="23"/>
        <v>63.203302025082344</v>
      </c>
      <c r="O95" s="55">
        <f t="shared" si="24"/>
        <v>6.796697974917656</v>
      </c>
      <c r="P95" s="54">
        <f t="shared" si="25"/>
        <v>2669623.62</v>
      </c>
      <c r="Q95" s="56">
        <f t="shared" si="19"/>
        <v>36.796697974917656</v>
      </c>
      <c r="S95" s="2">
        <v>4</v>
      </c>
      <c r="T95" s="2">
        <v>53</v>
      </c>
      <c r="U95" s="2"/>
      <c r="V95" s="2" t="s">
        <v>36</v>
      </c>
      <c r="X95" s="37"/>
      <c r="Y95" s="38"/>
      <c r="Z95" s="2">
        <v>70</v>
      </c>
      <c r="AA95" s="2">
        <v>75</v>
      </c>
      <c r="AB95" s="49">
        <f t="shared" si="14"/>
        <v>0</v>
      </c>
      <c r="AF95" s="38"/>
      <c r="AG95" s="38"/>
      <c r="AH95" s="38">
        <f t="shared" si="26"/>
        <v>0</v>
      </c>
    </row>
    <row r="96" spans="1:34" s="1" customFormat="1" ht="23.25" customHeight="1">
      <c r="A96" s="50">
        <v>87</v>
      </c>
      <c r="B96" s="51" t="s">
        <v>126</v>
      </c>
      <c r="C96" s="52">
        <v>2116810</v>
      </c>
      <c r="D96" s="52"/>
      <c r="E96" s="53">
        <f t="shared" si="20"/>
        <v>2116810</v>
      </c>
      <c r="F96" s="54">
        <v>1337537.16</v>
      </c>
      <c r="G96" s="45">
        <f t="shared" si="15"/>
        <v>63.18645320080687</v>
      </c>
      <c r="H96" s="46">
        <f t="shared" si="16"/>
        <v>11.813546799193134</v>
      </c>
      <c r="I96" s="47">
        <f t="shared" si="21"/>
        <v>779272.8400000001</v>
      </c>
      <c r="J96" s="48">
        <f t="shared" si="17"/>
        <v>36.81354679919313</v>
      </c>
      <c r="K96" s="54">
        <v>15770</v>
      </c>
      <c r="L96" s="45">
        <f t="shared" si="18"/>
        <v>0.7449889220100057</v>
      </c>
      <c r="M96" s="44">
        <f t="shared" si="22"/>
        <v>1353307.16</v>
      </c>
      <c r="N96" s="45">
        <f t="shared" si="23"/>
        <v>63.93144212281688</v>
      </c>
      <c r="O96" s="55">
        <f t="shared" si="24"/>
        <v>6.0685578771831175</v>
      </c>
      <c r="P96" s="54">
        <f t="shared" si="25"/>
        <v>763502.8400000001</v>
      </c>
      <c r="Q96" s="56">
        <f t="shared" si="19"/>
        <v>36.068557877183125</v>
      </c>
      <c r="S96" s="2">
        <v>2</v>
      </c>
      <c r="T96" s="2">
        <v>83</v>
      </c>
      <c r="U96" s="2"/>
      <c r="V96" s="2" t="s">
        <v>36</v>
      </c>
      <c r="X96" s="37"/>
      <c r="Y96" s="38"/>
      <c r="Z96" s="2">
        <v>70</v>
      </c>
      <c r="AA96" s="2">
        <v>75</v>
      </c>
      <c r="AB96" s="49">
        <f t="shared" si="14"/>
        <v>0</v>
      </c>
      <c r="AF96" s="38"/>
      <c r="AG96" s="38"/>
      <c r="AH96" s="38">
        <f t="shared" si="26"/>
        <v>0</v>
      </c>
    </row>
    <row r="97" spans="1:34" s="1" customFormat="1" ht="23.25" customHeight="1">
      <c r="A97" s="50">
        <v>88</v>
      </c>
      <c r="B97" s="51" t="s">
        <v>127</v>
      </c>
      <c r="C97" s="52">
        <v>6347530</v>
      </c>
      <c r="D97" s="52"/>
      <c r="E97" s="53">
        <f t="shared" si="20"/>
        <v>6347530</v>
      </c>
      <c r="F97" s="54">
        <v>4010604.5</v>
      </c>
      <c r="G97" s="45">
        <f t="shared" si="15"/>
        <v>63.18370295217195</v>
      </c>
      <c r="H97" s="46">
        <f t="shared" si="16"/>
        <v>11.816297047828051</v>
      </c>
      <c r="I97" s="47">
        <f t="shared" si="21"/>
        <v>2336925.5</v>
      </c>
      <c r="J97" s="48">
        <f t="shared" si="17"/>
        <v>36.81629704782805</v>
      </c>
      <c r="K97" s="54"/>
      <c r="L97" s="45">
        <f t="shared" si="18"/>
        <v>0</v>
      </c>
      <c r="M97" s="44">
        <f t="shared" si="22"/>
        <v>4010604.5</v>
      </c>
      <c r="N97" s="45">
        <f t="shared" si="23"/>
        <v>63.18370295217195</v>
      </c>
      <c r="O97" s="55">
        <f t="shared" si="24"/>
        <v>6.816297047828051</v>
      </c>
      <c r="P97" s="54">
        <f t="shared" si="25"/>
        <v>2336925.5</v>
      </c>
      <c r="Q97" s="56">
        <f t="shared" si="19"/>
        <v>36.81629704782805</v>
      </c>
      <c r="S97" s="2">
        <v>5</v>
      </c>
      <c r="T97" s="2">
        <v>3</v>
      </c>
      <c r="U97" s="2" t="s">
        <v>70</v>
      </c>
      <c r="V97" s="2" t="s">
        <v>36</v>
      </c>
      <c r="X97" s="37"/>
      <c r="Y97" s="38"/>
      <c r="Z97" s="2">
        <v>70</v>
      </c>
      <c r="AA97" s="2">
        <v>75</v>
      </c>
      <c r="AB97" s="49">
        <f t="shared" si="14"/>
        <v>0</v>
      </c>
      <c r="AF97" s="38"/>
      <c r="AG97" s="38"/>
      <c r="AH97" s="38">
        <f t="shared" si="26"/>
        <v>0</v>
      </c>
    </row>
    <row r="98" spans="1:34" s="1" customFormat="1" ht="23.25" customHeight="1">
      <c r="A98" s="50">
        <v>89</v>
      </c>
      <c r="B98" s="51" t="s">
        <v>128</v>
      </c>
      <c r="C98" s="52">
        <v>4674910</v>
      </c>
      <c r="D98" s="52"/>
      <c r="E98" s="53">
        <f t="shared" si="20"/>
        <v>4674910</v>
      </c>
      <c r="F98" s="54">
        <v>2953122.55</v>
      </c>
      <c r="G98" s="45">
        <f t="shared" si="15"/>
        <v>63.169612890943355</v>
      </c>
      <c r="H98" s="46">
        <f t="shared" si="16"/>
        <v>11.830387109056645</v>
      </c>
      <c r="I98" s="47">
        <f t="shared" si="21"/>
        <v>1721787.4500000002</v>
      </c>
      <c r="J98" s="48">
        <f t="shared" si="17"/>
        <v>36.83038710905665</v>
      </c>
      <c r="K98" s="54"/>
      <c r="L98" s="45">
        <f t="shared" si="18"/>
        <v>0</v>
      </c>
      <c r="M98" s="44">
        <f t="shared" si="22"/>
        <v>2953122.55</v>
      </c>
      <c r="N98" s="45">
        <f t="shared" si="23"/>
        <v>63.169612890943355</v>
      </c>
      <c r="O98" s="55">
        <f t="shared" si="24"/>
        <v>6.830387109056645</v>
      </c>
      <c r="P98" s="54">
        <f t="shared" si="25"/>
        <v>1721787.4500000002</v>
      </c>
      <c r="Q98" s="56">
        <f t="shared" si="19"/>
        <v>36.83038710905665</v>
      </c>
      <c r="S98" s="2">
        <v>5</v>
      </c>
      <c r="T98" s="2">
        <v>17</v>
      </c>
      <c r="U98" s="2"/>
      <c r="V98" s="2" t="s">
        <v>36</v>
      </c>
      <c r="X98" s="37"/>
      <c r="Y98" s="38"/>
      <c r="Z98" s="2">
        <v>70</v>
      </c>
      <c r="AA98" s="2">
        <v>75</v>
      </c>
      <c r="AB98" s="49">
        <f t="shared" si="14"/>
        <v>0</v>
      </c>
      <c r="AF98" s="38"/>
      <c r="AG98" s="38"/>
      <c r="AH98" s="38">
        <f t="shared" si="26"/>
        <v>0</v>
      </c>
    </row>
    <row r="99" spans="1:34" s="1" customFormat="1" ht="23.25" customHeight="1">
      <c r="A99" s="50">
        <v>90</v>
      </c>
      <c r="B99" s="51" t="s">
        <v>129</v>
      </c>
      <c r="C99" s="52">
        <v>21160770</v>
      </c>
      <c r="D99" s="52">
        <v>260000</v>
      </c>
      <c r="E99" s="53">
        <f t="shared" si="20"/>
        <v>21420770</v>
      </c>
      <c r="F99" s="54">
        <v>13527221.14</v>
      </c>
      <c r="G99" s="45">
        <f t="shared" si="15"/>
        <v>63.1500228049692</v>
      </c>
      <c r="H99" s="46">
        <f t="shared" si="16"/>
        <v>11.849977195030803</v>
      </c>
      <c r="I99" s="47">
        <f t="shared" si="21"/>
        <v>7893548.859999999</v>
      </c>
      <c r="J99" s="48">
        <f t="shared" si="17"/>
        <v>36.8499771950308</v>
      </c>
      <c r="K99" s="54">
        <v>1439032.87</v>
      </c>
      <c r="L99" s="45">
        <f t="shared" si="18"/>
        <v>6.717932501959547</v>
      </c>
      <c r="M99" s="44">
        <f t="shared" si="22"/>
        <v>14966254.010000002</v>
      </c>
      <c r="N99" s="45">
        <f t="shared" si="23"/>
        <v>69.86795530692875</v>
      </c>
      <c r="O99" s="55">
        <f t="shared" si="24"/>
        <v>0.13204469307125066</v>
      </c>
      <c r="P99" s="54">
        <f t="shared" si="25"/>
        <v>6454515.989999998</v>
      </c>
      <c r="Q99" s="56">
        <f t="shared" si="19"/>
        <v>30.13204469307125</v>
      </c>
      <c r="S99" s="2">
        <v>2</v>
      </c>
      <c r="T99" s="2">
        <v>10</v>
      </c>
      <c r="U99" s="2"/>
      <c r="V99" s="2" t="s">
        <v>36</v>
      </c>
      <c r="X99" s="37"/>
      <c r="Y99" s="38"/>
      <c r="Z99" s="2">
        <v>70</v>
      </c>
      <c r="AA99" s="2">
        <v>75</v>
      </c>
      <c r="AB99" s="49">
        <f aca="true" t="shared" si="27" ref="AB99:AB130">+Y99+X99</f>
        <v>0</v>
      </c>
      <c r="AF99" s="38"/>
      <c r="AG99" s="38"/>
      <c r="AH99" s="38">
        <f t="shared" si="26"/>
        <v>0</v>
      </c>
    </row>
    <row r="100" spans="1:34" s="1" customFormat="1" ht="23.25" customHeight="1">
      <c r="A100" s="50">
        <v>91</v>
      </c>
      <c r="B100" s="51" t="s">
        <v>130</v>
      </c>
      <c r="C100" s="52">
        <v>1050130</v>
      </c>
      <c r="D100" s="52"/>
      <c r="E100" s="53">
        <f t="shared" si="20"/>
        <v>1050130</v>
      </c>
      <c r="F100" s="54">
        <v>663133.52</v>
      </c>
      <c r="G100" s="45">
        <f t="shared" si="15"/>
        <v>63.14775503985221</v>
      </c>
      <c r="H100" s="46">
        <f t="shared" si="16"/>
        <v>11.852244960147793</v>
      </c>
      <c r="I100" s="47">
        <f t="shared" si="21"/>
        <v>386996.48</v>
      </c>
      <c r="J100" s="48">
        <f t="shared" si="17"/>
        <v>36.85224496014779</v>
      </c>
      <c r="K100" s="54">
        <v>7000</v>
      </c>
      <c r="L100" s="45">
        <f t="shared" si="18"/>
        <v>0.6665841372020607</v>
      </c>
      <c r="M100" s="44">
        <f t="shared" si="22"/>
        <v>670133.52</v>
      </c>
      <c r="N100" s="45">
        <f t="shared" si="23"/>
        <v>63.81433917705427</v>
      </c>
      <c r="O100" s="55">
        <f t="shared" si="24"/>
        <v>6.185660822945728</v>
      </c>
      <c r="P100" s="54">
        <f t="shared" si="25"/>
        <v>379996.48</v>
      </c>
      <c r="Q100" s="56">
        <f t="shared" si="19"/>
        <v>36.18566082294573</v>
      </c>
      <c r="S100" s="2">
        <v>3</v>
      </c>
      <c r="T100" s="2">
        <v>83</v>
      </c>
      <c r="U100" s="2"/>
      <c r="V100" s="2" t="s">
        <v>36</v>
      </c>
      <c r="X100" s="37"/>
      <c r="Y100" s="38"/>
      <c r="Z100" s="2">
        <v>70</v>
      </c>
      <c r="AA100" s="2">
        <v>75</v>
      </c>
      <c r="AB100" s="49">
        <f t="shared" si="27"/>
        <v>0</v>
      </c>
      <c r="AF100" s="38"/>
      <c r="AG100" s="38"/>
      <c r="AH100" s="38">
        <f t="shared" si="26"/>
        <v>0</v>
      </c>
    </row>
    <row r="101" spans="1:34" s="1" customFormat="1" ht="23.25" customHeight="1">
      <c r="A101" s="50">
        <v>92</v>
      </c>
      <c r="B101" s="51" t="s">
        <v>131</v>
      </c>
      <c r="C101" s="52">
        <v>1131740</v>
      </c>
      <c r="D101" s="52"/>
      <c r="E101" s="53">
        <f t="shared" si="20"/>
        <v>1131740</v>
      </c>
      <c r="F101" s="54">
        <v>712930.87</v>
      </c>
      <c r="G101" s="45">
        <f t="shared" si="15"/>
        <v>62.99422747274109</v>
      </c>
      <c r="H101" s="46">
        <f t="shared" si="16"/>
        <v>12.005772527258912</v>
      </c>
      <c r="I101" s="47">
        <f t="shared" si="21"/>
        <v>418809.13</v>
      </c>
      <c r="J101" s="48">
        <f t="shared" si="17"/>
        <v>37.00577252725891</v>
      </c>
      <c r="K101" s="54"/>
      <c r="L101" s="45">
        <f t="shared" si="18"/>
        <v>0</v>
      </c>
      <c r="M101" s="44">
        <f t="shared" si="22"/>
        <v>712930.87</v>
      </c>
      <c r="N101" s="45">
        <f t="shared" si="23"/>
        <v>62.99422747274109</v>
      </c>
      <c r="O101" s="55">
        <f t="shared" si="24"/>
        <v>7.005772527258912</v>
      </c>
      <c r="P101" s="54">
        <f t="shared" si="25"/>
        <v>418809.13</v>
      </c>
      <c r="Q101" s="56">
        <f t="shared" si="19"/>
        <v>37.00577252725891</v>
      </c>
      <c r="S101" s="2">
        <v>8</v>
      </c>
      <c r="T101" s="2">
        <v>83</v>
      </c>
      <c r="U101" s="2"/>
      <c r="V101" s="2" t="s">
        <v>36</v>
      </c>
      <c r="X101" s="37"/>
      <c r="Y101" s="38"/>
      <c r="Z101" s="2">
        <v>70</v>
      </c>
      <c r="AA101" s="2">
        <v>75</v>
      </c>
      <c r="AB101" s="49">
        <f t="shared" si="27"/>
        <v>0</v>
      </c>
      <c r="AF101" s="38"/>
      <c r="AG101" s="38"/>
      <c r="AH101" s="38">
        <f t="shared" si="26"/>
        <v>0</v>
      </c>
    </row>
    <row r="102" spans="1:34" s="1" customFormat="1" ht="23.25" customHeight="1">
      <c r="A102" s="50">
        <v>93</v>
      </c>
      <c r="B102" s="51" t="s">
        <v>132</v>
      </c>
      <c r="C102" s="52">
        <v>11897560</v>
      </c>
      <c r="D102" s="52"/>
      <c r="E102" s="53">
        <f t="shared" si="20"/>
        <v>11897560</v>
      </c>
      <c r="F102" s="54">
        <v>7480294.77</v>
      </c>
      <c r="G102" s="45">
        <f t="shared" si="15"/>
        <v>62.872511422510165</v>
      </c>
      <c r="H102" s="46">
        <f t="shared" si="16"/>
        <v>12.127488577489835</v>
      </c>
      <c r="I102" s="47">
        <f t="shared" si="21"/>
        <v>4417265.23</v>
      </c>
      <c r="J102" s="48">
        <f t="shared" si="17"/>
        <v>37.12748857748984</v>
      </c>
      <c r="K102" s="54">
        <v>929950</v>
      </c>
      <c r="L102" s="45">
        <f t="shared" si="18"/>
        <v>7.816308554022842</v>
      </c>
      <c r="M102" s="44">
        <f t="shared" si="22"/>
        <v>8410244.77</v>
      </c>
      <c r="N102" s="45">
        <f t="shared" si="23"/>
        <v>70.688819976533</v>
      </c>
      <c r="O102" s="55">
        <f t="shared" si="24"/>
        <v>-0.6888199765329972</v>
      </c>
      <c r="P102" s="54">
        <f t="shared" si="25"/>
        <v>3487315.2300000004</v>
      </c>
      <c r="Q102" s="56">
        <f t="shared" si="19"/>
        <v>29.311180023467003</v>
      </c>
      <c r="S102" s="2">
        <v>6</v>
      </c>
      <c r="T102" s="2">
        <v>3</v>
      </c>
      <c r="U102" s="2" t="s">
        <v>70</v>
      </c>
      <c r="V102" s="2" t="s">
        <v>36</v>
      </c>
      <c r="X102" s="37"/>
      <c r="Y102" s="38"/>
      <c r="Z102" s="2">
        <v>70</v>
      </c>
      <c r="AA102" s="2">
        <v>75</v>
      </c>
      <c r="AB102" s="49">
        <f t="shared" si="27"/>
        <v>0</v>
      </c>
      <c r="AF102" s="38"/>
      <c r="AG102" s="38"/>
      <c r="AH102" s="38">
        <f t="shared" si="26"/>
        <v>0</v>
      </c>
    </row>
    <row r="103" spans="1:34" s="1" customFormat="1" ht="23.25" customHeight="1">
      <c r="A103" s="50">
        <v>94</v>
      </c>
      <c r="B103" s="51" t="s">
        <v>133</v>
      </c>
      <c r="C103" s="52">
        <v>1164290</v>
      </c>
      <c r="D103" s="52"/>
      <c r="E103" s="53">
        <f t="shared" si="20"/>
        <v>1164290</v>
      </c>
      <c r="F103" s="54">
        <v>730928.19</v>
      </c>
      <c r="G103" s="45">
        <f t="shared" si="15"/>
        <v>62.77887725566654</v>
      </c>
      <c r="H103" s="46">
        <f t="shared" si="16"/>
        <v>12.221122744333456</v>
      </c>
      <c r="I103" s="47">
        <f t="shared" si="21"/>
        <v>433361.81000000006</v>
      </c>
      <c r="J103" s="48">
        <f t="shared" si="17"/>
        <v>37.221122744333464</v>
      </c>
      <c r="K103" s="54">
        <v>34500</v>
      </c>
      <c r="L103" s="45">
        <f t="shared" si="18"/>
        <v>2.9631792766406995</v>
      </c>
      <c r="M103" s="44">
        <f t="shared" si="22"/>
        <v>765428.19</v>
      </c>
      <c r="N103" s="45">
        <f t="shared" si="23"/>
        <v>65.74205653230725</v>
      </c>
      <c r="O103" s="55">
        <f t="shared" si="24"/>
        <v>4.257943467692755</v>
      </c>
      <c r="P103" s="54">
        <f t="shared" si="25"/>
        <v>398861.81000000006</v>
      </c>
      <c r="Q103" s="56">
        <f t="shared" si="19"/>
        <v>34.25794346769276</v>
      </c>
      <c r="S103" s="2">
        <v>5</v>
      </c>
      <c r="T103" s="2">
        <v>83</v>
      </c>
      <c r="U103" s="2"/>
      <c r="V103" s="2" t="s">
        <v>36</v>
      </c>
      <c r="X103" s="37"/>
      <c r="Y103" s="38"/>
      <c r="Z103" s="2">
        <v>70</v>
      </c>
      <c r="AA103" s="2">
        <v>75</v>
      </c>
      <c r="AB103" s="49">
        <f t="shared" si="27"/>
        <v>0</v>
      </c>
      <c r="AF103" s="38"/>
      <c r="AG103" s="38"/>
      <c r="AH103" s="38">
        <f t="shared" si="26"/>
        <v>0</v>
      </c>
    </row>
    <row r="104" spans="1:34" s="1" customFormat="1" ht="23.25" customHeight="1">
      <c r="A104" s="50">
        <v>95</v>
      </c>
      <c r="B104" s="51" t="s">
        <v>134</v>
      </c>
      <c r="C104" s="52">
        <v>1389410</v>
      </c>
      <c r="D104" s="52"/>
      <c r="E104" s="53">
        <f t="shared" si="20"/>
        <v>1389410</v>
      </c>
      <c r="F104" s="54">
        <v>869646.75</v>
      </c>
      <c r="G104" s="45">
        <f t="shared" si="15"/>
        <v>62.59108182609885</v>
      </c>
      <c r="H104" s="46">
        <f t="shared" si="16"/>
        <v>12.40891817390115</v>
      </c>
      <c r="I104" s="47">
        <f t="shared" si="21"/>
        <v>519763.25</v>
      </c>
      <c r="J104" s="48">
        <f t="shared" si="17"/>
        <v>37.40891817390115</v>
      </c>
      <c r="K104" s="54"/>
      <c r="L104" s="45">
        <f t="shared" si="18"/>
        <v>0</v>
      </c>
      <c r="M104" s="44">
        <f t="shared" si="22"/>
        <v>869646.75</v>
      </c>
      <c r="N104" s="45">
        <f t="shared" si="23"/>
        <v>62.59108182609885</v>
      </c>
      <c r="O104" s="55">
        <f t="shared" si="24"/>
        <v>7.408918173901149</v>
      </c>
      <c r="P104" s="54">
        <f t="shared" si="25"/>
        <v>519763.25</v>
      </c>
      <c r="Q104" s="56">
        <f t="shared" si="19"/>
        <v>37.40891817390115</v>
      </c>
      <c r="S104" s="2">
        <v>1</v>
      </c>
      <c r="T104" s="2">
        <v>83</v>
      </c>
      <c r="U104" s="2"/>
      <c r="V104" s="2" t="s">
        <v>36</v>
      </c>
      <c r="X104" s="37"/>
      <c r="Y104" s="38"/>
      <c r="Z104" s="2">
        <v>70</v>
      </c>
      <c r="AA104" s="2">
        <v>75</v>
      </c>
      <c r="AB104" s="49">
        <f t="shared" si="27"/>
        <v>0</v>
      </c>
      <c r="AF104" s="38"/>
      <c r="AG104" s="38"/>
      <c r="AH104" s="38">
        <f t="shared" si="26"/>
        <v>0</v>
      </c>
    </row>
    <row r="105" spans="1:34" s="1" customFormat="1" ht="23.25" customHeight="1">
      <c r="A105" s="50">
        <v>96</v>
      </c>
      <c r="B105" s="51" t="s">
        <v>135</v>
      </c>
      <c r="C105" s="52">
        <v>4390540</v>
      </c>
      <c r="D105" s="52"/>
      <c r="E105" s="53">
        <f t="shared" si="20"/>
        <v>4390540</v>
      </c>
      <c r="F105" s="54">
        <v>2744199.59</v>
      </c>
      <c r="G105" s="45">
        <f t="shared" si="15"/>
        <v>62.50255298892619</v>
      </c>
      <c r="H105" s="46">
        <f t="shared" si="16"/>
        <v>12.49744701107381</v>
      </c>
      <c r="I105" s="47">
        <f t="shared" si="21"/>
        <v>1646340.4100000001</v>
      </c>
      <c r="J105" s="48">
        <f t="shared" si="17"/>
        <v>37.49744701107381</v>
      </c>
      <c r="K105" s="54"/>
      <c r="L105" s="45">
        <f t="shared" si="18"/>
        <v>0</v>
      </c>
      <c r="M105" s="44">
        <f t="shared" si="22"/>
        <v>2744199.59</v>
      </c>
      <c r="N105" s="45">
        <f t="shared" si="23"/>
        <v>62.50255298892619</v>
      </c>
      <c r="O105" s="55">
        <f t="shared" si="24"/>
        <v>7.49744701107381</v>
      </c>
      <c r="P105" s="54">
        <f t="shared" si="25"/>
        <v>1646340.4100000001</v>
      </c>
      <c r="Q105" s="56">
        <f t="shared" si="19"/>
        <v>37.49744701107381</v>
      </c>
      <c r="S105" s="2">
        <v>8</v>
      </c>
      <c r="T105" s="2">
        <v>53</v>
      </c>
      <c r="U105" s="2"/>
      <c r="V105" s="2" t="s">
        <v>36</v>
      </c>
      <c r="X105" s="37"/>
      <c r="Y105" s="38"/>
      <c r="Z105" s="2">
        <v>70</v>
      </c>
      <c r="AA105" s="2">
        <v>75</v>
      </c>
      <c r="AB105" s="49">
        <f t="shared" si="27"/>
        <v>0</v>
      </c>
      <c r="AF105" s="38"/>
      <c r="AG105" s="38"/>
      <c r="AH105" s="38">
        <f t="shared" si="26"/>
        <v>0</v>
      </c>
    </row>
    <row r="106" spans="1:34" s="1" customFormat="1" ht="23.25" customHeight="1">
      <c r="A106" s="50">
        <v>97</v>
      </c>
      <c r="B106" s="51" t="s">
        <v>136</v>
      </c>
      <c r="C106" s="52">
        <v>808850</v>
      </c>
      <c r="D106" s="52"/>
      <c r="E106" s="53">
        <f t="shared" si="20"/>
        <v>808850</v>
      </c>
      <c r="F106" s="54">
        <v>500848.78</v>
      </c>
      <c r="G106" s="45">
        <f t="shared" si="15"/>
        <v>61.92109538233294</v>
      </c>
      <c r="H106" s="46">
        <f t="shared" si="16"/>
        <v>13.078904617667057</v>
      </c>
      <c r="I106" s="47">
        <f t="shared" si="21"/>
        <v>308001.22</v>
      </c>
      <c r="J106" s="48">
        <f t="shared" si="17"/>
        <v>38.07890461766706</v>
      </c>
      <c r="K106" s="54"/>
      <c r="L106" s="45">
        <f t="shared" si="18"/>
        <v>0</v>
      </c>
      <c r="M106" s="44">
        <f t="shared" si="22"/>
        <v>500848.78</v>
      </c>
      <c r="N106" s="45">
        <f t="shared" si="23"/>
        <v>61.92109538233294</v>
      </c>
      <c r="O106" s="55">
        <f t="shared" si="24"/>
        <v>8.078904617667057</v>
      </c>
      <c r="P106" s="54">
        <f t="shared" si="25"/>
        <v>308001.22</v>
      </c>
      <c r="Q106" s="56">
        <f t="shared" si="19"/>
        <v>38.07890461766706</v>
      </c>
      <c r="S106" s="2">
        <v>8</v>
      </c>
      <c r="T106" s="2">
        <v>83</v>
      </c>
      <c r="U106" s="2"/>
      <c r="V106" s="2" t="s">
        <v>36</v>
      </c>
      <c r="X106" s="37"/>
      <c r="Y106" s="38"/>
      <c r="Z106" s="2">
        <v>70</v>
      </c>
      <c r="AA106" s="2">
        <v>75</v>
      </c>
      <c r="AB106" s="49">
        <f t="shared" si="27"/>
        <v>0</v>
      </c>
      <c r="AF106" s="38"/>
      <c r="AG106" s="38"/>
      <c r="AH106" s="38">
        <f t="shared" si="26"/>
        <v>0</v>
      </c>
    </row>
    <row r="107" spans="1:34" s="1" customFormat="1" ht="23.25" customHeight="1">
      <c r="A107" s="50">
        <v>98</v>
      </c>
      <c r="B107" s="51" t="s">
        <v>137</v>
      </c>
      <c r="C107" s="52">
        <v>7202450</v>
      </c>
      <c r="D107" s="52"/>
      <c r="E107" s="53">
        <f t="shared" si="20"/>
        <v>7202450</v>
      </c>
      <c r="F107" s="54">
        <v>4445660.64</v>
      </c>
      <c r="G107" s="45">
        <f t="shared" si="15"/>
        <v>61.72428326472241</v>
      </c>
      <c r="H107" s="46">
        <f t="shared" si="16"/>
        <v>13.27571673527759</v>
      </c>
      <c r="I107" s="47">
        <f t="shared" si="21"/>
        <v>2756789.3600000003</v>
      </c>
      <c r="J107" s="48">
        <f t="shared" si="17"/>
        <v>38.27571673527759</v>
      </c>
      <c r="K107" s="54">
        <v>5000</v>
      </c>
      <c r="L107" s="45">
        <f t="shared" si="18"/>
        <v>0.0694208220813751</v>
      </c>
      <c r="M107" s="44">
        <f t="shared" si="22"/>
        <v>4450660.64</v>
      </c>
      <c r="N107" s="45">
        <f t="shared" si="23"/>
        <v>61.793704086803785</v>
      </c>
      <c r="O107" s="55">
        <f t="shared" si="24"/>
        <v>8.206295913196215</v>
      </c>
      <c r="P107" s="54">
        <f t="shared" si="25"/>
        <v>2751789.3600000003</v>
      </c>
      <c r="Q107" s="56">
        <f t="shared" si="19"/>
        <v>38.206295913196215</v>
      </c>
      <c r="S107" s="2">
        <v>2</v>
      </c>
      <c r="T107" s="2">
        <v>3</v>
      </c>
      <c r="U107" s="2" t="s">
        <v>70</v>
      </c>
      <c r="V107" s="2" t="s">
        <v>36</v>
      </c>
      <c r="X107" s="37"/>
      <c r="Y107" s="38"/>
      <c r="Z107" s="2">
        <v>70</v>
      </c>
      <c r="AA107" s="2">
        <v>75</v>
      </c>
      <c r="AB107" s="49">
        <f t="shared" si="27"/>
        <v>0</v>
      </c>
      <c r="AF107" s="38"/>
      <c r="AG107" s="38"/>
      <c r="AH107" s="38">
        <f t="shared" si="26"/>
        <v>0</v>
      </c>
    </row>
    <row r="108" spans="1:34" s="1" customFormat="1" ht="23.25" customHeight="1">
      <c r="A108" s="50">
        <v>99</v>
      </c>
      <c r="B108" s="51" t="s">
        <v>138</v>
      </c>
      <c r="C108" s="52">
        <v>8065280</v>
      </c>
      <c r="D108" s="52"/>
      <c r="E108" s="53">
        <f t="shared" si="20"/>
        <v>8065280</v>
      </c>
      <c r="F108" s="54">
        <v>4946668.27</v>
      </c>
      <c r="G108" s="45">
        <f t="shared" si="15"/>
        <v>61.33287709788128</v>
      </c>
      <c r="H108" s="46">
        <f t="shared" si="16"/>
        <v>13.66712290211872</v>
      </c>
      <c r="I108" s="47">
        <f t="shared" si="21"/>
        <v>3118611.7300000004</v>
      </c>
      <c r="J108" s="48">
        <f t="shared" si="17"/>
        <v>38.66712290211872</v>
      </c>
      <c r="K108" s="54"/>
      <c r="L108" s="45">
        <f t="shared" si="18"/>
        <v>0</v>
      </c>
      <c r="M108" s="44">
        <f t="shared" si="22"/>
        <v>4946668.27</v>
      </c>
      <c r="N108" s="45">
        <f t="shared" si="23"/>
        <v>61.33287709788128</v>
      </c>
      <c r="O108" s="55">
        <f t="shared" si="24"/>
        <v>8.66712290211872</v>
      </c>
      <c r="P108" s="54">
        <f t="shared" si="25"/>
        <v>3118611.7300000004</v>
      </c>
      <c r="Q108" s="56">
        <f t="shared" si="19"/>
        <v>38.66712290211872</v>
      </c>
      <c r="S108" s="2">
        <v>2</v>
      </c>
      <c r="T108" s="2">
        <v>17</v>
      </c>
      <c r="U108" s="2"/>
      <c r="V108" s="2" t="s">
        <v>36</v>
      </c>
      <c r="X108" s="37"/>
      <c r="Y108" s="38"/>
      <c r="Z108" s="2">
        <v>70</v>
      </c>
      <c r="AA108" s="2">
        <v>75</v>
      </c>
      <c r="AB108" s="49">
        <f t="shared" si="27"/>
        <v>0</v>
      </c>
      <c r="AF108" s="38"/>
      <c r="AG108" s="38"/>
      <c r="AH108" s="38">
        <f t="shared" si="26"/>
        <v>0</v>
      </c>
    </row>
    <row r="109" spans="1:34" s="1" customFormat="1" ht="23.25" customHeight="1">
      <c r="A109" s="50">
        <v>100</v>
      </c>
      <c r="B109" s="51" t="s">
        <v>139</v>
      </c>
      <c r="C109" s="52">
        <v>2281960</v>
      </c>
      <c r="D109" s="52"/>
      <c r="E109" s="53">
        <f t="shared" si="20"/>
        <v>2281960</v>
      </c>
      <c r="F109" s="54">
        <v>1397840.97</v>
      </c>
      <c r="G109" s="45">
        <f t="shared" si="15"/>
        <v>61.25615567319322</v>
      </c>
      <c r="H109" s="46">
        <f t="shared" si="16"/>
        <v>13.74384432680678</v>
      </c>
      <c r="I109" s="47">
        <f t="shared" si="21"/>
        <v>884119.03</v>
      </c>
      <c r="J109" s="48">
        <f t="shared" si="17"/>
        <v>38.74384432680678</v>
      </c>
      <c r="K109" s="54"/>
      <c r="L109" s="45">
        <f t="shared" si="18"/>
        <v>0</v>
      </c>
      <c r="M109" s="44">
        <f t="shared" si="22"/>
        <v>1397840.97</v>
      </c>
      <c r="N109" s="45">
        <f t="shared" si="23"/>
        <v>61.25615567319322</v>
      </c>
      <c r="O109" s="55">
        <f t="shared" si="24"/>
        <v>8.74384432680678</v>
      </c>
      <c r="P109" s="54">
        <f t="shared" si="25"/>
        <v>884119.03</v>
      </c>
      <c r="Q109" s="56">
        <f t="shared" si="19"/>
        <v>38.74384432680678</v>
      </c>
      <c r="S109" s="2">
        <v>4</v>
      </c>
      <c r="T109" s="2">
        <v>17</v>
      </c>
      <c r="U109" s="2"/>
      <c r="V109" s="2" t="s">
        <v>36</v>
      </c>
      <c r="X109" s="37"/>
      <c r="Y109" s="38"/>
      <c r="Z109" s="2">
        <v>70</v>
      </c>
      <c r="AA109" s="2">
        <v>75</v>
      </c>
      <c r="AB109" s="49">
        <f t="shared" si="27"/>
        <v>0</v>
      </c>
      <c r="AF109" s="38"/>
      <c r="AG109" s="38"/>
      <c r="AH109" s="38">
        <f t="shared" si="26"/>
        <v>0</v>
      </c>
    </row>
    <row r="110" spans="1:34" s="1" customFormat="1" ht="23.25" customHeight="1">
      <c r="A110" s="50">
        <v>101</v>
      </c>
      <c r="B110" s="51" t="s">
        <v>140</v>
      </c>
      <c r="C110" s="52">
        <v>9065720</v>
      </c>
      <c r="D110" s="52"/>
      <c r="E110" s="53">
        <f t="shared" si="20"/>
        <v>9065720</v>
      </c>
      <c r="F110" s="54">
        <v>5550546.13</v>
      </c>
      <c r="G110" s="45">
        <f t="shared" si="15"/>
        <v>61.225651465079444</v>
      </c>
      <c r="H110" s="46">
        <f t="shared" si="16"/>
        <v>13.774348534920556</v>
      </c>
      <c r="I110" s="47">
        <f t="shared" si="21"/>
        <v>3515173.87</v>
      </c>
      <c r="J110" s="48">
        <f t="shared" si="17"/>
        <v>38.774348534920556</v>
      </c>
      <c r="K110" s="54">
        <v>549500</v>
      </c>
      <c r="L110" s="45">
        <f t="shared" si="18"/>
        <v>6.061294635175143</v>
      </c>
      <c r="M110" s="44">
        <f t="shared" si="22"/>
        <v>6100046.13</v>
      </c>
      <c r="N110" s="45">
        <f t="shared" si="23"/>
        <v>67.28694610025458</v>
      </c>
      <c r="O110" s="55">
        <f t="shared" si="24"/>
        <v>2.713053899745418</v>
      </c>
      <c r="P110" s="54">
        <f t="shared" si="25"/>
        <v>2965673.87</v>
      </c>
      <c r="Q110" s="56">
        <f t="shared" si="19"/>
        <v>32.71305389974542</v>
      </c>
      <c r="S110" s="2">
        <v>5</v>
      </c>
      <c r="T110" s="2">
        <v>3</v>
      </c>
      <c r="U110" s="2" t="s">
        <v>70</v>
      </c>
      <c r="V110" s="2" t="s">
        <v>36</v>
      </c>
      <c r="X110" s="37"/>
      <c r="Y110" s="38"/>
      <c r="Z110" s="2">
        <v>70</v>
      </c>
      <c r="AA110" s="2">
        <v>75</v>
      </c>
      <c r="AB110" s="49">
        <f t="shared" si="27"/>
        <v>0</v>
      </c>
      <c r="AF110" s="38"/>
      <c r="AG110" s="38"/>
      <c r="AH110" s="38">
        <f t="shared" si="26"/>
        <v>0</v>
      </c>
    </row>
    <row r="111" spans="1:34" s="1" customFormat="1" ht="23.25" customHeight="1">
      <c r="A111" s="50">
        <v>102</v>
      </c>
      <c r="B111" s="51" t="s">
        <v>141</v>
      </c>
      <c r="C111" s="52">
        <v>2738490</v>
      </c>
      <c r="D111" s="52"/>
      <c r="E111" s="53">
        <f t="shared" si="20"/>
        <v>2738490</v>
      </c>
      <c r="F111" s="54">
        <v>1676115.73</v>
      </c>
      <c r="G111" s="45">
        <f t="shared" si="15"/>
        <v>61.20583715843403</v>
      </c>
      <c r="H111" s="46">
        <f t="shared" si="16"/>
        <v>13.79416284156597</v>
      </c>
      <c r="I111" s="47">
        <f t="shared" si="21"/>
        <v>1062374.27</v>
      </c>
      <c r="J111" s="48">
        <f t="shared" si="17"/>
        <v>38.79416284156597</v>
      </c>
      <c r="K111" s="54"/>
      <c r="L111" s="45">
        <f t="shared" si="18"/>
        <v>0</v>
      </c>
      <c r="M111" s="44">
        <f t="shared" si="22"/>
        <v>1676115.73</v>
      </c>
      <c r="N111" s="45">
        <f t="shared" si="23"/>
        <v>61.20583715843403</v>
      </c>
      <c r="O111" s="55">
        <f t="shared" si="24"/>
        <v>8.79416284156597</v>
      </c>
      <c r="P111" s="54">
        <f t="shared" si="25"/>
        <v>1062374.27</v>
      </c>
      <c r="Q111" s="56">
        <f t="shared" si="19"/>
        <v>38.79416284156597</v>
      </c>
      <c r="S111" s="2">
        <v>1</v>
      </c>
      <c r="T111" s="2">
        <v>83</v>
      </c>
      <c r="U111" s="2"/>
      <c r="V111" s="2" t="s">
        <v>36</v>
      </c>
      <c r="X111" s="37"/>
      <c r="Y111" s="38"/>
      <c r="Z111" s="2">
        <v>70</v>
      </c>
      <c r="AA111" s="2">
        <v>75</v>
      </c>
      <c r="AB111" s="49">
        <f t="shared" si="27"/>
        <v>0</v>
      </c>
      <c r="AF111" s="38"/>
      <c r="AG111" s="38"/>
      <c r="AH111" s="38">
        <f t="shared" si="26"/>
        <v>0</v>
      </c>
    </row>
    <row r="112" spans="1:34" s="1" customFormat="1" ht="23.25" customHeight="1">
      <c r="A112" s="50">
        <v>103</v>
      </c>
      <c r="B112" s="51" t="s">
        <v>142</v>
      </c>
      <c r="C112" s="52">
        <v>14101840</v>
      </c>
      <c r="D112" s="52">
        <v>300000</v>
      </c>
      <c r="E112" s="53">
        <f t="shared" si="20"/>
        <v>14401840</v>
      </c>
      <c r="F112" s="54">
        <v>8794212.44</v>
      </c>
      <c r="G112" s="45">
        <f t="shared" si="15"/>
        <v>61.063117212800584</v>
      </c>
      <c r="H112" s="46">
        <f t="shared" si="16"/>
        <v>13.936882787199416</v>
      </c>
      <c r="I112" s="47">
        <f t="shared" si="21"/>
        <v>5607627.5600000005</v>
      </c>
      <c r="J112" s="48">
        <f t="shared" si="17"/>
        <v>38.936882787199416</v>
      </c>
      <c r="K112" s="54">
        <v>665501.2</v>
      </c>
      <c r="L112" s="45">
        <f t="shared" si="18"/>
        <v>4.620945656943834</v>
      </c>
      <c r="M112" s="44">
        <f t="shared" si="22"/>
        <v>9459713.639999999</v>
      </c>
      <c r="N112" s="45">
        <f t="shared" si="23"/>
        <v>65.68406286974441</v>
      </c>
      <c r="O112" s="55">
        <f t="shared" si="24"/>
        <v>4.315937130255591</v>
      </c>
      <c r="P112" s="54">
        <f t="shared" si="25"/>
        <v>4942126.360000001</v>
      </c>
      <c r="Q112" s="56">
        <f t="shared" si="19"/>
        <v>34.315937130255584</v>
      </c>
      <c r="S112" s="2">
        <v>8</v>
      </c>
      <c r="T112" s="2">
        <v>10</v>
      </c>
      <c r="U112" s="2"/>
      <c r="V112" s="2" t="s">
        <v>36</v>
      </c>
      <c r="X112" s="37"/>
      <c r="Y112" s="38"/>
      <c r="Z112" s="2">
        <v>70</v>
      </c>
      <c r="AA112" s="2">
        <v>75</v>
      </c>
      <c r="AB112" s="49">
        <f t="shared" si="27"/>
        <v>0</v>
      </c>
      <c r="AF112" s="38"/>
      <c r="AG112" s="38"/>
      <c r="AH112" s="38">
        <f t="shared" si="26"/>
        <v>0</v>
      </c>
    </row>
    <row r="113" spans="1:34" s="1" customFormat="1" ht="23.25" customHeight="1">
      <c r="A113" s="50">
        <v>104</v>
      </c>
      <c r="B113" s="51" t="s">
        <v>143</v>
      </c>
      <c r="C113" s="52">
        <v>1116460</v>
      </c>
      <c r="D113" s="52"/>
      <c r="E113" s="53">
        <f t="shared" si="20"/>
        <v>1116460</v>
      </c>
      <c r="F113" s="54">
        <v>678443.64</v>
      </c>
      <c r="G113" s="45">
        <f t="shared" si="15"/>
        <v>60.76739336832488</v>
      </c>
      <c r="H113" s="46">
        <f t="shared" si="16"/>
        <v>14.232606631675118</v>
      </c>
      <c r="I113" s="47">
        <f t="shared" si="21"/>
        <v>438016.36</v>
      </c>
      <c r="J113" s="48">
        <f t="shared" si="17"/>
        <v>39.23260663167512</v>
      </c>
      <c r="K113" s="54"/>
      <c r="L113" s="45">
        <f t="shared" si="18"/>
        <v>0</v>
      </c>
      <c r="M113" s="44">
        <f t="shared" si="22"/>
        <v>678443.64</v>
      </c>
      <c r="N113" s="45">
        <f t="shared" si="23"/>
        <v>60.76739336832488</v>
      </c>
      <c r="O113" s="55">
        <f t="shared" si="24"/>
        <v>9.232606631675118</v>
      </c>
      <c r="P113" s="54">
        <f t="shared" si="25"/>
        <v>438016.36</v>
      </c>
      <c r="Q113" s="56">
        <f t="shared" si="19"/>
        <v>39.23260663167512</v>
      </c>
      <c r="S113" s="2">
        <v>9</v>
      </c>
      <c r="T113" s="2">
        <v>83</v>
      </c>
      <c r="U113" s="2"/>
      <c r="V113" s="2" t="s">
        <v>36</v>
      </c>
      <c r="X113" s="37"/>
      <c r="Y113" s="38"/>
      <c r="Z113" s="2">
        <v>70</v>
      </c>
      <c r="AA113" s="2">
        <v>75</v>
      </c>
      <c r="AB113" s="49">
        <f t="shared" si="27"/>
        <v>0</v>
      </c>
      <c r="AF113" s="38"/>
      <c r="AG113" s="38"/>
      <c r="AH113" s="38">
        <f t="shared" si="26"/>
        <v>0</v>
      </c>
    </row>
    <row r="114" spans="1:34" s="1" customFormat="1" ht="23.25" customHeight="1">
      <c r="A114" s="50">
        <v>105</v>
      </c>
      <c r="B114" s="51" t="s">
        <v>144</v>
      </c>
      <c r="C114" s="52">
        <v>8611830</v>
      </c>
      <c r="D114" s="52"/>
      <c r="E114" s="53">
        <f t="shared" si="20"/>
        <v>8611830</v>
      </c>
      <c r="F114" s="54">
        <v>5231211.04</v>
      </c>
      <c r="G114" s="45">
        <f t="shared" si="15"/>
        <v>60.74447637726244</v>
      </c>
      <c r="H114" s="46">
        <f t="shared" si="16"/>
        <v>14.255523622737563</v>
      </c>
      <c r="I114" s="47">
        <f t="shared" si="21"/>
        <v>3380618.96</v>
      </c>
      <c r="J114" s="48">
        <f t="shared" si="17"/>
        <v>39.25552362273756</v>
      </c>
      <c r="K114" s="54"/>
      <c r="L114" s="45">
        <f t="shared" si="18"/>
        <v>0</v>
      </c>
      <c r="M114" s="44">
        <f t="shared" si="22"/>
        <v>5231211.04</v>
      </c>
      <c r="N114" s="45">
        <f t="shared" si="23"/>
        <v>60.74447637726244</v>
      </c>
      <c r="O114" s="55">
        <f t="shared" si="24"/>
        <v>9.255523622737563</v>
      </c>
      <c r="P114" s="54">
        <f t="shared" si="25"/>
        <v>3380618.96</v>
      </c>
      <c r="Q114" s="56">
        <f t="shared" si="19"/>
        <v>39.25552362273756</v>
      </c>
      <c r="S114" s="2">
        <v>6</v>
      </c>
      <c r="T114" s="2">
        <v>17</v>
      </c>
      <c r="U114" s="2"/>
      <c r="V114" s="2" t="s">
        <v>36</v>
      </c>
      <c r="X114" s="37"/>
      <c r="Y114" s="38"/>
      <c r="Z114" s="2">
        <v>70</v>
      </c>
      <c r="AA114" s="2">
        <v>75</v>
      </c>
      <c r="AB114" s="49">
        <f t="shared" si="27"/>
        <v>0</v>
      </c>
      <c r="AF114" s="38"/>
      <c r="AG114" s="38"/>
      <c r="AH114" s="38">
        <f t="shared" si="26"/>
        <v>0</v>
      </c>
    </row>
    <row r="115" spans="1:34" s="1" customFormat="1" ht="23.25" customHeight="1">
      <c r="A115" s="50">
        <v>106</v>
      </c>
      <c r="B115" s="51" t="s">
        <v>145</v>
      </c>
      <c r="C115" s="52">
        <v>1973140</v>
      </c>
      <c r="D115" s="52"/>
      <c r="E115" s="53">
        <f t="shared" si="20"/>
        <v>1973140</v>
      </c>
      <c r="F115" s="54">
        <v>1196087.56</v>
      </c>
      <c r="G115" s="45">
        <f t="shared" si="15"/>
        <v>60.61848424338871</v>
      </c>
      <c r="H115" s="46">
        <f t="shared" si="16"/>
        <v>14.381515756611293</v>
      </c>
      <c r="I115" s="47">
        <f t="shared" si="21"/>
        <v>777052.44</v>
      </c>
      <c r="J115" s="48">
        <f t="shared" si="17"/>
        <v>39.38151575661129</v>
      </c>
      <c r="K115" s="54">
        <v>415000</v>
      </c>
      <c r="L115" s="45">
        <f t="shared" si="18"/>
        <v>21.032466018630203</v>
      </c>
      <c r="M115" s="44">
        <f t="shared" si="22"/>
        <v>1611087.56</v>
      </c>
      <c r="N115" s="45">
        <f t="shared" si="23"/>
        <v>81.65095026201891</v>
      </c>
      <c r="O115" s="55">
        <f t="shared" si="24"/>
        <v>-11.65095026201891</v>
      </c>
      <c r="P115" s="54">
        <f t="shared" si="25"/>
        <v>362052.43999999994</v>
      </c>
      <c r="Q115" s="56">
        <f t="shared" si="19"/>
        <v>18.349049737981083</v>
      </c>
      <c r="S115" s="2">
        <v>5</v>
      </c>
      <c r="T115" s="2">
        <v>83</v>
      </c>
      <c r="U115" s="2"/>
      <c r="V115" s="2" t="s">
        <v>36</v>
      </c>
      <c r="X115" s="37"/>
      <c r="Y115" s="38"/>
      <c r="Z115" s="2">
        <v>70</v>
      </c>
      <c r="AA115" s="2">
        <v>75</v>
      </c>
      <c r="AB115" s="49">
        <f t="shared" si="27"/>
        <v>0</v>
      </c>
      <c r="AF115" s="38"/>
      <c r="AG115" s="38"/>
      <c r="AH115" s="38">
        <f t="shared" si="26"/>
        <v>0</v>
      </c>
    </row>
    <row r="116" spans="1:34" s="1" customFormat="1" ht="23.25" customHeight="1">
      <c r="A116" s="50">
        <v>107</v>
      </c>
      <c r="B116" s="51" t="s">
        <v>146</v>
      </c>
      <c r="C116" s="52">
        <v>3621130</v>
      </c>
      <c r="D116" s="52"/>
      <c r="E116" s="53">
        <f t="shared" si="20"/>
        <v>3621130</v>
      </c>
      <c r="F116" s="54">
        <v>2189958.82</v>
      </c>
      <c r="G116" s="45">
        <f t="shared" si="15"/>
        <v>60.47722175122129</v>
      </c>
      <c r="H116" s="46">
        <f t="shared" si="16"/>
        <v>14.522778248778707</v>
      </c>
      <c r="I116" s="47">
        <f t="shared" si="21"/>
        <v>1431171.1800000002</v>
      </c>
      <c r="J116" s="48">
        <f t="shared" si="17"/>
        <v>39.52277824877871</v>
      </c>
      <c r="K116" s="54">
        <v>125170</v>
      </c>
      <c r="L116" s="45">
        <f t="shared" si="18"/>
        <v>3.45665579529042</v>
      </c>
      <c r="M116" s="44">
        <f t="shared" si="22"/>
        <v>2315128.82</v>
      </c>
      <c r="N116" s="45">
        <f t="shared" si="23"/>
        <v>63.93387754651172</v>
      </c>
      <c r="O116" s="55">
        <f t="shared" si="24"/>
        <v>6.066122453488283</v>
      </c>
      <c r="P116" s="54">
        <f t="shared" si="25"/>
        <v>1306001.1800000002</v>
      </c>
      <c r="Q116" s="56">
        <f t="shared" si="19"/>
        <v>36.06612245348828</v>
      </c>
      <c r="S116" s="2">
        <v>7</v>
      </c>
      <c r="T116" s="2">
        <v>53</v>
      </c>
      <c r="U116" s="2"/>
      <c r="V116" s="2" t="s">
        <v>36</v>
      </c>
      <c r="X116" s="37"/>
      <c r="Y116" s="38"/>
      <c r="Z116" s="2">
        <v>70</v>
      </c>
      <c r="AA116" s="2">
        <v>75</v>
      </c>
      <c r="AB116" s="49">
        <f t="shared" si="27"/>
        <v>0</v>
      </c>
      <c r="AF116" s="38"/>
      <c r="AG116" s="38"/>
      <c r="AH116" s="38">
        <f t="shared" si="26"/>
        <v>0</v>
      </c>
    </row>
    <row r="117" spans="1:34" s="1" customFormat="1" ht="23.25" customHeight="1">
      <c r="A117" s="50">
        <v>108</v>
      </c>
      <c r="B117" s="51" t="s">
        <v>147</v>
      </c>
      <c r="C117" s="52">
        <v>17758420</v>
      </c>
      <c r="D117" s="52"/>
      <c r="E117" s="53">
        <f t="shared" si="20"/>
        <v>17758420</v>
      </c>
      <c r="F117" s="54">
        <v>10720375.08</v>
      </c>
      <c r="G117" s="45">
        <f t="shared" si="15"/>
        <v>60.36784285989407</v>
      </c>
      <c r="H117" s="46">
        <f t="shared" si="16"/>
        <v>14.632157140105932</v>
      </c>
      <c r="I117" s="47">
        <f t="shared" si="21"/>
        <v>7038044.92</v>
      </c>
      <c r="J117" s="48">
        <f t="shared" si="17"/>
        <v>39.63215714010593</v>
      </c>
      <c r="K117" s="54">
        <v>409543.8</v>
      </c>
      <c r="L117" s="45">
        <f t="shared" si="18"/>
        <v>2.3061950331166847</v>
      </c>
      <c r="M117" s="44">
        <f t="shared" si="22"/>
        <v>11129918.88</v>
      </c>
      <c r="N117" s="45">
        <f t="shared" si="23"/>
        <v>62.674037893010755</v>
      </c>
      <c r="O117" s="55">
        <f t="shared" si="24"/>
        <v>7.325962106989245</v>
      </c>
      <c r="P117" s="54">
        <f t="shared" si="25"/>
        <v>6628501.119999999</v>
      </c>
      <c r="Q117" s="56">
        <f t="shared" si="19"/>
        <v>37.325962106989245</v>
      </c>
      <c r="S117" s="2">
        <v>3</v>
      </c>
      <c r="T117" s="2">
        <v>17</v>
      </c>
      <c r="U117" s="2"/>
      <c r="V117" s="2" t="s">
        <v>36</v>
      </c>
      <c r="X117" s="37"/>
      <c r="Y117" s="38"/>
      <c r="Z117" s="2">
        <v>70</v>
      </c>
      <c r="AA117" s="2">
        <v>75</v>
      </c>
      <c r="AB117" s="49">
        <f t="shared" si="27"/>
        <v>0</v>
      </c>
      <c r="AF117" s="38"/>
      <c r="AG117" s="38"/>
      <c r="AH117" s="38">
        <f t="shared" si="26"/>
        <v>0</v>
      </c>
    </row>
    <row r="118" spans="1:34" s="1" customFormat="1" ht="23.25" customHeight="1">
      <c r="A118" s="50">
        <v>109</v>
      </c>
      <c r="B118" s="51" t="s">
        <v>148</v>
      </c>
      <c r="C118" s="52">
        <v>1320020</v>
      </c>
      <c r="D118" s="52"/>
      <c r="E118" s="53">
        <f t="shared" si="20"/>
        <v>1320020</v>
      </c>
      <c r="F118" s="54">
        <v>794677.98</v>
      </c>
      <c r="G118" s="45">
        <f t="shared" si="15"/>
        <v>60.20196512174058</v>
      </c>
      <c r="H118" s="46">
        <f t="shared" si="16"/>
        <v>14.798034878259422</v>
      </c>
      <c r="I118" s="47">
        <f t="shared" si="21"/>
        <v>525342.02</v>
      </c>
      <c r="J118" s="48">
        <f t="shared" si="17"/>
        <v>39.79803487825942</v>
      </c>
      <c r="K118" s="54">
        <v>255500</v>
      </c>
      <c r="L118" s="45">
        <f t="shared" si="18"/>
        <v>19.355767336858534</v>
      </c>
      <c r="M118" s="44">
        <f t="shared" si="22"/>
        <v>1050177.98</v>
      </c>
      <c r="N118" s="45">
        <f t="shared" si="23"/>
        <v>79.5577324585991</v>
      </c>
      <c r="O118" s="55">
        <f t="shared" si="24"/>
        <v>-9.557732458599105</v>
      </c>
      <c r="P118" s="54">
        <f t="shared" si="25"/>
        <v>269842.02</v>
      </c>
      <c r="Q118" s="56">
        <f t="shared" si="19"/>
        <v>20.442267541400888</v>
      </c>
      <c r="S118" s="2">
        <v>1</v>
      </c>
      <c r="T118" s="2">
        <v>83</v>
      </c>
      <c r="U118" s="2"/>
      <c r="V118" s="2" t="s">
        <v>36</v>
      </c>
      <c r="X118" s="37"/>
      <c r="Y118" s="38"/>
      <c r="Z118" s="2">
        <v>70</v>
      </c>
      <c r="AA118" s="2">
        <v>75</v>
      </c>
      <c r="AB118" s="49">
        <f t="shared" si="27"/>
        <v>0</v>
      </c>
      <c r="AF118" s="38"/>
      <c r="AG118" s="38"/>
      <c r="AH118" s="38">
        <f t="shared" si="26"/>
        <v>0</v>
      </c>
    </row>
    <row r="119" spans="1:34" s="1" customFormat="1" ht="23.25" customHeight="1">
      <c r="A119" s="50">
        <v>110</v>
      </c>
      <c r="B119" s="51" t="s">
        <v>149</v>
      </c>
      <c r="C119" s="52">
        <v>1498700</v>
      </c>
      <c r="D119" s="52"/>
      <c r="E119" s="53">
        <f t="shared" si="20"/>
        <v>1498700</v>
      </c>
      <c r="F119" s="54">
        <v>902127.72</v>
      </c>
      <c r="G119" s="45">
        <f t="shared" si="15"/>
        <v>60.19401614732769</v>
      </c>
      <c r="H119" s="46">
        <f t="shared" si="16"/>
        <v>14.805983852672313</v>
      </c>
      <c r="I119" s="47">
        <f t="shared" si="21"/>
        <v>596572.28</v>
      </c>
      <c r="J119" s="48">
        <f t="shared" si="17"/>
        <v>39.80598385267231</v>
      </c>
      <c r="K119" s="54">
        <v>378000</v>
      </c>
      <c r="L119" s="45">
        <f t="shared" si="18"/>
        <v>25.221858944418496</v>
      </c>
      <c r="M119" s="44">
        <f t="shared" si="22"/>
        <v>1280127.72</v>
      </c>
      <c r="N119" s="45">
        <f t="shared" si="23"/>
        <v>85.41587509174617</v>
      </c>
      <c r="O119" s="55">
        <f t="shared" si="24"/>
        <v>-15.415875091746173</v>
      </c>
      <c r="P119" s="54">
        <f t="shared" si="25"/>
        <v>218572.28000000003</v>
      </c>
      <c r="Q119" s="56">
        <f t="shared" si="19"/>
        <v>14.584124908253823</v>
      </c>
      <c r="S119" s="2">
        <v>6</v>
      </c>
      <c r="T119" s="2">
        <v>83</v>
      </c>
      <c r="U119" s="2"/>
      <c r="V119" s="2" t="s">
        <v>36</v>
      </c>
      <c r="X119" s="37"/>
      <c r="Y119" s="38"/>
      <c r="Z119" s="2">
        <v>70</v>
      </c>
      <c r="AA119" s="2">
        <v>75</v>
      </c>
      <c r="AB119" s="49">
        <f t="shared" si="27"/>
        <v>0</v>
      </c>
      <c r="AF119" s="38"/>
      <c r="AG119" s="38"/>
      <c r="AH119" s="38">
        <f t="shared" si="26"/>
        <v>0</v>
      </c>
    </row>
    <row r="120" spans="1:34" s="1" customFormat="1" ht="23.25" customHeight="1">
      <c r="A120" s="50">
        <v>111</v>
      </c>
      <c r="B120" s="51" t="s">
        <v>150</v>
      </c>
      <c r="C120" s="52">
        <v>7029080</v>
      </c>
      <c r="D120" s="52"/>
      <c r="E120" s="53">
        <f t="shared" si="20"/>
        <v>7029080</v>
      </c>
      <c r="F120" s="54">
        <v>4228144.71</v>
      </c>
      <c r="G120" s="45">
        <f t="shared" si="15"/>
        <v>60.152177952164436</v>
      </c>
      <c r="H120" s="46">
        <f t="shared" si="16"/>
        <v>14.847822047835564</v>
      </c>
      <c r="I120" s="47">
        <f t="shared" si="21"/>
        <v>2800935.29</v>
      </c>
      <c r="J120" s="48">
        <f t="shared" si="17"/>
        <v>39.847822047835564</v>
      </c>
      <c r="K120" s="54">
        <v>179324</v>
      </c>
      <c r="L120" s="45">
        <f t="shared" si="18"/>
        <v>2.551173126497351</v>
      </c>
      <c r="M120" s="44">
        <f t="shared" si="22"/>
        <v>4407468.71</v>
      </c>
      <c r="N120" s="45">
        <f t="shared" si="23"/>
        <v>62.70335107866179</v>
      </c>
      <c r="O120" s="55">
        <f t="shared" si="24"/>
        <v>7.29664892133821</v>
      </c>
      <c r="P120" s="54">
        <f t="shared" si="25"/>
        <v>2621611.29</v>
      </c>
      <c r="Q120" s="56">
        <f t="shared" si="19"/>
        <v>37.29664892133821</v>
      </c>
      <c r="S120" s="2">
        <v>8</v>
      </c>
      <c r="T120" s="2">
        <v>127</v>
      </c>
      <c r="U120" s="2"/>
      <c r="V120" s="2" t="s">
        <v>36</v>
      </c>
      <c r="X120" s="37"/>
      <c r="Y120" s="38"/>
      <c r="Z120" s="2">
        <v>70</v>
      </c>
      <c r="AA120" s="2">
        <v>75</v>
      </c>
      <c r="AB120" s="49">
        <f t="shared" si="27"/>
        <v>0</v>
      </c>
      <c r="AF120" s="38"/>
      <c r="AG120" s="38"/>
      <c r="AH120" s="38">
        <f t="shared" si="26"/>
        <v>0</v>
      </c>
    </row>
    <row r="121" spans="1:34" s="1" customFormat="1" ht="23.25" customHeight="1">
      <c r="A121" s="50">
        <v>112</v>
      </c>
      <c r="B121" s="51" t="s">
        <v>151</v>
      </c>
      <c r="C121" s="52">
        <v>13446064</v>
      </c>
      <c r="D121" s="52"/>
      <c r="E121" s="53">
        <f t="shared" si="20"/>
        <v>13446064</v>
      </c>
      <c r="F121" s="54">
        <v>8084630.4</v>
      </c>
      <c r="G121" s="45">
        <f t="shared" si="15"/>
        <v>60.12637155378704</v>
      </c>
      <c r="H121" s="46">
        <f t="shared" si="16"/>
        <v>14.873628446212962</v>
      </c>
      <c r="I121" s="47">
        <f t="shared" si="21"/>
        <v>5361433.6</v>
      </c>
      <c r="J121" s="48">
        <f t="shared" si="17"/>
        <v>39.873628446212955</v>
      </c>
      <c r="K121" s="54">
        <v>1929100</v>
      </c>
      <c r="L121" s="45">
        <f t="shared" si="18"/>
        <v>14.346949412110488</v>
      </c>
      <c r="M121" s="44">
        <f t="shared" si="22"/>
        <v>10013730.4</v>
      </c>
      <c r="N121" s="45">
        <f t="shared" si="23"/>
        <v>74.47332096589753</v>
      </c>
      <c r="O121" s="55">
        <f t="shared" si="24"/>
        <v>-4.473320965897528</v>
      </c>
      <c r="P121" s="54">
        <f t="shared" si="25"/>
        <v>3432333.5999999996</v>
      </c>
      <c r="Q121" s="56">
        <f t="shared" si="19"/>
        <v>25.526679034102465</v>
      </c>
      <c r="S121" s="2">
        <v>6</v>
      </c>
      <c r="T121" s="2">
        <v>3</v>
      </c>
      <c r="U121" s="2" t="s">
        <v>70</v>
      </c>
      <c r="V121" s="2" t="s">
        <v>36</v>
      </c>
      <c r="X121" s="37"/>
      <c r="Y121" s="38"/>
      <c r="Z121" s="2">
        <v>70</v>
      </c>
      <c r="AA121" s="2">
        <v>75</v>
      </c>
      <c r="AB121" s="49">
        <f t="shared" si="27"/>
        <v>0</v>
      </c>
      <c r="AF121" s="38"/>
      <c r="AG121" s="38"/>
      <c r="AH121" s="38">
        <f t="shared" si="26"/>
        <v>0</v>
      </c>
    </row>
    <row r="122" spans="1:34" s="1" customFormat="1" ht="23.25" customHeight="1">
      <c r="A122" s="50">
        <v>113</v>
      </c>
      <c r="B122" s="51" t="s">
        <v>152</v>
      </c>
      <c r="C122" s="52">
        <v>3078130</v>
      </c>
      <c r="D122" s="52"/>
      <c r="E122" s="53">
        <f t="shared" si="20"/>
        <v>3078130</v>
      </c>
      <c r="F122" s="54">
        <v>1835479.94</v>
      </c>
      <c r="G122" s="45">
        <f t="shared" si="15"/>
        <v>59.62970829692053</v>
      </c>
      <c r="H122" s="46">
        <f t="shared" si="16"/>
        <v>15.370291703079467</v>
      </c>
      <c r="I122" s="47">
        <f t="shared" si="21"/>
        <v>1242650.06</v>
      </c>
      <c r="J122" s="48">
        <f t="shared" si="17"/>
        <v>40.37029170307947</v>
      </c>
      <c r="K122" s="54">
        <v>85680</v>
      </c>
      <c r="L122" s="45">
        <f t="shared" si="18"/>
        <v>2.783508168920741</v>
      </c>
      <c r="M122" s="44">
        <f t="shared" si="22"/>
        <v>1921159.94</v>
      </c>
      <c r="N122" s="45">
        <f t="shared" si="23"/>
        <v>62.41321646584127</v>
      </c>
      <c r="O122" s="55">
        <f t="shared" si="24"/>
        <v>7.586783534158727</v>
      </c>
      <c r="P122" s="54">
        <f t="shared" si="25"/>
        <v>1156970.06</v>
      </c>
      <c r="Q122" s="56">
        <f t="shared" si="19"/>
        <v>37.58678353415873</v>
      </c>
      <c r="S122" s="2">
        <v>7</v>
      </c>
      <c r="T122" s="2">
        <v>53</v>
      </c>
      <c r="U122" s="2"/>
      <c r="V122" s="2" t="s">
        <v>36</v>
      </c>
      <c r="X122" s="37"/>
      <c r="Y122" s="38"/>
      <c r="Z122" s="2">
        <v>70</v>
      </c>
      <c r="AA122" s="2">
        <v>75</v>
      </c>
      <c r="AB122" s="49">
        <f t="shared" si="27"/>
        <v>0</v>
      </c>
      <c r="AF122" s="38"/>
      <c r="AG122" s="38"/>
      <c r="AH122" s="38">
        <f t="shared" si="26"/>
        <v>0</v>
      </c>
    </row>
    <row r="123" spans="1:34" s="1" customFormat="1" ht="23.25" customHeight="1">
      <c r="A123" s="50">
        <v>114</v>
      </c>
      <c r="B123" s="51" t="s">
        <v>153</v>
      </c>
      <c r="C123" s="52">
        <v>1043050</v>
      </c>
      <c r="D123" s="52"/>
      <c r="E123" s="53">
        <f t="shared" si="20"/>
        <v>1043050</v>
      </c>
      <c r="F123" s="54">
        <v>621234.75</v>
      </c>
      <c r="G123" s="45">
        <f t="shared" si="15"/>
        <v>59.55944106226931</v>
      </c>
      <c r="H123" s="46">
        <f t="shared" si="16"/>
        <v>15.440558937730692</v>
      </c>
      <c r="I123" s="47">
        <f t="shared" si="21"/>
        <v>421815.25</v>
      </c>
      <c r="J123" s="48">
        <f t="shared" si="17"/>
        <v>40.44055893773069</v>
      </c>
      <c r="K123" s="54">
        <v>207000</v>
      </c>
      <c r="L123" s="45">
        <f t="shared" si="18"/>
        <v>19.845644983461963</v>
      </c>
      <c r="M123" s="44">
        <f t="shared" si="22"/>
        <v>828234.75</v>
      </c>
      <c r="N123" s="45">
        <f t="shared" si="23"/>
        <v>79.40508604573127</v>
      </c>
      <c r="O123" s="55">
        <f t="shared" si="24"/>
        <v>-9.405086045731267</v>
      </c>
      <c r="P123" s="54">
        <f t="shared" si="25"/>
        <v>214815.25</v>
      </c>
      <c r="Q123" s="56">
        <f t="shared" si="19"/>
        <v>20.59491395426873</v>
      </c>
      <c r="S123" s="2">
        <v>4</v>
      </c>
      <c r="T123" s="2">
        <v>83</v>
      </c>
      <c r="U123" s="2"/>
      <c r="V123" s="2" t="s">
        <v>36</v>
      </c>
      <c r="X123" s="37"/>
      <c r="Y123" s="38"/>
      <c r="Z123" s="2">
        <v>70</v>
      </c>
      <c r="AA123" s="2">
        <v>75</v>
      </c>
      <c r="AB123" s="49">
        <f t="shared" si="27"/>
        <v>0</v>
      </c>
      <c r="AF123" s="38"/>
      <c r="AG123" s="38"/>
      <c r="AH123" s="38">
        <f t="shared" si="26"/>
        <v>0</v>
      </c>
    </row>
    <row r="124" spans="1:34" s="1" customFormat="1" ht="23.25" customHeight="1">
      <c r="A124" s="50">
        <v>115</v>
      </c>
      <c r="B124" s="51" t="s">
        <v>154</v>
      </c>
      <c r="C124" s="52">
        <v>1276920</v>
      </c>
      <c r="D124" s="52"/>
      <c r="E124" s="53">
        <f t="shared" si="20"/>
        <v>1276920</v>
      </c>
      <c r="F124" s="54">
        <v>759979.51</v>
      </c>
      <c r="G124" s="45">
        <f t="shared" si="15"/>
        <v>59.51661106412305</v>
      </c>
      <c r="H124" s="46">
        <f t="shared" si="16"/>
        <v>15.483388935876953</v>
      </c>
      <c r="I124" s="47">
        <f t="shared" si="21"/>
        <v>516940.49</v>
      </c>
      <c r="J124" s="48">
        <f t="shared" si="17"/>
        <v>40.48338893587695</v>
      </c>
      <c r="K124" s="54">
        <v>291000</v>
      </c>
      <c r="L124" s="45">
        <f t="shared" si="18"/>
        <v>22.78921154026877</v>
      </c>
      <c r="M124" s="44">
        <f t="shared" si="22"/>
        <v>1050979.51</v>
      </c>
      <c r="N124" s="45">
        <f t="shared" si="23"/>
        <v>82.30582260439182</v>
      </c>
      <c r="O124" s="55">
        <f t="shared" si="24"/>
        <v>-12.305822604391821</v>
      </c>
      <c r="P124" s="54">
        <f t="shared" si="25"/>
        <v>225940.49</v>
      </c>
      <c r="Q124" s="56">
        <f t="shared" si="19"/>
        <v>17.694177395608182</v>
      </c>
      <c r="S124" s="2">
        <v>4</v>
      </c>
      <c r="T124" s="2">
        <v>83</v>
      </c>
      <c r="U124" s="2"/>
      <c r="V124" s="2" t="s">
        <v>36</v>
      </c>
      <c r="X124" s="37"/>
      <c r="Y124" s="38"/>
      <c r="Z124" s="2">
        <v>70</v>
      </c>
      <c r="AA124" s="2">
        <v>75</v>
      </c>
      <c r="AB124" s="49">
        <f t="shared" si="27"/>
        <v>0</v>
      </c>
      <c r="AF124" s="38"/>
      <c r="AG124" s="38"/>
      <c r="AH124" s="38">
        <f t="shared" si="26"/>
        <v>0</v>
      </c>
    </row>
    <row r="125" spans="1:34" s="1" customFormat="1" ht="23.25" customHeight="1">
      <c r="A125" s="50">
        <v>116</v>
      </c>
      <c r="B125" s="51" t="s">
        <v>155</v>
      </c>
      <c r="C125" s="52">
        <v>7611890</v>
      </c>
      <c r="D125" s="52"/>
      <c r="E125" s="53">
        <f t="shared" si="20"/>
        <v>7611890</v>
      </c>
      <c r="F125" s="54">
        <v>4528097.12</v>
      </c>
      <c r="G125" s="45">
        <f t="shared" si="15"/>
        <v>59.487159168090976</v>
      </c>
      <c r="H125" s="46">
        <f t="shared" si="16"/>
        <v>15.512840831909024</v>
      </c>
      <c r="I125" s="47">
        <f t="shared" si="21"/>
        <v>3083792.88</v>
      </c>
      <c r="J125" s="48">
        <f t="shared" si="17"/>
        <v>40.512840831909024</v>
      </c>
      <c r="K125" s="54">
        <v>875295</v>
      </c>
      <c r="L125" s="45">
        <f t="shared" si="18"/>
        <v>11.499049513327176</v>
      </c>
      <c r="M125" s="44">
        <f t="shared" si="22"/>
        <v>5403392.12</v>
      </c>
      <c r="N125" s="45">
        <f t="shared" si="23"/>
        <v>70.98620868141815</v>
      </c>
      <c r="O125" s="55">
        <f t="shared" si="24"/>
        <v>-0.9862086814181481</v>
      </c>
      <c r="P125" s="54">
        <f t="shared" si="25"/>
        <v>2208497.88</v>
      </c>
      <c r="Q125" s="56">
        <f t="shared" si="19"/>
        <v>29.013791318581852</v>
      </c>
      <c r="S125" s="2">
        <v>5</v>
      </c>
      <c r="T125" s="2">
        <v>3</v>
      </c>
      <c r="U125" s="2" t="s">
        <v>70</v>
      </c>
      <c r="V125" s="2" t="s">
        <v>36</v>
      </c>
      <c r="X125" s="37"/>
      <c r="Y125" s="38"/>
      <c r="Z125" s="2">
        <v>70</v>
      </c>
      <c r="AA125" s="2">
        <v>75</v>
      </c>
      <c r="AB125" s="49">
        <f t="shared" si="27"/>
        <v>0</v>
      </c>
      <c r="AF125" s="38"/>
      <c r="AG125" s="38"/>
      <c r="AH125" s="38">
        <f t="shared" si="26"/>
        <v>0</v>
      </c>
    </row>
    <row r="126" spans="1:34" s="1" customFormat="1" ht="23.25" customHeight="1">
      <c r="A126" s="50">
        <v>117</v>
      </c>
      <c r="B126" s="51" t="s">
        <v>156</v>
      </c>
      <c r="C126" s="52">
        <v>13259130</v>
      </c>
      <c r="D126" s="52"/>
      <c r="E126" s="53">
        <f t="shared" si="20"/>
        <v>13259130</v>
      </c>
      <c r="F126" s="54">
        <v>7872369.59</v>
      </c>
      <c r="G126" s="45">
        <f t="shared" si="15"/>
        <v>59.37319861861223</v>
      </c>
      <c r="H126" s="46">
        <f t="shared" si="16"/>
        <v>15.626801381387772</v>
      </c>
      <c r="I126" s="47">
        <f t="shared" si="21"/>
        <v>5386760.41</v>
      </c>
      <c r="J126" s="48">
        <f t="shared" si="17"/>
        <v>40.62680138138777</v>
      </c>
      <c r="K126" s="54">
        <v>251340</v>
      </c>
      <c r="L126" s="45">
        <f t="shared" si="18"/>
        <v>1.895599485034086</v>
      </c>
      <c r="M126" s="44">
        <f t="shared" si="22"/>
        <v>8123709.59</v>
      </c>
      <c r="N126" s="45">
        <f t="shared" si="23"/>
        <v>61.26879810364632</v>
      </c>
      <c r="O126" s="55">
        <f t="shared" si="24"/>
        <v>8.731201896353681</v>
      </c>
      <c r="P126" s="54">
        <f t="shared" si="25"/>
        <v>5135420.41</v>
      </c>
      <c r="Q126" s="56">
        <f t="shared" si="19"/>
        <v>38.73120189635368</v>
      </c>
      <c r="S126" s="2">
        <v>3</v>
      </c>
      <c r="T126" s="2">
        <v>3</v>
      </c>
      <c r="U126" s="2" t="s">
        <v>70</v>
      </c>
      <c r="V126" s="2" t="s">
        <v>36</v>
      </c>
      <c r="X126" s="37"/>
      <c r="Y126" s="38"/>
      <c r="Z126" s="2">
        <v>70</v>
      </c>
      <c r="AA126" s="2">
        <v>75</v>
      </c>
      <c r="AB126" s="49">
        <f t="shared" si="27"/>
        <v>0</v>
      </c>
      <c r="AF126" s="38"/>
      <c r="AG126" s="38"/>
      <c r="AH126" s="38">
        <f t="shared" si="26"/>
        <v>0</v>
      </c>
    </row>
    <row r="127" spans="1:34" s="1" customFormat="1" ht="23.25" customHeight="1">
      <c r="A127" s="50">
        <v>118</v>
      </c>
      <c r="B127" s="51" t="s">
        <v>157</v>
      </c>
      <c r="C127" s="52">
        <v>11874910</v>
      </c>
      <c r="D127" s="52"/>
      <c r="E127" s="53">
        <f t="shared" si="20"/>
        <v>11874910</v>
      </c>
      <c r="F127" s="54">
        <v>7045061.61</v>
      </c>
      <c r="G127" s="45">
        <f t="shared" si="15"/>
        <v>59.32728424889115</v>
      </c>
      <c r="H127" s="46">
        <f t="shared" si="16"/>
        <v>15.672715751108854</v>
      </c>
      <c r="I127" s="47">
        <f t="shared" si="21"/>
        <v>4829848.39</v>
      </c>
      <c r="J127" s="48">
        <f t="shared" si="17"/>
        <v>40.672715751108846</v>
      </c>
      <c r="K127" s="54">
        <v>1195200</v>
      </c>
      <c r="L127" s="45">
        <f t="shared" si="18"/>
        <v>10.064918386749879</v>
      </c>
      <c r="M127" s="44">
        <f t="shared" si="22"/>
        <v>8240261.61</v>
      </c>
      <c r="N127" s="45">
        <f t="shared" si="23"/>
        <v>69.39220263564103</v>
      </c>
      <c r="O127" s="55">
        <f t="shared" si="24"/>
        <v>0.6077973643589729</v>
      </c>
      <c r="P127" s="54">
        <f t="shared" si="25"/>
        <v>3634648.3899999997</v>
      </c>
      <c r="Q127" s="56">
        <f t="shared" si="19"/>
        <v>30.607797364358966</v>
      </c>
      <c r="S127" s="2">
        <v>3</v>
      </c>
      <c r="T127" s="2">
        <v>3</v>
      </c>
      <c r="U127" s="2" t="s">
        <v>70</v>
      </c>
      <c r="V127" s="2" t="s">
        <v>36</v>
      </c>
      <c r="X127" s="37"/>
      <c r="Y127" s="38"/>
      <c r="Z127" s="2">
        <v>70</v>
      </c>
      <c r="AA127" s="2">
        <v>75</v>
      </c>
      <c r="AB127" s="49">
        <f t="shared" si="27"/>
        <v>0</v>
      </c>
      <c r="AF127" s="38"/>
      <c r="AG127" s="38"/>
      <c r="AH127" s="38">
        <f t="shared" si="26"/>
        <v>0</v>
      </c>
    </row>
    <row r="128" spans="1:34" s="1" customFormat="1" ht="23.25" customHeight="1">
      <c r="A128" s="50">
        <v>119</v>
      </c>
      <c r="B128" s="51" t="s">
        <v>158</v>
      </c>
      <c r="C128" s="52">
        <v>3506850</v>
      </c>
      <c r="D128" s="52"/>
      <c r="E128" s="53">
        <f t="shared" si="20"/>
        <v>3506850</v>
      </c>
      <c r="F128" s="54">
        <v>2077301.15</v>
      </c>
      <c r="G128" s="45">
        <f t="shared" si="15"/>
        <v>59.23552903602948</v>
      </c>
      <c r="H128" s="46">
        <f t="shared" si="16"/>
        <v>15.764470963970517</v>
      </c>
      <c r="I128" s="47">
        <f t="shared" si="21"/>
        <v>1429548.85</v>
      </c>
      <c r="J128" s="48">
        <f t="shared" si="17"/>
        <v>40.76447096397052</v>
      </c>
      <c r="K128" s="54"/>
      <c r="L128" s="45">
        <f t="shared" si="18"/>
        <v>0</v>
      </c>
      <c r="M128" s="44">
        <f t="shared" si="22"/>
        <v>2077301.15</v>
      </c>
      <c r="N128" s="45">
        <f t="shared" si="23"/>
        <v>59.23552903602948</v>
      </c>
      <c r="O128" s="55">
        <f t="shared" si="24"/>
        <v>10.764470963970517</v>
      </c>
      <c r="P128" s="54">
        <f t="shared" si="25"/>
        <v>1429548.85</v>
      </c>
      <c r="Q128" s="56">
        <f t="shared" si="19"/>
        <v>40.76447096397052</v>
      </c>
      <c r="S128" s="2">
        <v>2</v>
      </c>
      <c r="T128" s="2">
        <v>83</v>
      </c>
      <c r="U128" s="2"/>
      <c r="V128" s="2" t="s">
        <v>36</v>
      </c>
      <c r="X128" s="37"/>
      <c r="Y128" s="38"/>
      <c r="Z128" s="2">
        <v>70</v>
      </c>
      <c r="AA128" s="2">
        <v>75</v>
      </c>
      <c r="AB128" s="49">
        <f t="shared" si="27"/>
        <v>0</v>
      </c>
      <c r="AF128" s="38"/>
      <c r="AG128" s="38"/>
      <c r="AH128" s="38">
        <f t="shared" si="26"/>
        <v>0</v>
      </c>
    </row>
    <row r="129" spans="1:34" s="1" customFormat="1" ht="23.25" customHeight="1">
      <c r="A129" s="50">
        <v>120</v>
      </c>
      <c r="B129" s="51" t="s">
        <v>159</v>
      </c>
      <c r="C129" s="52">
        <v>8969970</v>
      </c>
      <c r="D129" s="52"/>
      <c r="E129" s="53">
        <f t="shared" si="20"/>
        <v>8969970</v>
      </c>
      <c r="F129" s="54">
        <v>5304997.57</v>
      </c>
      <c r="G129" s="45">
        <f t="shared" si="15"/>
        <v>59.1417537628331</v>
      </c>
      <c r="H129" s="46">
        <f t="shared" si="16"/>
        <v>15.858246237166902</v>
      </c>
      <c r="I129" s="47">
        <f t="shared" si="21"/>
        <v>3664972.4299999997</v>
      </c>
      <c r="J129" s="48">
        <f t="shared" si="17"/>
        <v>40.8582462371669</v>
      </c>
      <c r="K129" s="54">
        <v>93178.75</v>
      </c>
      <c r="L129" s="45">
        <f t="shared" si="18"/>
        <v>1.0387855254811331</v>
      </c>
      <c r="M129" s="44">
        <f t="shared" si="22"/>
        <v>5398176.32</v>
      </c>
      <c r="N129" s="45">
        <f t="shared" si="23"/>
        <v>60.18053928831423</v>
      </c>
      <c r="O129" s="55">
        <f t="shared" si="24"/>
        <v>9.819460711685771</v>
      </c>
      <c r="P129" s="54">
        <f t="shared" si="25"/>
        <v>3571793.6799999997</v>
      </c>
      <c r="Q129" s="56">
        <f t="shared" si="19"/>
        <v>39.81946071168577</v>
      </c>
      <c r="S129" s="2">
        <v>4</v>
      </c>
      <c r="T129" s="2">
        <v>17</v>
      </c>
      <c r="U129" s="2"/>
      <c r="V129" s="2" t="s">
        <v>36</v>
      </c>
      <c r="X129" s="37"/>
      <c r="Y129" s="38"/>
      <c r="Z129" s="2">
        <v>70</v>
      </c>
      <c r="AA129" s="2">
        <v>75</v>
      </c>
      <c r="AB129" s="49">
        <f t="shared" si="27"/>
        <v>0</v>
      </c>
      <c r="AF129" s="38"/>
      <c r="AG129" s="38"/>
      <c r="AH129" s="38">
        <f t="shared" si="26"/>
        <v>0</v>
      </c>
    </row>
    <row r="130" spans="1:34" s="1" customFormat="1" ht="23.25" customHeight="1">
      <c r="A130" s="50">
        <v>121</v>
      </c>
      <c r="B130" s="51" t="s">
        <v>160</v>
      </c>
      <c r="C130" s="52">
        <v>1966860</v>
      </c>
      <c r="D130" s="52"/>
      <c r="E130" s="53">
        <f t="shared" si="20"/>
        <v>1966860</v>
      </c>
      <c r="F130" s="54">
        <v>1163087.23</v>
      </c>
      <c r="G130" s="45">
        <f t="shared" si="15"/>
        <v>59.13421545000661</v>
      </c>
      <c r="H130" s="46">
        <f t="shared" si="16"/>
        <v>15.865784549993393</v>
      </c>
      <c r="I130" s="47">
        <f t="shared" si="21"/>
        <v>803772.77</v>
      </c>
      <c r="J130" s="48">
        <f t="shared" si="17"/>
        <v>40.86578454999339</v>
      </c>
      <c r="K130" s="54"/>
      <c r="L130" s="45">
        <f t="shared" si="18"/>
        <v>0</v>
      </c>
      <c r="M130" s="44">
        <f t="shared" si="22"/>
        <v>1163087.23</v>
      </c>
      <c r="N130" s="45">
        <f t="shared" si="23"/>
        <v>59.13421545000661</v>
      </c>
      <c r="O130" s="55">
        <f t="shared" si="24"/>
        <v>10.865784549993393</v>
      </c>
      <c r="P130" s="54">
        <f t="shared" si="25"/>
        <v>803772.77</v>
      </c>
      <c r="Q130" s="56">
        <f t="shared" si="19"/>
        <v>40.86578454999339</v>
      </c>
      <c r="S130" s="2">
        <v>4</v>
      </c>
      <c r="T130" s="2">
        <v>53</v>
      </c>
      <c r="U130" s="2"/>
      <c r="V130" s="2" t="s">
        <v>36</v>
      </c>
      <c r="X130" s="37"/>
      <c r="Y130" s="38"/>
      <c r="Z130" s="2">
        <v>70</v>
      </c>
      <c r="AA130" s="2">
        <v>75</v>
      </c>
      <c r="AB130" s="49">
        <f t="shared" si="27"/>
        <v>0</v>
      </c>
      <c r="AF130" s="38"/>
      <c r="AG130" s="38"/>
      <c r="AH130" s="38">
        <f t="shared" si="26"/>
        <v>0</v>
      </c>
    </row>
    <row r="131" spans="1:34" s="1" customFormat="1" ht="23.25" customHeight="1">
      <c r="A131" s="50">
        <v>122</v>
      </c>
      <c r="B131" s="51" t="s">
        <v>161</v>
      </c>
      <c r="C131" s="52">
        <v>2528690</v>
      </c>
      <c r="D131" s="52"/>
      <c r="E131" s="53">
        <f t="shared" si="20"/>
        <v>2528690</v>
      </c>
      <c r="F131" s="54">
        <v>1492502.6</v>
      </c>
      <c r="G131" s="45">
        <f t="shared" si="15"/>
        <v>59.02275881978416</v>
      </c>
      <c r="H131" s="46">
        <f t="shared" si="16"/>
        <v>15.977241180215842</v>
      </c>
      <c r="I131" s="47">
        <f t="shared" si="21"/>
        <v>1036187.3999999999</v>
      </c>
      <c r="J131" s="48">
        <f t="shared" si="17"/>
        <v>40.977241180215835</v>
      </c>
      <c r="K131" s="54">
        <v>31800</v>
      </c>
      <c r="L131" s="45">
        <f t="shared" si="18"/>
        <v>1.257568147934306</v>
      </c>
      <c r="M131" s="44">
        <f t="shared" si="22"/>
        <v>1524302.6</v>
      </c>
      <c r="N131" s="45">
        <f t="shared" si="23"/>
        <v>60.280326967718466</v>
      </c>
      <c r="O131" s="55">
        <f t="shared" si="24"/>
        <v>9.719673032281534</v>
      </c>
      <c r="P131" s="54">
        <f t="shared" si="25"/>
        <v>1004387.3999999999</v>
      </c>
      <c r="Q131" s="56">
        <f t="shared" si="19"/>
        <v>39.719673032281534</v>
      </c>
      <c r="S131" s="2">
        <v>9</v>
      </c>
      <c r="T131" s="2">
        <v>53</v>
      </c>
      <c r="U131" s="2"/>
      <c r="V131" s="2" t="s">
        <v>36</v>
      </c>
      <c r="X131" s="37"/>
      <c r="Y131" s="38"/>
      <c r="Z131" s="2">
        <v>70</v>
      </c>
      <c r="AA131" s="2">
        <v>75</v>
      </c>
      <c r="AB131" s="49">
        <f aca="true" t="shared" si="28" ref="AB131:AB167">+Y131+X131</f>
        <v>0</v>
      </c>
      <c r="AF131" s="38"/>
      <c r="AG131" s="38"/>
      <c r="AH131" s="38">
        <f t="shared" si="26"/>
        <v>0</v>
      </c>
    </row>
    <row r="132" spans="1:34" s="1" customFormat="1" ht="23.25" customHeight="1">
      <c r="A132" s="50">
        <v>123</v>
      </c>
      <c r="B132" s="51" t="s">
        <v>162</v>
      </c>
      <c r="C132" s="52">
        <v>3554360</v>
      </c>
      <c r="D132" s="52"/>
      <c r="E132" s="53">
        <f t="shared" si="20"/>
        <v>3554360</v>
      </c>
      <c r="F132" s="54">
        <v>2096082.91</v>
      </c>
      <c r="G132" s="45">
        <f t="shared" si="15"/>
        <v>58.97216123296458</v>
      </c>
      <c r="H132" s="46">
        <f t="shared" si="16"/>
        <v>16.02783876703542</v>
      </c>
      <c r="I132" s="47">
        <f t="shared" si="21"/>
        <v>1458277.09</v>
      </c>
      <c r="J132" s="48">
        <f t="shared" si="17"/>
        <v>41.02783876703542</v>
      </c>
      <c r="K132" s="54">
        <v>402962.5</v>
      </c>
      <c r="L132" s="45">
        <f t="shared" si="18"/>
        <v>11.337132423277327</v>
      </c>
      <c r="M132" s="44">
        <f t="shared" si="22"/>
        <v>2499045.41</v>
      </c>
      <c r="N132" s="45">
        <f t="shared" si="23"/>
        <v>70.3092936562419</v>
      </c>
      <c r="O132" s="55">
        <f t="shared" si="24"/>
        <v>-0.3092936562419055</v>
      </c>
      <c r="P132" s="54">
        <f t="shared" si="25"/>
        <v>1055314.5899999999</v>
      </c>
      <c r="Q132" s="56">
        <f t="shared" si="19"/>
        <v>29.690706343758084</v>
      </c>
      <c r="S132" s="2">
        <v>5</v>
      </c>
      <c r="T132" s="2">
        <v>127</v>
      </c>
      <c r="U132" s="2"/>
      <c r="V132" s="2" t="s">
        <v>36</v>
      </c>
      <c r="X132" s="37"/>
      <c r="Y132" s="38"/>
      <c r="Z132" s="2">
        <v>70</v>
      </c>
      <c r="AA132" s="2">
        <v>75</v>
      </c>
      <c r="AB132" s="49">
        <f t="shared" si="28"/>
        <v>0</v>
      </c>
      <c r="AF132" s="38"/>
      <c r="AG132" s="38"/>
      <c r="AH132" s="38">
        <f t="shared" si="26"/>
        <v>0</v>
      </c>
    </row>
    <row r="133" spans="1:34" s="1" customFormat="1" ht="23.25" customHeight="1">
      <c r="A133" s="50">
        <v>124</v>
      </c>
      <c r="B133" s="51" t="s">
        <v>163</v>
      </c>
      <c r="C133" s="52">
        <v>23589780</v>
      </c>
      <c r="D133" s="52"/>
      <c r="E133" s="53">
        <f t="shared" si="20"/>
        <v>23589780</v>
      </c>
      <c r="F133" s="54">
        <v>13911279.16</v>
      </c>
      <c r="G133" s="45">
        <f t="shared" si="15"/>
        <v>58.971635852475096</v>
      </c>
      <c r="H133" s="46">
        <f t="shared" si="16"/>
        <v>16.028364147524904</v>
      </c>
      <c r="I133" s="47">
        <f t="shared" si="21"/>
        <v>9678500.84</v>
      </c>
      <c r="J133" s="48">
        <f t="shared" si="17"/>
        <v>41.028364147524904</v>
      </c>
      <c r="K133" s="54">
        <v>2941700</v>
      </c>
      <c r="L133" s="45">
        <f t="shared" si="18"/>
        <v>12.470230752469925</v>
      </c>
      <c r="M133" s="44">
        <f t="shared" si="22"/>
        <v>16852979.16</v>
      </c>
      <c r="N133" s="45">
        <f t="shared" si="23"/>
        <v>71.44186660494502</v>
      </c>
      <c r="O133" s="55">
        <f t="shared" si="24"/>
        <v>-1.4418666049450195</v>
      </c>
      <c r="P133" s="54">
        <f t="shared" si="25"/>
        <v>6736800.84</v>
      </c>
      <c r="Q133" s="56">
        <f t="shared" si="19"/>
        <v>28.558133395054977</v>
      </c>
      <c r="S133" s="2">
        <v>3</v>
      </c>
      <c r="T133" s="2">
        <v>3</v>
      </c>
      <c r="U133" s="2" t="s">
        <v>70</v>
      </c>
      <c r="V133" s="2" t="s">
        <v>36</v>
      </c>
      <c r="X133" s="37"/>
      <c r="Y133" s="38"/>
      <c r="Z133" s="2">
        <v>70</v>
      </c>
      <c r="AA133" s="2">
        <v>75</v>
      </c>
      <c r="AB133" s="49">
        <f t="shared" si="28"/>
        <v>0</v>
      </c>
      <c r="AF133" s="38">
        <v>-208840</v>
      </c>
      <c r="AG133" s="38">
        <v>-10452</v>
      </c>
      <c r="AH133" s="38">
        <f t="shared" si="26"/>
        <v>-219292</v>
      </c>
    </row>
    <row r="134" spans="1:34" s="1" customFormat="1" ht="23.25" customHeight="1">
      <c r="A134" s="50">
        <v>125</v>
      </c>
      <c r="B134" s="51" t="s">
        <v>164</v>
      </c>
      <c r="C134" s="52">
        <v>10491110</v>
      </c>
      <c r="D134" s="52"/>
      <c r="E134" s="53">
        <f t="shared" si="20"/>
        <v>10491110</v>
      </c>
      <c r="F134" s="54">
        <v>6181129.75</v>
      </c>
      <c r="G134" s="45">
        <f t="shared" si="15"/>
        <v>58.91778610652257</v>
      </c>
      <c r="H134" s="46">
        <f t="shared" si="16"/>
        <v>16.08221389347743</v>
      </c>
      <c r="I134" s="47">
        <f t="shared" si="21"/>
        <v>4309980.25</v>
      </c>
      <c r="J134" s="48">
        <f t="shared" si="17"/>
        <v>41.08221389347743</v>
      </c>
      <c r="K134" s="54">
        <v>36000</v>
      </c>
      <c r="L134" s="45">
        <f t="shared" si="18"/>
        <v>0.3431476745549327</v>
      </c>
      <c r="M134" s="44">
        <f t="shared" si="22"/>
        <v>6217129.75</v>
      </c>
      <c r="N134" s="45">
        <f t="shared" si="23"/>
        <v>59.260933781077505</v>
      </c>
      <c r="O134" s="55">
        <f t="shared" si="24"/>
        <v>10.739066218922495</v>
      </c>
      <c r="P134" s="54">
        <f t="shared" si="25"/>
        <v>4273980.25</v>
      </c>
      <c r="Q134" s="56">
        <f t="shared" si="19"/>
        <v>40.739066218922495</v>
      </c>
      <c r="S134" s="2">
        <v>6</v>
      </c>
      <c r="T134" s="2">
        <v>17</v>
      </c>
      <c r="U134" s="2"/>
      <c r="V134" s="2" t="s">
        <v>36</v>
      </c>
      <c r="X134" s="37"/>
      <c r="Y134" s="38"/>
      <c r="Z134" s="2">
        <v>70</v>
      </c>
      <c r="AA134" s="2">
        <v>75</v>
      </c>
      <c r="AB134" s="49">
        <f t="shared" si="28"/>
        <v>0</v>
      </c>
      <c r="AF134" s="38"/>
      <c r="AG134" s="38"/>
      <c r="AH134" s="38">
        <f t="shared" si="26"/>
        <v>0</v>
      </c>
    </row>
    <row r="135" spans="1:34" s="1" customFormat="1" ht="23.25" customHeight="1">
      <c r="A135" s="50">
        <v>126</v>
      </c>
      <c r="B135" s="51" t="s">
        <v>165</v>
      </c>
      <c r="C135" s="52">
        <v>892150</v>
      </c>
      <c r="D135" s="52"/>
      <c r="E135" s="53">
        <f t="shared" si="20"/>
        <v>892150</v>
      </c>
      <c r="F135" s="54">
        <v>524925.96</v>
      </c>
      <c r="G135" s="45">
        <f t="shared" si="15"/>
        <v>58.83830745950793</v>
      </c>
      <c r="H135" s="46">
        <f t="shared" si="16"/>
        <v>16.16169254049207</v>
      </c>
      <c r="I135" s="47">
        <f t="shared" si="21"/>
        <v>367224.04000000004</v>
      </c>
      <c r="J135" s="48">
        <f t="shared" si="17"/>
        <v>41.16169254049207</v>
      </c>
      <c r="K135" s="54"/>
      <c r="L135" s="45">
        <f t="shared" si="18"/>
        <v>0</v>
      </c>
      <c r="M135" s="44">
        <f t="shared" si="22"/>
        <v>524925.96</v>
      </c>
      <c r="N135" s="45">
        <f t="shared" si="23"/>
        <v>58.83830745950793</v>
      </c>
      <c r="O135" s="55">
        <f t="shared" si="24"/>
        <v>11.16169254049207</v>
      </c>
      <c r="P135" s="54">
        <f t="shared" si="25"/>
        <v>367224.04000000004</v>
      </c>
      <c r="Q135" s="56">
        <f t="shared" si="19"/>
        <v>41.16169254049207</v>
      </c>
      <c r="S135" s="2">
        <v>7</v>
      </c>
      <c r="T135" s="2">
        <v>83</v>
      </c>
      <c r="U135" s="2"/>
      <c r="V135" s="2" t="s">
        <v>36</v>
      </c>
      <c r="X135" s="37"/>
      <c r="Y135" s="38"/>
      <c r="Z135" s="2">
        <v>70</v>
      </c>
      <c r="AA135" s="2">
        <v>75</v>
      </c>
      <c r="AB135" s="49">
        <f t="shared" si="28"/>
        <v>0</v>
      </c>
      <c r="AF135" s="38"/>
      <c r="AG135" s="38"/>
      <c r="AH135" s="38">
        <f t="shared" si="26"/>
        <v>0</v>
      </c>
    </row>
    <row r="136" spans="1:34" s="1" customFormat="1" ht="23.25" customHeight="1">
      <c r="A136" s="50">
        <v>127</v>
      </c>
      <c r="B136" s="51" t="s">
        <v>166</v>
      </c>
      <c r="C136" s="52">
        <v>9277232</v>
      </c>
      <c r="D136" s="52"/>
      <c r="E136" s="53">
        <f t="shared" si="20"/>
        <v>9277232</v>
      </c>
      <c r="F136" s="54">
        <v>5458000.69</v>
      </c>
      <c r="G136" s="45">
        <f t="shared" si="15"/>
        <v>58.8322108361632</v>
      </c>
      <c r="H136" s="46">
        <f t="shared" si="16"/>
        <v>16.1677891638368</v>
      </c>
      <c r="I136" s="47">
        <f t="shared" si="21"/>
        <v>3819231.3099999996</v>
      </c>
      <c r="J136" s="48">
        <f t="shared" si="17"/>
        <v>41.167789163836794</v>
      </c>
      <c r="K136" s="54">
        <v>1177680</v>
      </c>
      <c r="L136" s="45">
        <f t="shared" si="18"/>
        <v>12.69430364574261</v>
      </c>
      <c r="M136" s="44">
        <f t="shared" si="22"/>
        <v>6635680.69</v>
      </c>
      <c r="N136" s="45">
        <f t="shared" si="23"/>
        <v>71.5265144819058</v>
      </c>
      <c r="O136" s="55">
        <f t="shared" si="24"/>
        <v>-1.5265144819058065</v>
      </c>
      <c r="P136" s="54">
        <f t="shared" si="25"/>
        <v>2641551.3099999996</v>
      </c>
      <c r="Q136" s="56">
        <f t="shared" si="19"/>
        <v>28.473485518094186</v>
      </c>
      <c r="S136" s="2">
        <v>7</v>
      </c>
      <c r="T136" s="2">
        <v>3</v>
      </c>
      <c r="U136" s="2" t="s">
        <v>70</v>
      </c>
      <c r="V136" s="2" t="s">
        <v>36</v>
      </c>
      <c r="X136" s="37"/>
      <c r="Y136" s="38"/>
      <c r="Z136" s="2">
        <v>70</v>
      </c>
      <c r="AA136" s="2">
        <v>75</v>
      </c>
      <c r="AB136" s="49">
        <f t="shared" si="28"/>
        <v>0</v>
      </c>
      <c r="AF136" s="38"/>
      <c r="AG136" s="38"/>
      <c r="AH136" s="38">
        <f t="shared" si="26"/>
        <v>0</v>
      </c>
    </row>
    <row r="137" spans="1:34" s="1" customFormat="1" ht="23.25" customHeight="1">
      <c r="A137" s="50">
        <v>128</v>
      </c>
      <c r="B137" s="51" t="s">
        <v>167</v>
      </c>
      <c r="C137" s="52">
        <v>2586860</v>
      </c>
      <c r="D137" s="52"/>
      <c r="E137" s="53">
        <f t="shared" si="20"/>
        <v>2586860</v>
      </c>
      <c r="F137" s="54">
        <v>1520630.97</v>
      </c>
      <c r="G137" s="45">
        <f aca="true" t="shared" si="29" ref="G137:G200">+F137*100/E137</f>
        <v>58.7828862018045</v>
      </c>
      <c r="H137" s="46">
        <f aca="true" t="shared" si="30" ref="H137:H200">+AA137-G137</f>
        <v>16.2171137981955</v>
      </c>
      <c r="I137" s="47">
        <f t="shared" si="21"/>
        <v>1066229.03</v>
      </c>
      <c r="J137" s="48">
        <f aca="true" t="shared" si="31" ref="J137:J200">+I137*100/E137</f>
        <v>41.2171137981955</v>
      </c>
      <c r="K137" s="54">
        <v>30000</v>
      </c>
      <c r="L137" s="45">
        <f aca="true" t="shared" si="32" ref="L137:L200">+K137*100/E137</f>
        <v>1.1597071352914343</v>
      </c>
      <c r="M137" s="44">
        <f t="shared" si="22"/>
        <v>1550630.97</v>
      </c>
      <c r="N137" s="45">
        <f t="shared" si="23"/>
        <v>59.942593337095936</v>
      </c>
      <c r="O137" s="55">
        <f t="shared" si="24"/>
        <v>10.057406662904064</v>
      </c>
      <c r="P137" s="54">
        <f t="shared" si="25"/>
        <v>1036229.03</v>
      </c>
      <c r="Q137" s="56">
        <f aca="true" t="shared" si="33" ref="Q137:Q200">+P137*100/E137</f>
        <v>40.057406662904064</v>
      </c>
      <c r="S137" s="2">
        <v>8</v>
      </c>
      <c r="T137" s="2">
        <v>53</v>
      </c>
      <c r="U137" s="2"/>
      <c r="V137" s="2" t="s">
        <v>36</v>
      </c>
      <c r="X137" s="37"/>
      <c r="Y137" s="38"/>
      <c r="Z137" s="2">
        <v>70</v>
      </c>
      <c r="AA137" s="2">
        <v>75</v>
      </c>
      <c r="AB137" s="49">
        <f t="shared" si="28"/>
        <v>0</v>
      </c>
      <c r="AF137" s="38"/>
      <c r="AG137" s="38"/>
      <c r="AH137" s="38">
        <f t="shared" si="26"/>
        <v>0</v>
      </c>
    </row>
    <row r="138" spans="1:34" s="1" customFormat="1" ht="23.25" customHeight="1">
      <c r="A138" s="50">
        <v>129</v>
      </c>
      <c r="B138" s="51" t="s">
        <v>168</v>
      </c>
      <c r="C138" s="52">
        <v>872210</v>
      </c>
      <c r="D138" s="52"/>
      <c r="E138" s="53">
        <f aca="true" t="shared" si="34" ref="E138:E201">SUM(C138:D138)</f>
        <v>872210</v>
      </c>
      <c r="F138" s="54">
        <v>512468.63</v>
      </c>
      <c r="G138" s="45">
        <f t="shared" si="29"/>
        <v>58.75518854404329</v>
      </c>
      <c r="H138" s="46">
        <f t="shared" si="30"/>
        <v>16.244811455956707</v>
      </c>
      <c r="I138" s="47">
        <f aca="true" t="shared" si="35" ref="I138:I201">+E138-F138</f>
        <v>359741.37</v>
      </c>
      <c r="J138" s="48">
        <f t="shared" si="31"/>
        <v>41.24481145595671</v>
      </c>
      <c r="K138" s="54"/>
      <c r="L138" s="45">
        <f t="shared" si="32"/>
        <v>0</v>
      </c>
      <c r="M138" s="44">
        <f aca="true" t="shared" si="36" ref="M138:M201">SUM(F138+K138)</f>
        <v>512468.63</v>
      </c>
      <c r="N138" s="45">
        <f aca="true" t="shared" si="37" ref="N138:N201">SUM(M138*100/E138)</f>
        <v>58.75518854404329</v>
      </c>
      <c r="O138" s="55">
        <f aca="true" t="shared" si="38" ref="O138:O201">+Z138-N138</f>
        <v>11.244811455956707</v>
      </c>
      <c r="P138" s="54">
        <f aca="true" t="shared" si="39" ref="P138:P201">SUM(E138-M138)</f>
        <v>359741.37</v>
      </c>
      <c r="Q138" s="56">
        <f t="shared" si="33"/>
        <v>41.24481145595671</v>
      </c>
      <c r="S138" s="2">
        <v>2</v>
      </c>
      <c r="T138" s="2">
        <v>83</v>
      </c>
      <c r="U138" s="2"/>
      <c r="V138" s="2" t="s">
        <v>36</v>
      </c>
      <c r="X138" s="37"/>
      <c r="Y138" s="38"/>
      <c r="Z138" s="2">
        <v>70</v>
      </c>
      <c r="AA138" s="2">
        <v>75</v>
      </c>
      <c r="AB138" s="49">
        <f t="shared" si="28"/>
        <v>0</v>
      </c>
      <c r="AF138" s="38"/>
      <c r="AG138" s="38"/>
      <c r="AH138" s="38">
        <f aca="true" t="shared" si="40" ref="AH138:AH201">SUM(AF138:AG138)</f>
        <v>0</v>
      </c>
    </row>
    <row r="139" spans="1:34" s="1" customFormat="1" ht="23.25" customHeight="1">
      <c r="A139" s="50">
        <v>130</v>
      </c>
      <c r="B139" s="51" t="s">
        <v>169</v>
      </c>
      <c r="C139" s="52">
        <v>1039890</v>
      </c>
      <c r="D139" s="52"/>
      <c r="E139" s="53">
        <f t="shared" si="34"/>
        <v>1039890</v>
      </c>
      <c r="F139" s="54">
        <v>610974.96</v>
      </c>
      <c r="G139" s="45">
        <f t="shared" si="29"/>
        <v>58.75380665262672</v>
      </c>
      <c r="H139" s="46">
        <f t="shared" si="30"/>
        <v>16.24619334737328</v>
      </c>
      <c r="I139" s="47">
        <f t="shared" si="35"/>
        <v>428915.04000000004</v>
      </c>
      <c r="J139" s="48">
        <f t="shared" si="31"/>
        <v>41.24619334737328</v>
      </c>
      <c r="K139" s="54"/>
      <c r="L139" s="45">
        <f t="shared" si="32"/>
        <v>0</v>
      </c>
      <c r="M139" s="44">
        <f t="shared" si="36"/>
        <v>610974.96</v>
      </c>
      <c r="N139" s="45">
        <f t="shared" si="37"/>
        <v>58.75380665262672</v>
      </c>
      <c r="O139" s="55">
        <f t="shared" si="38"/>
        <v>11.246193347373278</v>
      </c>
      <c r="P139" s="54">
        <f t="shared" si="39"/>
        <v>428915.04000000004</v>
      </c>
      <c r="Q139" s="56">
        <f t="shared" si="33"/>
        <v>41.24619334737328</v>
      </c>
      <c r="S139" s="2">
        <v>3</v>
      </c>
      <c r="T139" s="2">
        <v>83</v>
      </c>
      <c r="U139" s="2"/>
      <c r="V139" s="2" t="s">
        <v>36</v>
      </c>
      <c r="X139" s="37"/>
      <c r="Y139" s="38"/>
      <c r="Z139" s="2">
        <v>70</v>
      </c>
      <c r="AA139" s="2">
        <v>75</v>
      </c>
      <c r="AB139" s="49">
        <f t="shared" si="28"/>
        <v>0</v>
      </c>
      <c r="AF139" s="38"/>
      <c r="AG139" s="38"/>
      <c r="AH139" s="38">
        <f t="shared" si="40"/>
        <v>0</v>
      </c>
    </row>
    <row r="140" spans="1:34" s="1" customFormat="1" ht="23.25" customHeight="1">
      <c r="A140" s="50">
        <v>131</v>
      </c>
      <c r="B140" s="51" t="s">
        <v>170</v>
      </c>
      <c r="C140" s="52">
        <v>3532920</v>
      </c>
      <c r="D140" s="52"/>
      <c r="E140" s="53">
        <f t="shared" si="34"/>
        <v>3532920</v>
      </c>
      <c r="F140" s="54">
        <v>2074197.7</v>
      </c>
      <c r="G140" s="45">
        <f t="shared" si="29"/>
        <v>58.710576520272184</v>
      </c>
      <c r="H140" s="46">
        <f t="shared" si="30"/>
        <v>16.289423479727816</v>
      </c>
      <c r="I140" s="47">
        <f t="shared" si="35"/>
        <v>1458722.3</v>
      </c>
      <c r="J140" s="48">
        <f t="shared" si="31"/>
        <v>41.289423479727816</v>
      </c>
      <c r="K140" s="54">
        <v>42321.48</v>
      </c>
      <c r="L140" s="45">
        <f t="shared" si="32"/>
        <v>1.1979178696375803</v>
      </c>
      <c r="M140" s="44">
        <f t="shared" si="36"/>
        <v>2116519.18</v>
      </c>
      <c r="N140" s="45">
        <f t="shared" si="37"/>
        <v>59.90849438990977</v>
      </c>
      <c r="O140" s="55">
        <f t="shared" si="38"/>
        <v>10.09150561009023</v>
      </c>
      <c r="P140" s="54">
        <f t="shared" si="39"/>
        <v>1416400.8199999998</v>
      </c>
      <c r="Q140" s="56">
        <f t="shared" si="33"/>
        <v>40.09150561009023</v>
      </c>
      <c r="S140" s="2">
        <v>5</v>
      </c>
      <c r="T140" s="2">
        <v>15</v>
      </c>
      <c r="U140" s="2"/>
      <c r="V140" s="2" t="s">
        <v>36</v>
      </c>
      <c r="X140" s="37"/>
      <c r="Y140" s="38"/>
      <c r="Z140" s="2">
        <v>70</v>
      </c>
      <c r="AA140" s="2">
        <v>75</v>
      </c>
      <c r="AB140" s="49">
        <f t="shared" si="28"/>
        <v>0</v>
      </c>
      <c r="AF140" s="38"/>
      <c r="AG140" s="38"/>
      <c r="AH140" s="38">
        <f t="shared" si="40"/>
        <v>0</v>
      </c>
    </row>
    <row r="141" spans="1:34" s="1" customFormat="1" ht="23.25" customHeight="1">
      <c r="A141" s="50">
        <v>132</v>
      </c>
      <c r="B141" s="51" t="s">
        <v>171</v>
      </c>
      <c r="C141" s="52">
        <v>2084090</v>
      </c>
      <c r="D141" s="52"/>
      <c r="E141" s="53">
        <f t="shared" si="34"/>
        <v>2084090</v>
      </c>
      <c r="F141" s="54">
        <v>1221760.13</v>
      </c>
      <c r="G141" s="45">
        <f t="shared" si="29"/>
        <v>58.623194295831745</v>
      </c>
      <c r="H141" s="46">
        <f t="shared" si="30"/>
        <v>16.376805704168255</v>
      </c>
      <c r="I141" s="47">
        <f t="shared" si="35"/>
        <v>862329.8700000001</v>
      </c>
      <c r="J141" s="48">
        <f t="shared" si="31"/>
        <v>41.376805704168255</v>
      </c>
      <c r="K141" s="54">
        <v>543000</v>
      </c>
      <c r="L141" s="45">
        <f t="shared" si="32"/>
        <v>26.054536992164447</v>
      </c>
      <c r="M141" s="44">
        <f t="shared" si="36"/>
        <v>1764760.13</v>
      </c>
      <c r="N141" s="45">
        <f t="shared" si="37"/>
        <v>84.6777312879962</v>
      </c>
      <c r="O141" s="55">
        <f t="shared" si="38"/>
        <v>-14.677731287996195</v>
      </c>
      <c r="P141" s="54">
        <f t="shared" si="39"/>
        <v>319329.8700000001</v>
      </c>
      <c r="Q141" s="56">
        <f t="shared" si="33"/>
        <v>15.322268712003806</v>
      </c>
      <c r="S141" s="2">
        <v>6</v>
      </c>
      <c r="T141" s="2">
        <v>83</v>
      </c>
      <c r="U141" s="2"/>
      <c r="V141" s="2" t="s">
        <v>36</v>
      </c>
      <c r="X141" s="37"/>
      <c r="Y141" s="38"/>
      <c r="Z141" s="2">
        <v>70</v>
      </c>
      <c r="AA141" s="2">
        <v>75</v>
      </c>
      <c r="AB141" s="49">
        <f t="shared" si="28"/>
        <v>0</v>
      </c>
      <c r="AF141" s="38"/>
      <c r="AG141" s="38"/>
      <c r="AH141" s="38">
        <f t="shared" si="40"/>
        <v>0</v>
      </c>
    </row>
    <row r="142" spans="1:34" s="1" customFormat="1" ht="23.25" customHeight="1">
      <c r="A142" s="50">
        <v>133</v>
      </c>
      <c r="B142" s="51" t="s">
        <v>172</v>
      </c>
      <c r="C142" s="52">
        <v>2149470</v>
      </c>
      <c r="D142" s="52"/>
      <c r="E142" s="53">
        <f t="shared" si="34"/>
        <v>2149470</v>
      </c>
      <c r="F142" s="54">
        <v>1259051.75</v>
      </c>
      <c r="G142" s="45">
        <f t="shared" si="29"/>
        <v>58.57498592676334</v>
      </c>
      <c r="H142" s="46">
        <f t="shared" si="30"/>
        <v>16.42501407323666</v>
      </c>
      <c r="I142" s="47">
        <f t="shared" si="35"/>
        <v>890418.25</v>
      </c>
      <c r="J142" s="48">
        <f t="shared" si="31"/>
        <v>41.42501407323666</v>
      </c>
      <c r="K142" s="54"/>
      <c r="L142" s="45">
        <f t="shared" si="32"/>
        <v>0</v>
      </c>
      <c r="M142" s="44">
        <f t="shared" si="36"/>
        <v>1259051.75</v>
      </c>
      <c r="N142" s="45">
        <f t="shared" si="37"/>
        <v>58.57498592676334</v>
      </c>
      <c r="O142" s="55">
        <f t="shared" si="38"/>
        <v>11.42501407323666</v>
      </c>
      <c r="P142" s="54">
        <f t="shared" si="39"/>
        <v>890418.25</v>
      </c>
      <c r="Q142" s="56">
        <f t="shared" si="33"/>
        <v>41.42501407323666</v>
      </c>
      <c r="S142" s="2">
        <v>7</v>
      </c>
      <c r="T142" s="2">
        <v>3</v>
      </c>
      <c r="U142" s="2" t="s">
        <v>70</v>
      </c>
      <c r="V142" s="2" t="s">
        <v>36</v>
      </c>
      <c r="X142" s="37"/>
      <c r="Y142" s="38"/>
      <c r="Z142" s="2">
        <v>70</v>
      </c>
      <c r="AA142" s="2">
        <v>75</v>
      </c>
      <c r="AB142" s="49">
        <f t="shared" si="28"/>
        <v>0</v>
      </c>
      <c r="AF142" s="38"/>
      <c r="AG142" s="38"/>
      <c r="AH142" s="38">
        <f t="shared" si="40"/>
        <v>0</v>
      </c>
    </row>
    <row r="143" spans="1:34" s="1" customFormat="1" ht="23.25" customHeight="1">
      <c r="A143" s="50">
        <v>134</v>
      </c>
      <c r="B143" s="51" t="s">
        <v>173</v>
      </c>
      <c r="C143" s="52">
        <v>9499574</v>
      </c>
      <c r="D143" s="52"/>
      <c r="E143" s="53">
        <f t="shared" si="34"/>
        <v>9499574</v>
      </c>
      <c r="F143" s="54">
        <v>5564243.09</v>
      </c>
      <c r="G143" s="45">
        <f t="shared" si="29"/>
        <v>58.5736064585633</v>
      </c>
      <c r="H143" s="46">
        <f t="shared" si="30"/>
        <v>16.426393541436703</v>
      </c>
      <c r="I143" s="47">
        <f t="shared" si="35"/>
        <v>3935330.91</v>
      </c>
      <c r="J143" s="48">
        <f t="shared" si="31"/>
        <v>41.4263935414367</v>
      </c>
      <c r="K143" s="54"/>
      <c r="L143" s="45">
        <f t="shared" si="32"/>
        <v>0</v>
      </c>
      <c r="M143" s="44">
        <f t="shared" si="36"/>
        <v>5564243.09</v>
      </c>
      <c r="N143" s="45">
        <f t="shared" si="37"/>
        <v>58.5736064585633</v>
      </c>
      <c r="O143" s="55">
        <f t="shared" si="38"/>
        <v>11.426393541436703</v>
      </c>
      <c r="P143" s="54">
        <f t="shared" si="39"/>
        <v>3935330.91</v>
      </c>
      <c r="Q143" s="56">
        <f t="shared" si="33"/>
        <v>41.4263935414367</v>
      </c>
      <c r="S143" s="2">
        <v>2</v>
      </c>
      <c r="T143" s="2">
        <v>3</v>
      </c>
      <c r="U143" s="2" t="s">
        <v>70</v>
      </c>
      <c r="V143" s="2" t="s">
        <v>36</v>
      </c>
      <c r="X143" s="37"/>
      <c r="Y143" s="38"/>
      <c r="Z143" s="2">
        <v>70</v>
      </c>
      <c r="AA143" s="2">
        <v>75</v>
      </c>
      <c r="AB143" s="49">
        <f t="shared" si="28"/>
        <v>0</v>
      </c>
      <c r="AF143" s="38"/>
      <c r="AG143" s="38"/>
      <c r="AH143" s="38">
        <f t="shared" si="40"/>
        <v>0</v>
      </c>
    </row>
    <row r="144" spans="1:34" s="1" customFormat="1" ht="23.25" customHeight="1">
      <c r="A144" s="50">
        <v>135</v>
      </c>
      <c r="B144" s="51" t="s">
        <v>174</v>
      </c>
      <c r="C144" s="52">
        <v>1161300</v>
      </c>
      <c r="D144" s="52"/>
      <c r="E144" s="53">
        <f t="shared" si="34"/>
        <v>1161300</v>
      </c>
      <c r="F144" s="54">
        <v>679444.73</v>
      </c>
      <c r="G144" s="45">
        <f t="shared" si="29"/>
        <v>58.50725307844657</v>
      </c>
      <c r="H144" s="46">
        <f t="shared" si="30"/>
        <v>16.492746921553433</v>
      </c>
      <c r="I144" s="47">
        <f t="shared" si="35"/>
        <v>481855.27</v>
      </c>
      <c r="J144" s="48">
        <f t="shared" si="31"/>
        <v>41.49274692155343</v>
      </c>
      <c r="K144" s="54">
        <v>102000</v>
      </c>
      <c r="L144" s="45">
        <f t="shared" si="32"/>
        <v>8.783260139498838</v>
      </c>
      <c r="M144" s="44">
        <f t="shared" si="36"/>
        <v>781444.73</v>
      </c>
      <c r="N144" s="45">
        <f t="shared" si="37"/>
        <v>67.2905132179454</v>
      </c>
      <c r="O144" s="55">
        <f t="shared" si="38"/>
        <v>2.709486782054597</v>
      </c>
      <c r="P144" s="54">
        <f t="shared" si="39"/>
        <v>379855.27</v>
      </c>
      <c r="Q144" s="56">
        <f t="shared" si="33"/>
        <v>32.7094867820546</v>
      </c>
      <c r="S144" s="2">
        <v>8</v>
      </c>
      <c r="T144" s="2">
        <v>83</v>
      </c>
      <c r="U144" s="2"/>
      <c r="V144" s="2" t="s">
        <v>36</v>
      </c>
      <c r="X144" s="37"/>
      <c r="Y144" s="38"/>
      <c r="Z144" s="2">
        <v>70</v>
      </c>
      <c r="AA144" s="2">
        <v>75</v>
      </c>
      <c r="AB144" s="49">
        <f t="shared" si="28"/>
        <v>0</v>
      </c>
      <c r="AF144" s="38"/>
      <c r="AG144" s="38"/>
      <c r="AH144" s="38">
        <f t="shared" si="40"/>
        <v>0</v>
      </c>
    </row>
    <row r="145" spans="1:34" s="1" customFormat="1" ht="23.25" customHeight="1">
      <c r="A145" s="50">
        <v>136</v>
      </c>
      <c r="B145" s="51" t="s">
        <v>175</v>
      </c>
      <c r="C145" s="52">
        <v>9159328</v>
      </c>
      <c r="D145" s="52"/>
      <c r="E145" s="53">
        <f t="shared" si="34"/>
        <v>9159328</v>
      </c>
      <c r="F145" s="54">
        <v>5356788.45</v>
      </c>
      <c r="G145" s="45">
        <f t="shared" si="29"/>
        <v>58.48451382022786</v>
      </c>
      <c r="H145" s="46">
        <f t="shared" si="30"/>
        <v>16.51548617977214</v>
      </c>
      <c r="I145" s="47">
        <f t="shared" si="35"/>
        <v>3802539.55</v>
      </c>
      <c r="J145" s="48">
        <f t="shared" si="31"/>
        <v>41.51548617977214</v>
      </c>
      <c r="K145" s="54">
        <v>636786.85</v>
      </c>
      <c r="L145" s="45">
        <f t="shared" si="32"/>
        <v>6.952331546593811</v>
      </c>
      <c r="M145" s="44">
        <f t="shared" si="36"/>
        <v>5993575.3</v>
      </c>
      <c r="N145" s="45">
        <f t="shared" si="37"/>
        <v>65.43684536682167</v>
      </c>
      <c r="O145" s="55">
        <f t="shared" si="38"/>
        <v>4.563154633178328</v>
      </c>
      <c r="P145" s="54">
        <f t="shared" si="39"/>
        <v>3165752.7</v>
      </c>
      <c r="Q145" s="56">
        <f t="shared" si="33"/>
        <v>34.56315463317833</v>
      </c>
      <c r="S145" s="2">
        <v>9</v>
      </c>
      <c r="T145" s="2">
        <v>3</v>
      </c>
      <c r="U145" s="2" t="s">
        <v>39</v>
      </c>
      <c r="V145" s="2" t="s">
        <v>36</v>
      </c>
      <c r="X145" s="37"/>
      <c r="Y145" s="38"/>
      <c r="Z145" s="2">
        <v>70</v>
      </c>
      <c r="AA145" s="2">
        <v>75</v>
      </c>
      <c r="AB145" s="49">
        <f t="shared" si="28"/>
        <v>0</v>
      </c>
      <c r="AF145" s="38"/>
      <c r="AG145" s="38"/>
      <c r="AH145" s="38">
        <f t="shared" si="40"/>
        <v>0</v>
      </c>
    </row>
    <row r="146" spans="1:34" s="1" customFormat="1" ht="23.25" customHeight="1">
      <c r="A146" s="50">
        <v>137</v>
      </c>
      <c r="B146" s="51" t="s">
        <v>176</v>
      </c>
      <c r="C146" s="52">
        <v>4965162</v>
      </c>
      <c r="D146" s="52"/>
      <c r="E146" s="53">
        <f t="shared" si="34"/>
        <v>4965162</v>
      </c>
      <c r="F146" s="54">
        <v>2902775.77</v>
      </c>
      <c r="G146" s="45">
        <f t="shared" si="29"/>
        <v>58.462861231919526</v>
      </c>
      <c r="H146" s="46">
        <f t="shared" si="30"/>
        <v>16.537138768080474</v>
      </c>
      <c r="I146" s="47">
        <f t="shared" si="35"/>
        <v>2062386.23</v>
      </c>
      <c r="J146" s="48">
        <f t="shared" si="31"/>
        <v>41.537138768080474</v>
      </c>
      <c r="K146" s="54">
        <v>446521.6</v>
      </c>
      <c r="L146" s="45">
        <f t="shared" si="32"/>
        <v>8.99309226969835</v>
      </c>
      <c r="M146" s="44">
        <f t="shared" si="36"/>
        <v>3349297.37</v>
      </c>
      <c r="N146" s="45">
        <f t="shared" si="37"/>
        <v>67.45595350161787</v>
      </c>
      <c r="O146" s="55">
        <f t="shared" si="38"/>
        <v>2.54404649838213</v>
      </c>
      <c r="P146" s="54">
        <f t="shared" si="39"/>
        <v>1615864.63</v>
      </c>
      <c r="Q146" s="56">
        <f t="shared" si="33"/>
        <v>32.54404649838213</v>
      </c>
      <c r="S146" s="2">
        <v>5</v>
      </c>
      <c r="T146" s="2">
        <v>17</v>
      </c>
      <c r="U146" s="2"/>
      <c r="V146" s="2" t="s">
        <v>36</v>
      </c>
      <c r="X146" s="37"/>
      <c r="Y146" s="38"/>
      <c r="Z146" s="2">
        <v>70</v>
      </c>
      <c r="AA146" s="2">
        <v>75</v>
      </c>
      <c r="AB146" s="49">
        <f t="shared" si="28"/>
        <v>0</v>
      </c>
      <c r="AF146" s="38"/>
      <c r="AG146" s="38"/>
      <c r="AH146" s="38">
        <f t="shared" si="40"/>
        <v>0</v>
      </c>
    </row>
    <row r="147" spans="1:34" s="1" customFormat="1" ht="23.25" customHeight="1">
      <c r="A147" s="50">
        <v>138</v>
      </c>
      <c r="B147" s="51" t="s">
        <v>177</v>
      </c>
      <c r="C147" s="52">
        <v>7427360</v>
      </c>
      <c r="D147" s="52"/>
      <c r="E147" s="53">
        <f t="shared" si="34"/>
        <v>7427360</v>
      </c>
      <c r="F147" s="54">
        <v>4339408.08</v>
      </c>
      <c r="G147" s="45">
        <f t="shared" si="29"/>
        <v>58.42463647917968</v>
      </c>
      <c r="H147" s="46">
        <f t="shared" si="30"/>
        <v>16.575363520820318</v>
      </c>
      <c r="I147" s="47">
        <f t="shared" si="35"/>
        <v>3087951.92</v>
      </c>
      <c r="J147" s="48">
        <f t="shared" si="31"/>
        <v>41.57536352082032</v>
      </c>
      <c r="K147" s="54"/>
      <c r="L147" s="45">
        <f t="shared" si="32"/>
        <v>0</v>
      </c>
      <c r="M147" s="44">
        <f t="shared" si="36"/>
        <v>4339408.08</v>
      </c>
      <c r="N147" s="45">
        <f t="shared" si="37"/>
        <v>58.42463647917968</v>
      </c>
      <c r="O147" s="55">
        <f t="shared" si="38"/>
        <v>11.575363520820318</v>
      </c>
      <c r="P147" s="54">
        <f t="shared" si="39"/>
        <v>3087951.92</v>
      </c>
      <c r="Q147" s="56">
        <f t="shared" si="33"/>
        <v>41.57536352082032</v>
      </c>
      <c r="S147" s="2">
        <v>8</v>
      </c>
      <c r="T147" s="2">
        <v>17</v>
      </c>
      <c r="U147" s="2"/>
      <c r="V147" s="2" t="s">
        <v>36</v>
      </c>
      <c r="X147" s="37"/>
      <c r="Y147" s="38"/>
      <c r="Z147" s="2">
        <v>70</v>
      </c>
      <c r="AA147" s="2">
        <v>75</v>
      </c>
      <c r="AB147" s="49">
        <f t="shared" si="28"/>
        <v>0</v>
      </c>
      <c r="AF147" s="38"/>
      <c r="AG147" s="38"/>
      <c r="AH147" s="38">
        <f t="shared" si="40"/>
        <v>0</v>
      </c>
    </row>
    <row r="148" spans="1:34" s="1" customFormat="1" ht="23.25" customHeight="1">
      <c r="A148" s="50">
        <v>139</v>
      </c>
      <c r="B148" s="51" t="s">
        <v>178</v>
      </c>
      <c r="C148" s="52">
        <v>11456390</v>
      </c>
      <c r="D148" s="52"/>
      <c r="E148" s="53">
        <f t="shared" si="34"/>
        <v>11456390</v>
      </c>
      <c r="F148" s="54">
        <v>6684145.93</v>
      </c>
      <c r="G148" s="45">
        <f t="shared" si="29"/>
        <v>58.34425966643943</v>
      </c>
      <c r="H148" s="46">
        <f t="shared" si="30"/>
        <v>16.655740333560573</v>
      </c>
      <c r="I148" s="47">
        <f t="shared" si="35"/>
        <v>4772244.07</v>
      </c>
      <c r="J148" s="48">
        <f t="shared" si="31"/>
        <v>41.65574033356057</v>
      </c>
      <c r="K148" s="54">
        <v>843669.99</v>
      </c>
      <c r="L148" s="45">
        <f t="shared" si="32"/>
        <v>7.364187060670944</v>
      </c>
      <c r="M148" s="44">
        <f t="shared" si="36"/>
        <v>7527815.92</v>
      </c>
      <c r="N148" s="45">
        <f t="shared" si="37"/>
        <v>65.70844672711037</v>
      </c>
      <c r="O148" s="55">
        <f t="shared" si="38"/>
        <v>4.2915532728896295</v>
      </c>
      <c r="P148" s="54">
        <f t="shared" si="39"/>
        <v>3928574.08</v>
      </c>
      <c r="Q148" s="56">
        <f t="shared" si="33"/>
        <v>34.29155327288963</v>
      </c>
      <c r="S148" s="2">
        <v>7</v>
      </c>
      <c r="T148" s="2">
        <v>3</v>
      </c>
      <c r="U148" s="2" t="s">
        <v>70</v>
      </c>
      <c r="V148" s="2" t="s">
        <v>36</v>
      </c>
      <c r="X148" s="37"/>
      <c r="Y148" s="38"/>
      <c r="Z148" s="2">
        <v>70</v>
      </c>
      <c r="AA148" s="2">
        <v>75</v>
      </c>
      <c r="AB148" s="49">
        <f t="shared" si="28"/>
        <v>0</v>
      </c>
      <c r="AF148" s="38"/>
      <c r="AG148" s="38"/>
      <c r="AH148" s="38">
        <f t="shared" si="40"/>
        <v>0</v>
      </c>
    </row>
    <row r="149" spans="1:34" s="1" customFormat="1" ht="23.25" customHeight="1">
      <c r="A149" s="50">
        <v>140</v>
      </c>
      <c r="B149" s="51" t="s">
        <v>179</v>
      </c>
      <c r="C149" s="52">
        <v>1740630</v>
      </c>
      <c r="D149" s="52"/>
      <c r="E149" s="53">
        <f t="shared" si="34"/>
        <v>1740630</v>
      </c>
      <c r="F149" s="54">
        <v>1014667.85</v>
      </c>
      <c r="G149" s="45">
        <f t="shared" si="29"/>
        <v>58.29313811665891</v>
      </c>
      <c r="H149" s="46">
        <f t="shared" si="30"/>
        <v>16.70686188334109</v>
      </c>
      <c r="I149" s="47">
        <f t="shared" si="35"/>
        <v>725962.15</v>
      </c>
      <c r="J149" s="48">
        <f t="shared" si="31"/>
        <v>41.70686188334109</v>
      </c>
      <c r="K149" s="54"/>
      <c r="L149" s="45">
        <f t="shared" si="32"/>
        <v>0</v>
      </c>
      <c r="M149" s="44">
        <f t="shared" si="36"/>
        <v>1014667.85</v>
      </c>
      <c r="N149" s="45">
        <f t="shared" si="37"/>
        <v>58.29313811665891</v>
      </c>
      <c r="O149" s="55">
        <f t="shared" si="38"/>
        <v>11.706861883341091</v>
      </c>
      <c r="P149" s="54">
        <f t="shared" si="39"/>
        <v>725962.15</v>
      </c>
      <c r="Q149" s="56">
        <f t="shared" si="33"/>
        <v>41.70686188334109</v>
      </c>
      <c r="S149" s="2">
        <v>5</v>
      </c>
      <c r="T149" s="2">
        <v>83</v>
      </c>
      <c r="U149" s="2"/>
      <c r="V149" s="2" t="s">
        <v>36</v>
      </c>
      <c r="X149" s="37"/>
      <c r="Y149" s="38"/>
      <c r="Z149" s="2">
        <v>70</v>
      </c>
      <c r="AA149" s="2">
        <v>75</v>
      </c>
      <c r="AB149" s="49">
        <f t="shared" si="28"/>
        <v>0</v>
      </c>
      <c r="AF149" s="38"/>
      <c r="AG149" s="38"/>
      <c r="AH149" s="38">
        <f t="shared" si="40"/>
        <v>0</v>
      </c>
    </row>
    <row r="150" spans="1:34" s="1" customFormat="1" ht="23.25" customHeight="1">
      <c r="A150" s="50">
        <v>141</v>
      </c>
      <c r="B150" s="51" t="s">
        <v>180</v>
      </c>
      <c r="C150" s="52">
        <v>5917550</v>
      </c>
      <c r="D150" s="52"/>
      <c r="E150" s="53">
        <f t="shared" si="34"/>
        <v>5917550</v>
      </c>
      <c r="F150" s="54">
        <v>3449168.77</v>
      </c>
      <c r="G150" s="45">
        <f t="shared" si="29"/>
        <v>58.28710817821565</v>
      </c>
      <c r="H150" s="46">
        <f t="shared" si="30"/>
        <v>16.712891821784353</v>
      </c>
      <c r="I150" s="47">
        <f t="shared" si="35"/>
        <v>2468381.23</v>
      </c>
      <c r="J150" s="48">
        <f t="shared" si="31"/>
        <v>41.71289182178435</v>
      </c>
      <c r="K150" s="54">
        <v>79920</v>
      </c>
      <c r="L150" s="45">
        <f t="shared" si="32"/>
        <v>1.3505589306385244</v>
      </c>
      <c r="M150" s="44">
        <f t="shared" si="36"/>
        <v>3529088.77</v>
      </c>
      <c r="N150" s="45">
        <f t="shared" si="37"/>
        <v>59.637667108854174</v>
      </c>
      <c r="O150" s="55">
        <f t="shared" si="38"/>
        <v>10.362332891145826</v>
      </c>
      <c r="P150" s="54">
        <f t="shared" si="39"/>
        <v>2388461.23</v>
      </c>
      <c r="Q150" s="56">
        <f t="shared" si="33"/>
        <v>40.362332891145826</v>
      </c>
      <c r="S150" s="2">
        <v>9</v>
      </c>
      <c r="T150" s="2">
        <v>3</v>
      </c>
      <c r="U150" s="2" t="s">
        <v>70</v>
      </c>
      <c r="V150" s="2" t="s">
        <v>36</v>
      </c>
      <c r="X150" s="37"/>
      <c r="Y150" s="38"/>
      <c r="Z150" s="2">
        <v>70</v>
      </c>
      <c r="AA150" s="2">
        <v>75</v>
      </c>
      <c r="AB150" s="49">
        <f t="shared" si="28"/>
        <v>0</v>
      </c>
      <c r="AF150" s="38"/>
      <c r="AG150" s="38"/>
      <c r="AH150" s="38">
        <f t="shared" si="40"/>
        <v>0</v>
      </c>
    </row>
    <row r="151" spans="1:34" s="1" customFormat="1" ht="23.25" customHeight="1">
      <c r="A151" s="50">
        <v>142</v>
      </c>
      <c r="B151" s="51" t="s">
        <v>181</v>
      </c>
      <c r="C151" s="52">
        <v>1708580</v>
      </c>
      <c r="D151" s="52"/>
      <c r="E151" s="53">
        <f t="shared" si="34"/>
        <v>1708580</v>
      </c>
      <c r="F151" s="54">
        <v>995183.13</v>
      </c>
      <c r="G151" s="45">
        <f t="shared" si="29"/>
        <v>58.24621205913683</v>
      </c>
      <c r="H151" s="46">
        <f t="shared" si="30"/>
        <v>16.75378794086317</v>
      </c>
      <c r="I151" s="47">
        <f t="shared" si="35"/>
        <v>713396.87</v>
      </c>
      <c r="J151" s="48">
        <f t="shared" si="31"/>
        <v>41.75378794086317</v>
      </c>
      <c r="K151" s="54"/>
      <c r="L151" s="45">
        <f t="shared" si="32"/>
        <v>0</v>
      </c>
      <c r="M151" s="44">
        <f t="shared" si="36"/>
        <v>995183.13</v>
      </c>
      <c r="N151" s="45">
        <f t="shared" si="37"/>
        <v>58.24621205913683</v>
      </c>
      <c r="O151" s="55">
        <f t="shared" si="38"/>
        <v>11.75378794086317</v>
      </c>
      <c r="P151" s="54">
        <f t="shared" si="39"/>
        <v>713396.87</v>
      </c>
      <c r="Q151" s="56">
        <f t="shared" si="33"/>
        <v>41.75378794086317</v>
      </c>
      <c r="S151" s="2">
        <v>7</v>
      </c>
      <c r="T151" s="2">
        <v>127</v>
      </c>
      <c r="U151" s="2"/>
      <c r="V151" s="2" t="s">
        <v>36</v>
      </c>
      <c r="X151" s="37"/>
      <c r="Y151" s="38"/>
      <c r="Z151" s="2">
        <v>70</v>
      </c>
      <c r="AA151" s="2">
        <v>75</v>
      </c>
      <c r="AB151" s="49">
        <f t="shared" si="28"/>
        <v>0</v>
      </c>
      <c r="AF151" s="38"/>
      <c r="AG151" s="38"/>
      <c r="AH151" s="38">
        <f t="shared" si="40"/>
        <v>0</v>
      </c>
    </row>
    <row r="152" spans="1:34" s="1" customFormat="1" ht="23.25" customHeight="1">
      <c r="A152" s="50">
        <v>143</v>
      </c>
      <c r="B152" s="51" t="s">
        <v>182</v>
      </c>
      <c r="C152" s="52">
        <v>5353080</v>
      </c>
      <c r="D152" s="52"/>
      <c r="E152" s="53">
        <f t="shared" si="34"/>
        <v>5353080</v>
      </c>
      <c r="F152" s="54">
        <v>3114072.07</v>
      </c>
      <c r="G152" s="45">
        <f t="shared" si="29"/>
        <v>58.173464061811146</v>
      </c>
      <c r="H152" s="46">
        <f t="shared" si="30"/>
        <v>16.826535938188854</v>
      </c>
      <c r="I152" s="47">
        <f t="shared" si="35"/>
        <v>2239007.93</v>
      </c>
      <c r="J152" s="48">
        <f t="shared" si="31"/>
        <v>41.82653593818886</v>
      </c>
      <c r="K152" s="54">
        <v>30600</v>
      </c>
      <c r="L152" s="45">
        <f t="shared" si="32"/>
        <v>0.5716335268667757</v>
      </c>
      <c r="M152" s="44">
        <f t="shared" si="36"/>
        <v>3144672.07</v>
      </c>
      <c r="N152" s="45">
        <f t="shared" si="37"/>
        <v>58.74509758867792</v>
      </c>
      <c r="O152" s="55">
        <f t="shared" si="38"/>
        <v>11.254902411322078</v>
      </c>
      <c r="P152" s="54">
        <f t="shared" si="39"/>
        <v>2208407.93</v>
      </c>
      <c r="Q152" s="56">
        <f t="shared" si="33"/>
        <v>41.254902411322085</v>
      </c>
      <c r="S152" s="2">
        <v>3</v>
      </c>
      <c r="T152" s="2">
        <v>127</v>
      </c>
      <c r="U152" s="2"/>
      <c r="V152" s="2" t="s">
        <v>36</v>
      </c>
      <c r="X152" s="37"/>
      <c r="Y152" s="38"/>
      <c r="Z152" s="2">
        <v>70</v>
      </c>
      <c r="AA152" s="2">
        <v>75</v>
      </c>
      <c r="AB152" s="49">
        <f t="shared" si="28"/>
        <v>0</v>
      </c>
      <c r="AF152" s="38"/>
      <c r="AG152" s="38"/>
      <c r="AH152" s="38">
        <f t="shared" si="40"/>
        <v>0</v>
      </c>
    </row>
    <row r="153" spans="1:34" s="1" customFormat="1" ht="23.25" customHeight="1">
      <c r="A153" s="50">
        <v>144</v>
      </c>
      <c r="B153" s="51" t="s">
        <v>183</v>
      </c>
      <c r="C153" s="52">
        <v>7038720</v>
      </c>
      <c r="D153" s="52"/>
      <c r="E153" s="53">
        <f t="shared" si="34"/>
        <v>7038720</v>
      </c>
      <c r="F153" s="54">
        <v>4090801.24</v>
      </c>
      <c r="G153" s="45">
        <f t="shared" si="29"/>
        <v>58.11853916621204</v>
      </c>
      <c r="H153" s="46">
        <f t="shared" si="30"/>
        <v>16.881460833787962</v>
      </c>
      <c r="I153" s="47">
        <f t="shared" si="35"/>
        <v>2947918.76</v>
      </c>
      <c r="J153" s="48">
        <f t="shared" si="31"/>
        <v>41.88146083378796</v>
      </c>
      <c r="K153" s="54">
        <v>541325</v>
      </c>
      <c r="L153" s="45">
        <f t="shared" si="32"/>
        <v>7.690673872522277</v>
      </c>
      <c r="M153" s="44">
        <f t="shared" si="36"/>
        <v>4632126.24</v>
      </c>
      <c r="N153" s="45">
        <f t="shared" si="37"/>
        <v>65.80921303873431</v>
      </c>
      <c r="O153" s="55">
        <f t="shared" si="38"/>
        <v>4.190786961265687</v>
      </c>
      <c r="P153" s="54">
        <f t="shared" si="39"/>
        <v>2406593.76</v>
      </c>
      <c r="Q153" s="56">
        <f t="shared" si="33"/>
        <v>34.19078696126568</v>
      </c>
      <c r="S153" s="2">
        <v>3</v>
      </c>
      <c r="T153" s="2">
        <v>17</v>
      </c>
      <c r="U153" s="2"/>
      <c r="V153" s="2" t="s">
        <v>36</v>
      </c>
      <c r="X153" s="37"/>
      <c r="Y153" s="38"/>
      <c r="Z153" s="2">
        <v>70</v>
      </c>
      <c r="AA153" s="2">
        <v>75</v>
      </c>
      <c r="AB153" s="49">
        <f t="shared" si="28"/>
        <v>0</v>
      </c>
      <c r="AF153" s="38"/>
      <c r="AG153" s="38"/>
      <c r="AH153" s="38">
        <f t="shared" si="40"/>
        <v>0</v>
      </c>
    </row>
    <row r="154" spans="1:34" s="1" customFormat="1" ht="23.25" customHeight="1">
      <c r="A154" s="50">
        <v>145</v>
      </c>
      <c r="B154" s="51" t="s">
        <v>184</v>
      </c>
      <c r="C154" s="52">
        <v>11431820</v>
      </c>
      <c r="D154" s="52"/>
      <c r="E154" s="53">
        <f t="shared" si="34"/>
        <v>11431820</v>
      </c>
      <c r="F154" s="54">
        <v>6627663.6</v>
      </c>
      <c r="G154" s="45">
        <f t="shared" si="29"/>
        <v>57.975576942254165</v>
      </c>
      <c r="H154" s="46">
        <f t="shared" si="30"/>
        <v>17.024423057745835</v>
      </c>
      <c r="I154" s="47">
        <f t="shared" si="35"/>
        <v>4804156.4</v>
      </c>
      <c r="J154" s="48">
        <f t="shared" si="31"/>
        <v>42.02442305774584</v>
      </c>
      <c r="K154" s="54">
        <v>678600</v>
      </c>
      <c r="L154" s="45">
        <f t="shared" si="32"/>
        <v>5.936062674184863</v>
      </c>
      <c r="M154" s="44">
        <f t="shared" si="36"/>
        <v>7306263.6</v>
      </c>
      <c r="N154" s="45">
        <f t="shared" si="37"/>
        <v>63.911639616439025</v>
      </c>
      <c r="O154" s="55">
        <f t="shared" si="38"/>
        <v>6.088360383560975</v>
      </c>
      <c r="P154" s="54">
        <f t="shared" si="39"/>
        <v>4125556.4000000004</v>
      </c>
      <c r="Q154" s="56">
        <f t="shared" si="33"/>
        <v>36.088360383560975</v>
      </c>
      <c r="S154" s="2">
        <v>7</v>
      </c>
      <c r="T154" s="2">
        <v>3</v>
      </c>
      <c r="U154" s="2" t="s">
        <v>70</v>
      </c>
      <c r="V154" s="2" t="s">
        <v>36</v>
      </c>
      <c r="X154" s="37"/>
      <c r="Y154" s="38"/>
      <c r="Z154" s="2">
        <v>70</v>
      </c>
      <c r="AA154" s="2">
        <v>75</v>
      </c>
      <c r="AB154" s="49">
        <f t="shared" si="28"/>
        <v>0</v>
      </c>
      <c r="AF154" s="38"/>
      <c r="AG154" s="38"/>
      <c r="AH154" s="38">
        <f t="shared" si="40"/>
        <v>0</v>
      </c>
    </row>
    <row r="155" spans="1:34" s="1" customFormat="1" ht="23.25" customHeight="1">
      <c r="A155" s="50">
        <v>146</v>
      </c>
      <c r="B155" s="51" t="s">
        <v>185</v>
      </c>
      <c r="C155" s="52">
        <v>10450450</v>
      </c>
      <c r="D155" s="52"/>
      <c r="E155" s="53">
        <f t="shared" si="34"/>
        <v>10450450</v>
      </c>
      <c r="F155" s="54">
        <v>6054146.56</v>
      </c>
      <c r="G155" s="45">
        <f t="shared" si="29"/>
        <v>57.93192216603113</v>
      </c>
      <c r="H155" s="46">
        <f t="shared" si="30"/>
        <v>17.06807783396887</v>
      </c>
      <c r="I155" s="47">
        <f t="shared" si="35"/>
        <v>4396303.44</v>
      </c>
      <c r="J155" s="48">
        <f t="shared" si="31"/>
        <v>42.06807783396888</v>
      </c>
      <c r="K155" s="54">
        <v>1033080</v>
      </c>
      <c r="L155" s="45">
        <f t="shared" si="32"/>
        <v>9.885507322651177</v>
      </c>
      <c r="M155" s="44">
        <f t="shared" si="36"/>
        <v>7087226.56</v>
      </c>
      <c r="N155" s="45">
        <f t="shared" si="37"/>
        <v>67.81742948868231</v>
      </c>
      <c r="O155" s="55">
        <f t="shared" si="38"/>
        <v>2.1825705113176923</v>
      </c>
      <c r="P155" s="54">
        <f t="shared" si="39"/>
        <v>3363223.4400000004</v>
      </c>
      <c r="Q155" s="56">
        <f t="shared" si="33"/>
        <v>32.1825705113177</v>
      </c>
      <c r="S155" s="2">
        <v>4</v>
      </c>
      <c r="T155" s="2">
        <v>3</v>
      </c>
      <c r="U155" s="2" t="s">
        <v>70</v>
      </c>
      <c r="V155" s="2" t="s">
        <v>36</v>
      </c>
      <c r="X155" s="37"/>
      <c r="Y155" s="38"/>
      <c r="Z155" s="2">
        <v>70</v>
      </c>
      <c r="AA155" s="2">
        <v>75</v>
      </c>
      <c r="AB155" s="49">
        <f t="shared" si="28"/>
        <v>0</v>
      </c>
      <c r="AF155" s="38"/>
      <c r="AG155" s="38"/>
      <c r="AH155" s="38">
        <f t="shared" si="40"/>
        <v>0</v>
      </c>
    </row>
    <row r="156" spans="1:34" s="1" customFormat="1" ht="23.25" customHeight="1">
      <c r="A156" s="50">
        <v>147</v>
      </c>
      <c r="B156" s="51" t="s">
        <v>186</v>
      </c>
      <c r="C156" s="52">
        <v>9381010</v>
      </c>
      <c r="D156" s="52"/>
      <c r="E156" s="53">
        <f t="shared" si="34"/>
        <v>9381010</v>
      </c>
      <c r="F156" s="54">
        <v>5425939.65</v>
      </c>
      <c r="G156" s="45">
        <f t="shared" si="29"/>
        <v>57.83961055366107</v>
      </c>
      <c r="H156" s="46">
        <f t="shared" si="30"/>
        <v>17.160389446338932</v>
      </c>
      <c r="I156" s="47">
        <f t="shared" si="35"/>
        <v>3955070.3499999996</v>
      </c>
      <c r="J156" s="48">
        <f t="shared" si="31"/>
        <v>42.160389446338925</v>
      </c>
      <c r="K156" s="54"/>
      <c r="L156" s="45">
        <f t="shared" si="32"/>
        <v>0</v>
      </c>
      <c r="M156" s="44">
        <f t="shared" si="36"/>
        <v>5425939.65</v>
      </c>
      <c r="N156" s="45">
        <f t="shared" si="37"/>
        <v>57.83961055366107</v>
      </c>
      <c r="O156" s="55">
        <f t="shared" si="38"/>
        <v>12.160389446338932</v>
      </c>
      <c r="P156" s="54">
        <f t="shared" si="39"/>
        <v>3955070.3499999996</v>
      </c>
      <c r="Q156" s="56">
        <f t="shared" si="33"/>
        <v>42.160389446338925</v>
      </c>
      <c r="S156" s="2">
        <v>3</v>
      </c>
      <c r="T156" s="2">
        <v>17</v>
      </c>
      <c r="U156" s="2"/>
      <c r="V156" s="2" t="s">
        <v>36</v>
      </c>
      <c r="X156" s="37"/>
      <c r="Y156" s="38"/>
      <c r="Z156" s="2">
        <v>70</v>
      </c>
      <c r="AA156" s="2">
        <v>75</v>
      </c>
      <c r="AB156" s="49">
        <f t="shared" si="28"/>
        <v>0</v>
      </c>
      <c r="AF156" s="38"/>
      <c r="AG156" s="38"/>
      <c r="AH156" s="38">
        <f t="shared" si="40"/>
        <v>0</v>
      </c>
    </row>
    <row r="157" spans="1:34" s="1" customFormat="1" ht="23.25" customHeight="1">
      <c r="A157" s="50">
        <v>148</v>
      </c>
      <c r="B157" s="51" t="s">
        <v>187</v>
      </c>
      <c r="C157" s="52">
        <v>1710210</v>
      </c>
      <c r="D157" s="52"/>
      <c r="E157" s="53">
        <f t="shared" si="34"/>
        <v>1710210</v>
      </c>
      <c r="F157" s="54">
        <v>988688.08</v>
      </c>
      <c r="G157" s="45">
        <f t="shared" si="29"/>
        <v>57.810916787996796</v>
      </c>
      <c r="H157" s="46">
        <f t="shared" si="30"/>
        <v>17.189083212003204</v>
      </c>
      <c r="I157" s="47">
        <f t="shared" si="35"/>
        <v>721521.92</v>
      </c>
      <c r="J157" s="48">
        <f t="shared" si="31"/>
        <v>42.189083212003204</v>
      </c>
      <c r="K157" s="54"/>
      <c r="L157" s="45">
        <f t="shared" si="32"/>
        <v>0</v>
      </c>
      <c r="M157" s="44">
        <f t="shared" si="36"/>
        <v>988688.08</v>
      </c>
      <c r="N157" s="45">
        <f t="shared" si="37"/>
        <v>57.810916787996796</v>
      </c>
      <c r="O157" s="55">
        <f t="shared" si="38"/>
        <v>12.189083212003204</v>
      </c>
      <c r="P157" s="54">
        <f t="shared" si="39"/>
        <v>721521.92</v>
      </c>
      <c r="Q157" s="56">
        <f t="shared" si="33"/>
        <v>42.189083212003204</v>
      </c>
      <c r="S157" s="2">
        <v>2</v>
      </c>
      <c r="T157" s="2">
        <v>83</v>
      </c>
      <c r="U157" s="2"/>
      <c r="V157" s="2" t="s">
        <v>36</v>
      </c>
      <c r="X157" s="37"/>
      <c r="Y157" s="38"/>
      <c r="Z157" s="2">
        <v>70</v>
      </c>
      <c r="AA157" s="2">
        <v>75</v>
      </c>
      <c r="AB157" s="49">
        <f t="shared" si="28"/>
        <v>0</v>
      </c>
      <c r="AF157" s="38"/>
      <c r="AG157" s="38"/>
      <c r="AH157" s="38">
        <f t="shared" si="40"/>
        <v>0</v>
      </c>
    </row>
    <row r="158" spans="1:34" s="1" customFormat="1" ht="23.25" customHeight="1">
      <c r="A158" s="50">
        <v>149</v>
      </c>
      <c r="B158" s="51" t="s">
        <v>188</v>
      </c>
      <c r="C158" s="52">
        <v>7360182</v>
      </c>
      <c r="D158" s="52"/>
      <c r="E158" s="53">
        <f t="shared" si="34"/>
        <v>7360182</v>
      </c>
      <c r="F158" s="54">
        <v>4249447.57</v>
      </c>
      <c r="G158" s="45">
        <f t="shared" si="29"/>
        <v>57.735631673238515</v>
      </c>
      <c r="H158" s="46">
        <f t="shared" si="30"/>
        <v>17.264368326761485</v>
      </c>
      <c r="I158" s="47">
        <f t="shared" si="35"/>
        <v>3110734.4299999997</v>
      </c>
      <c r="J158" s="48">
        <f t="shared" si="31"/>
        <v>42.264368326761485</v>
      </c>
      <c r="K158" s="54"/>
      <c r="L158" s="45">
        <f t="shared" si="32"/>
        <v>0</v>
      </c>
      <c r="M158" s="44">
        <f t="shared" si="36"/>
        <v>4249447.57</v>
      </c>
      <c r="N158" s="45">
        <f t="shared" si="37"/>
        <v>57.735631673238515</v>
      </c>
      <c r="O158" s="55">
        <f t="shared" si="38"/>
        <v>12.264368326761485</v>
      </c>
      <c r="P158" s="54">
        <f t="shared" si="39"/>
        <v>3110734.4299999997</v>
      </c>
      <c r="Q158" s="56">
        <f t="shared" si="33"/>
        <v>42.264368326761485</v>
      </c>
      <c r="S158" s="2">
        <v>4</v>
      </c>
      <c r="T158" s="2">
        <v>3</v>
      </c>
      <c r="U158" s="2" t="s">
        <v>70</v>
      </c>
      <c r="V158" s="2" t="s">
        <v>36</v>
      </c>
      <c r="X158" s="37"/>
      <c r="Y158" s="38"/>
      <c r="Z158" s="2">
        <v>70</v>
      </c>
      <c r="AA158" s="2">
        <v>75</v>
      </c>
      <c r="AB158" s="49">
        <f t="shared" si="28"/>
        <v>0</v>
      </c>
      <c r="AF158" s="38"/>
      <c r="AG158" s="38"/>
      <c r="AH158" s="38">
        <f t="shared" si="40"/>
        <v>0</v>
      </c>
    </row>
    <row r="159" spans="1:34" s="1" customFormat="1" ht="23.25" customHeight="1">
      <c r="A159" s="50">
        <v>150</v>
      </c>
      <c r="B159" s="51" t="s">
        <v>189</v>
      </c>
      <c r="C159" s="52">
        <v>3347140</v>
      </c>
      <c r="D159" s="52"/>
      <c r="E159" s="53">
        <f t="shared" si="34"/>
        <v>3347140</v>
      </c>
      <c r="F159" s="54">
        <v>1930629</v>
      </c>
      <c r="G159" s="45">
        <f t="shared" si="29"/>
        <v>57.679959607306536</v>
      </c>
      <c r="H159" s="46">
        <f t="shared" si="30"/>
        <v>17.320040392693464</v>
      </c>
      <c r="I159" s="47">
        <f t="shared" si="35"/>
        <v>1416511</v>
      </c>
      <c r="J159" s="48">
        <f t="shared" si="31"/>
        <v>42.320040392693464</v>
      </c>
      <c r="K159" s="54"/>
      <c r="L159" s="45">
        <f t="shared" si="32"/>
        <v>0</v>
      </c>
      <c r="M159" s="44">
        <f t="shared" si="36"/>
        <v>1930629</v>
      </c>
      <c r="N159" s="45">
        <f t="shared" si="37"/>
        <v>57.679959607306536</v>
      </c>
      <c r="O159" s="55">
        <f t="shared" si="38"/>
        <v>12.320040392693464</v>
      </c>
      <c r="P159" s="54">
        <f t="shared" si="39"/>
        <v>1416511</v>
      </c>
      <c r="Q159" s="56">
        <f t="shared" si="33"/>
        <v>42.320040392693464</v>
      </c>
      <c r="S159" s="2">
        <v>9</v>
      </c>
      <c r="T159" s="2">
        <v>53</v>
      </c>
      <c r="U159" s="2"/>
      <c r="V159" s="2" t="s">
        <v>36</v>
      </c>
      <c r="X159" s="37"/>
      <c r="Y159" s="38"/>
      <c r="Z159" s="2">
        <v>70</v>
      </c>
      <c r="AA159" s="2">
        <v>75</v>
      </c>
      <c r="AB159" s="49">
        <f t="shared" si="28"/>
        <v>0</v>
      </c>
      <c r="AF159" s="38"/>
      <c r="AG159" s="38"/>
      <c r="AH159" s="38">
        <f t="shared" si="40"/>
        <v>0</v>
      </c>
    </row>
    <row r="160" spans="1:34" s="1" customFormat="1" ht="23.25" customHeight="1">
      <c r="A160" s="50">
        <v>151</v>
      </c>
      <c r="B160" s="51" t="s">
        <v>190</v>
      </c>
      <c r="C160" s="52">
        <v>3489100</v>
      </c>
      <c r="D160" s="52"/>
      <c r="E160" s="53">
        <f t="shared" si="34"/>
        <v>3489100</v>
      </c>
      <c r="F160" s="54">
        <v>2011668.78</v>
      </c>
      <c r="G160" s="45">
        <f t="shared" si="29"/>
        <v>57.655807514831906</v>
      </c>
      <c r="H160" s="46">
        <f t="shared" si="30"/>
        <v>17.344192485168094</v>
      </c>
      <c r="I160" s="47">
        <f t="shared" si="35"/>
        <v>1477431.22</v>
      </c>
      <c r="J160" s="48">
        <f t="shared" si="31"/>
        <v>42.344192485168094</v>
      </c>
      <c r="K160" s="54"/>
      <c r="L160" s="45">
        <f t="shared" si="32"/>
        <v>0</v>
      </c>
      <c r="M160" s="44">
        <f t="shared" si="36"/>
        <v>2011668.78</v>
      </c>
      <c r="N160" s="45">
        <f t="shared" si="37"/>
        <v>57.655807514831906</v>
      </c>
      <c r="O160" s="55">
        <f t="shared" si="38"/>
        <v>12.344192485168094</v>
      </c>
      <c r="P160" s="54">
        <f t="shared" si="39"/>
        <v>1477431.22</v>
      </c>
      <c r="Q160" s="56">
        <f t="shared" si="33"/>
        <v>42.344192485168094</v>
      </c>
      <c r="S160" s="2">
        <v>2</v>
      </c>
      <c r="T160" s="2">
        <v>53</v>
      </c>
      <c r="U160" s="2"/>
      <c r="V160" s="2" t="s">
        <v>36</v>
      </c>
      <c r="X160" s="37"/>
      <c r="Y160" s="38"/>
      <c r="Z160" s="2">
        <v>70</v>
      </c>
      <c r="AA160" s="2">
        <v>75</v>
      </c>
      <c r="AB160" s="49">
        <f t="shared" si="28"/>
        <v>0</v>
      </c>
      <c r="AF160" s="38"/>
      <c r="AG160" s="38"/>
      <c r="AH160" s="38">
        <f t="shared" si="40"/>
        <v>0</v>
      </c>
    </row>
    <row r="161" spans="1:34" s="1" customFormat="1" ht="23.25" customHeight="1">
      <c r="A161" s="50">
        <v>152</v>
      </c>
      <c r="B161" s="51" t="s">
        <v>191</v>
      </c>
      <c r="C161" s="52">
        <v>10804714</v>
      </c>
      <c r="D161" s="52"/>
      <c r="E161" s="53">
        <f t="shared" si="34"/>
        <v>10804714</v>
      </c>
      <c r="F161" s="54">
        <v>6226663.91</v>
      </c>
      <c r="G161" s="45">
        <f t="shared" si="29"/>
        <v>57.62914140994385</v>
      </c>
      <c r="H161" s="46">
        <f t="shared" si="30"/>
        <v>17.37085859005615</v>
      </c>
      <c r="I161" s="47">
        <f t="shared" si="35"/>
        <v>4578050.09</v>
      </c>
      <c r="J161" s="48">
        <f t="shared" si="31"/>
        <v>42.37085859005615</v>
      </c>
      <c r="K161" s="54"/>
      <c r="L161" s="45">
        <f t="shared" si="32"/>
        <v>0</v>
      </c>
      <c r="M161" s="44">
        <f t="shared" si="36"/>
        <v>6226663.91</v>
      </c>
      <c r="N161" s="45">
        <f t="shared" si="37"/>
        <v>57.62914140994385</v>
      </c>
      <c r="O161" s="55">
        <f t="shared" si="38"/>
        <v>12.370858590056152</v>
      </c>
      <c r="P161" s="54">
        <f t="shared" si="39"/>
        <v>4578050.09</v>
      </c>
      <c r="Q161" s="56">
        <f t="shared" si="33"/>
        <v>42.37085859005615</v>
      </c>
      <c r="S161" s="2">
        <v>3</v>
      </c>
      <c r="T161" s="2">
        <v>3</v>
      </c>
      <c r="U161" s="2" t="s">
        <v>70</v>
      </c>
      <c r="V161" s="2" t="s">
        <v>36</v>
      </c>
      <c r="X161" s="37"/>
      <c r="Y161" s="38"/>
      <c r="Z161" s="2">
        <v>70</v>
      </c>
      <c r="AA161" s="2">
        <v>75</v>
      </c>
      <c r="AB161" s="49">
        <f t="shared" si="28"/>
        <v>0</v>
      </c>
      <c r="AF161" s="38"/>
      <c r="AG161" s="38"/>
      <c r="AH161" s="38">
        <f t="shared" si="40"/>
        <v>0</v>
      </c>
    </row>
    <row r="162" spans="1:34" s="1" customFormat="1" ht="23.25" customHeight="1">
      <c r="A162" s="50">
        <v>153</v>
      </c>
      <c r="B162" s="51" t="s">
        <v>192</v>
      </c>
      <c r="C162" s="52">
        <v>9811010</v>
      </c>
      <c r="D162" s="52"/>
      <c r="E162" s="53">
        <f t="shared" si="34"/>
        <v>9811010</v>
      </c>
      <c r="F162" s="54">
        <v>5645016.39</v>
      </c>
      <c r="G162" s="45">
        <f t="shared" si="29"/>
        <v>57.5375663667655</v>
      </c>
      <c r="H162" s="46">
        <f t="shared" si="30"/>
        <v>17.462433633234497</v>
      </c>
      <c r="I162" s="47">
        <f t="shared" si="35"/>
        <v>4165993.6100000003</v>
      </c>
      <c r="J162" s="48">
        <f t="shared" si="31"/>
        <v>42.462433633234504</v>
      </c>
      <c r="K162" s="54">
        <v>27512</v>
      </c>
      <c r="L162" s="45">
        <f t="shared" si="32"/>
        <v>0.2804196509839456</v>
      </c>
      <c r="M162" s="44">
        <f t="shared" si="36"/>
        <v>5672528.39</v>
      </c>
      <c r="N162" s="45">
        <f t="shared" si="37"/>
        <v>57.81798601774945</v>
      </c>
      <c r="O162" s="55">
        <f t="shared" si="38"/>
        <v>12.182013982250552</v>
      </c>
      <c r="P162" s="54">
        <f t="shared" si="39"/>
        <v>4138481.6100000003</v>
      </c>
      <c r="Q162" s="56">
        <f t="shared" si="33"/>
        <v>42.18201398225056</v>
      </c>
      <c r="S162" s="2">
        <v>5</v>
      </c>
      <c r="T162" s="2">
        <v>17</v>
      </c>
      <c r="U162" s="2"/>
      <c r="V162" s="2" t="s">
        <v>36</v>
      </c>
      <c r="X162" s="37"/>
      <c r="Y162" s="38"/>
      <c r="Z162" s="2">
        <v>70</v>
      </c>
      <c r="AA162" s="2">
        <v>75</v>
      </c>
      <c r="AB162" s="49">
        <f t="shared" si="28"/>
        <v>0</v>
      </c>
      <c r="AF162" s="38"/>
      <c r="AG162" s="38"/>
      <c r="AH162" s="38">
        <f t="shared" si="40"/>
        <v>0</v>
      </c>
    </row>
    <row r="163" spans="1:34" s="1" customFormat="1" ht="23.25" customHeight="1">
      <c r="A163" s="50">
        <v>154</v>
      </c>
      <c r="B163" s="51" t="s">
        <v>193</v>
      </c>
      <c r="C163" s="52">
        <v>4680810</v>
      </c>
      <c r="D163" s="52"/>
      <c r="E163" s="53">
        <f t="shared" si="34"/>
        <v>4680810</v>
      </c>
      <c r="F163" s="54">
        <v>2692831.71</v>
      </c>
      <c r="G163" s="45">
        <f t="shared" si="29"/>
        <v>57.52918212873413</v>
      </c>
      <c r="H163" s="46">
        <f t="shared" si="30"/>
        <v>17.470817871265872</v>
      </c>
      <c r="I163" s="47">
        <f t="shared" si="35"/>
        <v>1987978.29</v>
      </c>
      <c r="J163" s="48">
        <f t="shared" si="31"/>
        <v>42.47081787126587</v>
      </c>
      <c r="K163" s="54"/>
      <c r="L163" s="45">
        <f t="shared" si="32"/>
        <v>0</v>
      </c>
      <c r="M163" s="44">
        <f t="shared" si="36"/>
        <v>2692831.71</v>
      </c>
      <c r="N163" s="45">
        <f t="shared" si="37"/>
        <v>57.52918212873413</v>
      </c>
      <c r="O163" s="55">
        <f t="shared" si="38"/>
        <v>12.470817871265872</v>
      </c>
      <c r="P163" s="54">
        <f t="shared" si="39"/>
        <v>1987978.29</v>
      </c>
      <c r="Q163" s="56">
        <f t="shared" si="33"/>
        <v>42.47081787126587</v>
      </c>
      <c r="S163" s="2">
        <v>2</v>
      </c>
      <c r="T163" s="2">
        <v>3</v>
      </c>
      <c r="U163" s="2" t="s">
        <v>70</v>
      </c>
      <c r="V163" s="2" t="s">
        <v>36</v>
      </c>
      <c r="X163" s="37"/>
      <c r="Y163" s="38"/>
      <c r="Z163" s="2">
        <v>70</v>
      </c>
      <c r="AA163" s="2">
        <v>75</v>
      </c>
      <c r="AB163" s="49">
        <f t="shared" si="28"/>
        <v>0</v>
      </c>
      <c r="AF163" s="38"/>
      <c r="AG163" s="38"/>
      <c r="AH163" s="38">
        <f t="shared" si="40"/>
        <v>0</v>
      </c>
    </row>
    <row r="164" spans="1:34" s="1" customFormat="1" ht="23.25" customHeight="1">
      <c r="A164" s="50">
        <v>155</v>
      </c>
      <c r="B164" s="51" t="s">
        <v>194</v>
      </c>
      <c r="C164" s="52">
        <v>10678340</v>
      </c>
      <c r="D164" s="52"/>
      <c r="E164" s="53">
        <f t="shared" si="34"/>
        <v>10678340</v>
      </c>
      <c r="F164" s="54">
        <v>6139857.72</v>
      </c>
      <c r="G164" s="45">
        <f t="shared" si="29"/>
        <v>57.498241486972695</v>
      </c>
      <c r="H164" s="46">
        <f t="shared" si="30"/>
        <v>17.501758513027305</v>
      </c>
      <c r="I164" s="47">
        <f t="shared" si="35"/>
        <v>4538482.28</v>
      </c>
      <c r="J164" s="48">
        <f t="shared" si="31"/>
        <v>42.501758513027305</v>
      </c>
      <c r="K164" s="54">
        <v>918930</v>
      </c>
      <c r="L164" s="45">
        <f t="shared" si="32"/>
        <v>8.60555105006958</v>
      </c>
      <c r="M164" s="44">
        <f t="shared" si="36"/>
        <v>7058787.72</v>
      </c>
      <c r="N164" s="45">
        <f t="shared" si="37"/>
        <v>66.10379253704228</v>
      </c>
      <c r="O164" s="55">
        <f t="shared" si="38"/>
        <v>3.896207462957719</v>
      </c>
      <c r="P164" s="54">
        <f t="shared" si="39"/>
        <v>3619552.2800000003</v>
      </c>
      <c r="Q164" s="56">
        <f t="shared" si="33"/>
        <v>33.896207462957726</v>
      </c>
      <c r="S164" s="2">
        <v>7</v>
      </c>
      <c r="T164" s="2">
        <v>3</v>
      </c>
      <c r="U164" s="2" t="s">
        <v>70</v>
      </c>
      <c r="V164" s="2" t="s">
        <v>36</v>
      </c>
      <c r="X164" s="37"/>
      <c r="Y164" s="38"/>
      <c r="Z164" s="2">
        <v>70</v>
      </c>
      <c r="AA164" s="2">
        <v>75</v>
      </c>
      <c r="AB164" s="49">
        <f t="shared" si="28"/>
        <v>0</v>
      </c>
      <c r="AF164" s="38"/>
      <c r="AG164" s="38"/>
      <c r="AH164" s="38">
        <f t="shared" si="40"/>
        <v>0</v>
      </c>
    </row>
    <row r="165" spans="1:34" s="1" customFormat="1" ht="23.25" customHeight="1">
      <c r="A165" s="50">
        <v>156</v>
      </c>
      <c r="B165" s="51" t="s">
        <v>195</v>
      </c>
      <c r="C165" s="52">
        <v>2668390</v>
      </c>
      <c r="D165" s="52">
        <v>467000</v>
      </c>
      <c r="E165" s="53">
        <f t="shared" si="34"/>
        <v>3135390</v>
      </c>
      <c r="F165" s="54">
        <v>1802569.54</v>
      </c>
      <c r="G165" s="45">
        <f t="shared" si="29"/>
        <v>57.491078940737836</v>
      </c>
      <c r="H165" s="46">
        <f t="shared" si="30"/>
        <v>17.508921059262164</v>
      </c>
      <c r="I165" s="47">
        <f t="shared" si="35"/>
        <v>1332820.46</v>
      </c>
      <c r="J165" s="48">
        <f t="shared" si="31"/>
        <v>42.508921059262164</v>
      </c>
      <c r="K165" s="54"/>
      <c r="L165" s="45">
        <f t="shared" si="32"/>
        <v>0</v>
      </c>
      <c r="M165" s="44">
        <f t="shared" si="36"/>
        <v>1802569.54</v>
      </c>
      <c r="N165" s="45">
        <f t="shared" si="37"/>
        <v>57.491078940737836</v>
      </c>
      <c r="O165" s="55">
        <f t="shared" si="38"/>
        <v>12.508921059262164</v>
      </c>
      <c r="P165" s="54">
        <f t="shared" si="39"/>
        <v>1332820.46</v>
      </c>
      <c r="Q165" s="56">
        <f t="shared" si="33"/>
        <v>42.508921059262164</v>
      </c>
      <c r="S165" s="2">
        <v>1</v>
      </c>
      <c r="T165" s="2">
        <v>15</v>
      </c>
      <c r="U165" s="2"/>
      <c r="V165" s="2" t="s">
        <v>36</v>
      </c>
      <c r="X165" s="37"/>
      <c r="Y165" s="38"/>
      <c r="Z165" s="2">
        <v>70</v>
      </c>
      <c r="AA165" s="2">
        <v>75</v>
      </c>
      <c r="AB165" s="49">
        <f t="shared" si="28"/>
        <v>0</v>
      </c>
      <c r="AF165" s="38"/>
      <c r="AG165" s="38"/>
      <c r="AH165" s="38">
        <f t="shared" si="40"/>
        <v>0</v>
      </c>
    </row>
    <row r="166" spans="1:34" s="1" customFormat="1" ht="23.25" customHeight="1">
      <c r="A166" s="50">
        <v>157</v>
      </c>
      <c r="B166" s="51" t="s">
        <v>196</v>
      </c>
      <c r="C166" s="52">
        <v>916290</v>
      </c>
      <c r="D166" s="52"/>
      <c r="E166" s="53">
        <f t="shared" si="34"/>
        <v>916290</v>
      </c>
      <c r="F166" s="54">
        <v>525294.21</v>
      </c>
      <c r="G166" s="45">
        <f t="shared" si="29"/>
        <v>57.32837966146089</v>
      </c>
      <c r="H166" s="46">
        <f t="shared" si="30"/>
        <v>17.671620338539107</v>
      </c>
      <c r="I166" s="47">
        <f t="shared" si="35"/>
        <v>390995.79000000004</v>
      </c>
      <c r="J166" s="48">
        <f t="shared" si="31"/>
        <v>42.67162033853911</v>
      </c>
      <c r="K166" s="54">
        <v>39000</v>
      </c>
      <c r="L166" s="45">
        <f t="shared" si="32"/>
        <v>4.2562944046098945</v>
      </c>
      <c r="M166" s="44">
        <f t="shared" si="36"/>
        <v>564294.21</v>
      </c>
      <c r="N166" s="45">
        <f t="shared" si="37"/>
        <v>61.58467406607078</v>
      </c>
      <c r="O166" s="55">
        <f t="shared" si="38"/>
        <v>8.415325933929218</v>
      </c>
      <c r="P166" s="54">
        <f t="shared" si="39"/>
        <v>351995.79000000004</v>
      </c>
      <c r="Q166" s="56">
        <f t="shared" si="33"/>
        <v>38.41532593392922</v>
      </c>
      <c r="S166" s="2">
        <v>7</v>
      </c>
      <c r="T166" s="2">
        <v>83</v>
      </c>
      <c r="U166" s="2"/>
      <c r="V166" s="2" t="s">
        <v>36</v>
      </c>
      <c r="X166" s="37"/>
      <c r="Y166" s="38"/>
      <c r="Z166" s="2">
        <v>70</v>
      </c>
      <c r="AA166" s="2">
        <v>75</v>
      </c>
      <c r="AB166" s="49">
        <f t="shared" si="28"/>
        <v>0</v>
      </c>
      <c r="AF166" s="38"/>
      <c r="AG166" s="38"/>
      <c r="AH166" s="38">
        <f t="shared" si="40"/>
        <v>0</v>
      </c>
    </row>
    <row r="167" spans="1:34" s="1" customFormat="1" ht="23.25" customHeight="1">
      <c r="A167" s="50">
        <v>158</v>
      </c>
      <c r="B167" s="51" t="s">
        <v>197</v>
      </c>
      <c r="C167" s="52">
        <v>6400404</v>
      </c>
      <c r="D167" s="52"/>
      <c r="E167" s="53">
        <f t="shared" si="34"/>
        <v>6400404</v>
      </c>
      <c r="F167" s="54">
        <v>3666608.85</v>
      </c>
      <c r="G167" s="45">
        <f t="shared" si="29"/>
        <v>57.28714703009373</v>
      </c>
      <c r="H167" s="46">
        <f t="shared" si="30"/>
        <v>17.712852969906272</v>
      </c>
      <c r="I167" s="47">
        <f t="shared" si="35"/>
        <v>2733795.15</v>
      </c>
      <c r="J167" s="48">
        <f t="shared" si="31"/>
        <v>42.71285296990627</v>
      </c>
      <c r="K167" s="54"/>
      <c r="L167" s="45">
        <f t="shared" si="32"/>
        <v>0</v>
      </c>
      <c r="M167" s="44">
        <f t="shared" si="36"/>
        <v>3666608.85</v>
      </c>
      <c r="N167" s="45">
        <f t="shared" si="37"/>
        <v>57.28714703009373</v>
      </c>
      <c r="O167" s="55">
        <f t="shared" si="38"/>
        <v>12.712852969906272</v>
      </c>
      <c r="P167" s="54">
        <f t="shared" si="39"/>
        <v>2733795.15</v>
      </c>
      <c r="Q167" s="56">
        <f t="shared" si="33"/>
        <v>42.71285296990627</v>
      </c>
      <c r="S167" s="2">
        <v>2</v>
      </c>
      <c r="T167" s="2">
        <v>3</v>
      </c>
      <c r="U167" s="2" t="s">
        <v>70</v>
      </c>
      <c r="V167" s="2" t="s">
        <v>36</v>
      </c>
      <c r="X167" s="37"/>
      <c r="Y167" s="38"/>
      <c r="Z167" s="2">
        <v>70</v>
      </c>
      <c r="AA167" s="2">
        <v>75</v>
      </c>
      <c r="AB167" s="49">
        <f t="shared" si="28"/>
        <v>0</v>
      </c>
      <c r="AF167" s="38"/>
      <c r="AG167" s="38"/>
      <c r="AH167" s="38">
        <f t="shared" si="40"/>
        <v>0</v>
      </c>
    </row>
    <row r="168" spans="1:34" s="1" customFormat="1" ht="23.25" customHeight="1">
      <c r="A168" s="50">
        <v>159</v>
      </c>
      <c r="B168" s="51" t="s">
        <v>198</v>
      </c>
      <c r="C168" s="53">
        <v>1915496270</v>
      </c>
      <c r="D168" s="58">
        <f>7988920-148920-8500000-121650-7679000-751000+1591000-1360000-5000000+110000</f>
        <v>-13870650</v>
      </c>
      <c r="E168" s="53">
        <f t="shared" si="34"/>
        <v>1901625620</v>
      </c>
      <c r="F168" s="54">
        <f>1048993528.22+39753050</f>
        <v>1088746578.22</v>
      </c>
      <c r="G168" s="45">
        <f t="shared" si="29"/>
        <v>57.253466022402456</v>
      </c>
      <c r="H168" s="46">
        <f t="shared" si="30"/>
        <v>17.746533977597544</v>
      </c>
      <c r="I168" s="47">
        <f t="shared" si="35"/>
        <v>812879041.78</v>
      </c>
      <c r="J168" s="48">
        <f t="shared" si="31"/>
        <v>42.746533977597544</v>
      </c>
      <c r="K168" s="54"/>
      <c r="L168" s="45">
        <f t="shared" si="32"/>
        <v>0</v>
      </c>
      <c r="M168" s="44">
        <f t="shared" si="36"/>
        <v>1088746578.22</v>
      </c>
      <c r="N168" s="45">
        <f t="shared" si="37"/>
        <v>57.253466022402456</v>
      </c>
      <c r="O168" s="55">
        <f t="shared" si="38"/>
        <v>12.746533977597544</v>
      </c>
      <c r="P168" s="54">
        <f t="shared" si="39"/>
        <v>812879041.78</v>
      </c>
      <c r="Q168" s="56">
        <f t="shared" si="33"/>
        <v>42.746533977597544</v>
      </c>
      <c r="S168" s="2" t="s">
        <v>102</v>
      </c>
      <c r="T168" s="2">
        <v>0</v>
      </c>
      <c r="U168" s="2"/>
      <c r="V168" s="2" t="s">
        <v>102</v>
      </c>
      <c r="X168" s="37"/>
      <c r="Y168" s="38"/>
      <c r="Z168" s="2">
        <v>70</v>
      </c>
      <c r="AA168" s="2">
        <v>75</v>
      </c>
      <c r="AB168" s="49">
        <f>SUM(Y168-X168)</f>
        <v>0</v>
      </c>
      <c r="AF168" s="38"/>
      <c r="AG168" s="38"/>
      <c r="AH168" s="38">
        <f t="shared" si="40"/>
        <v>0</v>
      </c>
    </row>
    <row r="169" spans="1:34" s="1" customFormat="1" ht="23.25" customHeight="1">
      <c r="A169" s="50">
        <v>160</v>
      </c>
      <c r="B169" s="51" t="s">
        <v>199</v>
      </c>
      <c r="C169" s="52">
        <v>3349300</v>
      </c>
      <c r="D169" s="52">
        <v>320000</v>
      </c>
      <c r="E169" s="53">
        <f t="shared" si="34"/>
        <v>3669300</v>
      </c>
      <c r="F169" s="54">
        <v>2099281.96</v>
      </c>
      <c r="G169" s="45">
        <f t="shared" si="29"/>
        <v>57.2120557054479</v>
      </c>
      <c r="H169" s="46">
        <f t="shared" si="30"/>
        <v>17.787944294552098</v>
      </c>
      <c r="I169" s="47">
        <f t="shared" si="35"/>
        <v>1570018.04</v>
      </c>
      <c r="J169" s="48">
        <f t="shared" si="31"/>
        <v>42.7879442945521</v>
      </c>
      <c r="K169" s="54"/>
      <c r="L169" s="45">
        <f t="shared" si="32"/>
        <v>0</v>
      </c>
      <c r="M169" s="44">
        <f t="shared" si="36"/>
        <v>2099281.96</v>
      </c>
      <c r="N169" s="45">
        <f t="shared" si="37"/>
        <v>57.2120557054479</v>
      </c>
      <c r="O169" s="55">
        <f t="shared" si="38"/>
        <v>12.787944294552098</v>
      </c>
      <c r="P169" s="54">
        <f t="shared" si="39"/>
        <v>1570018.04</v>
      </c>
      <c r="Q169" s="56">
        <f t="shared" si="33"/>
        <v>42.7879442945521</v>
      </c>
      <c r="S169" s="2">
        <v>6</v>
      </c>
      <c r="T169" s="2">
        <v>15</v>
      </c>
      <c r="U169" s="2"/>
      <c r="V169" s="2" t="s">
        <v>36</v>
      </c>
      <c r="X169" s="37"/>
      <c r="Y169" s="38"/>
      <c r="Z169" s="2">
        <v>70</v>
      </c>
      <c r="AA169" s="2">
        <v>75</v>
      </c>
      <c r="AB169" s="49">
        <f aca="true" t="shared" si="41" ref="AB169:AB200">+Y169+X169</f>
        <v>0</v>
      </c>
      <c r="AF169" s="38"/>
      <c r="AG169" s="38"/>
      <c r="AH169" s="38">
        <f t="shared" si="40"/>
        <v>0</v>
      </c>
    </row>
    <row r="170" spans="1:34" s="1" customFormat="1" ht="23.25" customHeight="1">
      <c r="A170" s="50">
        <v>161</v>
      </c>
      <c r="B170" s="51" t="s">
        <v>200</v>
      </c>
      <c r="C170" s="52">
        <v>2079330</v>
      </c>
      <c r="D170" s="52"/>
      <c r="E170" s="53">
        <f t="shared" si="34"/>
        <v>2079330</v>
      </c>
      <c r="F170" s="54">
        <v>1189618.27</v>
      </c>
      <c r="G170" s="45">
        <f t="shared" si="29"/>
        <v>57.21161479899775</v>
      </c>
      <c r="H170" s="46">
        <f t="shared" si="30"/>
        <v>17.78838520100225</v>
      </c>
      <c r="I170" s="47">
        <f t="shared" si="35"/>
        <v>889711.73</v>
      </c>
      <c r="J170" s="48">
        <f t="shared" si="31"/>
        <v>42.78838520100225</v>
      </c>
      <c r="K170" s="54"/>
      <c r="L170" s="45">
        <f t="shared" si="32"/>
        <v>0</v>
      </c>
      <c r="M170" s="44">
        <f t="shared" si="36"/>
        <v>1189618.27</v>
      </c>
      <c r="N170" s="45">
        <f t="shared" si="37"/>
        <v>57.21161479899775</v>
      </c>
      <c r="O170" s="55">
        <f t="shared" si="38"/>
        <v>12.78838520100225</v>
      </c>
      <c r="P170" s="54">
        <f t="shared" si="39"/>
        <v>889711.73</v>
      </c>
      <c r="Q170" s="56">
        <f t="shared" si="33"/>
        <v>42.78838520100225</v>
      </c>
      <c r="S170" s="2">
        <v>4</v>
      </c>
      <c r="T170" s="2">
        <v>53</v>
      </c>
      <c r="U170" s="2"/>
      <c r="V170" s="2" t="s">
        <v>36</v>
      </c>
      <c r="X170" s="37"/>
      <c r="Y170" s="38"/>
      <c r="Z170" s="2">
        <v>70</v>
      </c>
      <c r="AA170" s="2">
        <v>75</v>
      </c>
      <c r="AB170" s="49">
        <f t="shared" si="41"/>
        <v>0</v>
      </c>
      <c r="AF170" s="38"/>
      <c r="AG170" s="38"/>
      <c r="AH170" s="38">
        <f t="shared" si="40"/>
        <v>0</v>
      </c>
    </row>
    <row r="171" spans="1:34" s="1" customFormat="1" ht="23.25" customHeight="1">
      <c r="A171" s="50">
        <v>162</v>
      </c>
      <c r="B171" s="51" t="s">
        <v>201</v>
      </c>
      <c r="C171" s="52">
        <v>6351080</v>
      </c>
      <c r="D171" s="52"/>
      <c r="E171" s="53">
        <f t="shared" si="34"/>
        <v>6351080</v>
      </c>
      <c r="F171" s="54">
        <v>3630226.63</v>
      </c>
      <c r="G171" s="45">
        <f t="shared" si="29"/>
        <v>57.15920174206592</v>
      </c>
      <c r="H171" s="46">
        <f t="shared" si="30"/>
        <v>17.840798257934082</v>
      </c>
      <c r="I171" s="47">
        <f t="shared" si="35"/>
        <v>2720853.37</v>
      </c>
      <c r="J171" s="48">
        <f t="shared" si="31"/>
        <v>42.84079825793408</v>
      </c>
      <c r="K171" s="54"/>
      <c r="L171" s="45">
        <f t="shared" si="32"/>
        <v>0</v>
      </c>
      <c r="M171" s="44">
        <f t="shared" si="36"/>
        <v>3630226.63</v>
      </c>
      <c r="N171" s="45">
        <f t="shared" si="37"/>
        <v>57.15920174206592</v>
      </c>
      <c r="O171" s="55">
        <f t="shared" si="38"/>
        <v>12.840798257934082</v>
      </c>
      <c r="P171" s="54">
        <f t="shared" si="39"/>
        <v>2720853.37</v>
      </c>
      <c r="Q171" s="56">
        <f t="shared" si="33"/>
        <v>42.84079825793408</v>
      </c>
      <c r="S171" s="2">
        <v>2</v>
      </c>
      <c r="T171" s="2">
        <v>127</v>
      </c>
      <c r="U171" s="2"/>
      <c r="V171" s="2" t="s">
        <v>36</v>
      </c>
      <c r="X171" s="37"/>
      <c r="Y171" s="38"/>
      <c r="Z171" s="2">
        <v>70</v>
      </c>
      <c r="AA171" s="2">
        <v>75</v>
      </c>
      <c r="AB171" s="49">
        <f t="shared" si="41"/>
        <v>0</v>
      </c>
      <c r="AF171" s="38"/>
      <c r="AG171" s="38"/>
      <c r="AH171" s="38">
        <f t="shared" si="40"/>
        <v>0</v>
      </c>
    </row>
    <row r="172" spans="1:34" s="1" customFormat="1" ht="23.25" customHeight="1">
      <c r="A172" s="50">
        <v>163</v>
      </c>
      <c r="B172" s="51" t="s">
        <v>202</v>
      </c>
      <c r="C172" s="52">
        <v>4140846</v>
      </c>
      <c r="D172" s="52"/>
      <c r="E172" s="53">
        <f t="shared" si="34"/>
        <v>4140846</v>
      </c>
      <c r="F172" s="54">
        <v>2365578.67</v>
      </c>
      <c r="G172" s="45">
        <f t="shared" si="29"/>
        <v>57.12790743727248</v>
      </c>
      <c r="H172" s="46">
        <f t="shared" si="30"/>
        <v>17.872092562727516</v>
      </c>
      <c r="I172" s="47">
        <f t="shared" si="35"/>
        <v>1775267.33</v>
      </c>
      <c r="J172" s="48">
        <f t="shared" si="31"/>
        <v>42.87209256272752</v>
      </c>
      <c r="K172" s="54"/>
      <c r="L172" s="45">
        <f t="shared" si="32"/>
        <v>0</v>
      </c>
      <c r="M172" s="44">
        <f t="shared" si="36"/>
        <v>2365578.67</v>
      </c>
      <c r="N172" s="45">
        <f t="shared" si="37"/>
        <v>57.12790743727248</v>
      </c>
      <c r="O172" s="55">
        <f t="shared" si="38"/>
        <v>12.872092562727516</v>
      </c>
      <c r="P172" s="54">
        <f t="shared" si="39"/>
        <v>1775267.33</v>
      </c>
      <c r="Q172" s="56">
        <f t="shared" si="33"/>
        <v>42.87209256272752</v>
      </c>
      <c r="S172" s="2">
        <v>8</v>
      </c>
      <c r="T172" s="2">
        <v>3</v>
      </c>
      <c r="U172" s="2" t="s">
        <v>70</v>
      </c>
      <c r="V172" s="2" t="s">
        <v>36</v>
      </c>
      <c r="X172" s="37"/>
      <c r="Y172" s="38"/>
      <c r="Z172" s="2">
        <v>70</v>
      </c>
      <c r="AA172" s="2">
        <v>75</v>
      </c>
      <c r="AB172" s="49">
        <f t="shared" si="41"/>
        <v>0</v>
      </c>
      <c r="AF172" s="38"/>
      <c r="AG172" s="38"/>
      <c r="AH172" s="38">
        <f t="shared" si="40"/>
        <v>0</v>
      </c>
    </row>
    <row r="173" spans="1:34" s="1" customFormat="1" ht="23.25" customHeight="1">
      <c r="A173" s="50">
        <v>164</v>
      </c>
      <c r="B173" s="51" t="s">
        <v>203</v>
      </c>
      <c r="C173" s="52">
        <v>7186782</v>
      </c>
      <c r="D173" s="52"/>
      <c r="E173" s="53">
        <f t="shared" si="34"/>
        <v>7186782</v>
      </c>
      <c r="F173" s="54">
        <v>4104744.82</v>
      </c>
      <c r="G173" s="45">
        <f t="shared" si="29"/>
        <v>57.11519870785005</v>
      </c>
      <c r="H173" s="46">
        <f t="shared" si="30"/>
        <v>17.88480129214995</v>
      </c>
      <c r="I173" s="47">
        <f t="shared" si="35"/>
        <v>3082037.18</v>
      </c>
      <c r="J173" s="48">
        <f t="shared" si="31"/>
        <v>42.88480129214995</v>
      </c>
      <c r="K173" s="54">
        <v>1140250</v>
      </c>
      <c r="L173" s="45">
        <f t="shared" si="32"/>
        <v>15.865932763787743</v>
      </c>
      <c r="M173" s="44">
        <f t="shared" si="36"/>
        <v>5244994.82</v>
      </c>
      <c r="N173" s="45">
        <f t="shared" si="37"/>
        <v>72.9811314716378</v>
      </c>
      <c r="O173" s="55">
        <f t="shared" si="38"/>
        <v>-2.981131471637795</v>
      </c>
      <c r="P173" s="54">
        <f t="shared" si="39"/>
        <v>1941787.1799999997</v>
      </c>
      <c r="Q173" s="56">
        <f t="shared" si="33"/>
        <v>27.0188685283622</v>
      </c>
      <c r="S173" s="2">
        <v>2</v>
      </c>
      <c r="T173" s="2">
        <v>3</v>
      </c>
      <c r="U173" s="2" t="s">
        <v>70</v>
      </c>
      <c r="V173" s="2" t="s">
        <v>36</v>
      </c>
      <c r="X173" s="37"/>
      <c r="Y173" s="38"/>
      <c r="Z173" s="2">
        <v>70</v>
      </c>
      <c r="AA173" s="2">
        <v>75</v>
      </c>
      <c r="AB173" s="49">
        <f t="shared" si="41"/>
        <v>0</v>
      </c>
      <c r="AF173" s="38"/>
      <c r="AG173" s="38"/>
      <c r="AH173" s="38">
        <f t="shared" si="40"/>
        <v>0</v>
      </c>
    </row>
    <row r="174" spans="1:34" s="1" customFormat="1" ht="23.25" customHeight="1">
      <c r="A174" s="50">
        <v>165</v>
      </c>
      <c r="B174" s="51" t="s">
        <v>204</v>
      </c>
      <c r="C174" s="52">
        <v>3517138</v>
      </c>
      <c r="D174" s="52"/>
      <c r="E174" s="53">
        <f t="shared" si="34"/>
        <v>3517138</v>
      </c>
      <c r="F174" s="54">
        <v>2006068.63</v>
      </c>
      <c r="G174" s="45">
        <f t="shared" si="29"/>
        <v>57.03696101773658</v>
      </c>
      <c r="H174" s="46">
        <f t="shared" si="30"/>
        <v>17.96303898226342</v>
      </c>
      <c r="I174" s="47">
        <f t="shared" si="35"/>
        <v>1511069.37</v>
      </c>
      <c r="J174" s="48">
        <f t="shared" si="31"/>
        <v>42.96303898226342</v>
      </c>
      <c r="K174" s="54">
        <v>280920</v>
      </c>
      <c r="L174" s="45">
        <f t="shared" si="32"/>
        <v>7.987175936798613</v>
      </c>
      <c r="M174" s="44">
        <f t="shared" si="36"/>
        <v>2286988.63</v>
      </c>
      <c r="N174" s="45">
        <f t="shared" si="37"/>
        <v>65.0241369545352</v>
      </c>
      <c r="O174" s="55">
        <f t="shared" si="38"/>
        <v>4.975863045464806</v>
      </c>
      <c r="P174" s="54">
        <f t="shared" si="39"/>
        <v>1230149.37</v>
      </c>
      <c r="Q174" s="56">
        <f t="shared" si="33"/>
        <v>34.97586304546481</v>
      </c>
      <c r="S174" s="2">
        <v>8</v>
      </c>
      <c r="T174" s="2">
        <v>3</v>
      </c>
      <c r="U174" s="2" t="s">
        <v>70</v>
      </c>
      <c r="V174" s="2" t="s">
        <v>36</v>
      </c>
      <c r="X174" s="37"/>
      <c r="Y174" s="38"/>
      <c r="Z174" s="2">
        <v>70</v>
      </c>
      <c r="AA174" s="2">
        <v>75</v>
      </c>
      <c r="AB174" s="49">
        <f t="shared" si="41"/>
        <v>0</v>
      </c>
      <c r="AF174" s="38">
        <v>52320</v>
      </c>
      <c r="AG174" s="38">
        <f>913+2616</f>
        <v>3529</v>
      </c>
      <c r="AH174" s="38">
        <f t="shared" si="40"/>
        <v>55849</v>
      </c>
    </row>
    <row r="175" spans="1:34" s="1" customFormat="1" ht="23.25" customHeight="1">
      <c r="A175" s="50">
        <v>166</v>
      </c>
      <c r="B175" s="51" t="s">
        <v>205</v>
      </c>
      <c r="C175" s="52">
        <v>13194430</v>
      </c>
      <c r="D175" s="52"/>
      <c r="E175" s="53">
        <f t="shared" si="34"/>
        <v>13194430</v>
      </c>
      <c r="F175" s="54">
        <v>7522997.24</v>
      </c>
      <c r="G175" s="45">
        <f t="shared" si="29"/>
        <v>57.016462552759</v>
      </c>
      <c r="H175" s="46">
        <f t="shared" si="30"/>
        <v>17.983537447240998</v>
      </c>
      <c r="I175" s="47">
        <f t="shared" si="35"/>
        <v>5671432.76</v>
      </c>
      <c r="J175" s="48">
        <f t="shared" si="31"/>
        <v>42.983537447241</v>
      </c>
      <c r="K175" s="54">
        <v>1097940</v>
      </c>
      <c r="L175" s="45">
        <f t="shared" si="32"/>
        <v>8.32123858325066</v>
      </c>
      <c r="M175" s="44">
        <f t="shared" si="36"/>
        <v>8620937.24</v>
      </c>
      <c r="N175" s="45">
        <f t="shared" si="37"/>
        <v>65.33770113600967</v>
      </c>
      <c r="O175" s="55">
        <f t="shared" si="38"/>
        <v>4.66229886399033</v>
      </c>
      <c r="P175" s="54">
        <f t="shared" si="39"/>
        <v>4573492.76</v>
      </c>
      <c r="Q175" s="56">
        <f t="shared" si="33"/>
        <v>34.66229886399034</v>
      </c>
      <c r="S175" s="2">
        <v>4</v>
      </c>
      <c r="T175" s="2">
        <v>3</v>
      </c>
      <c r="U175" s="2" t="s">
        <v>70</v>
      </c>
      <c r="V175" s="2" t="s">
        <v>36</v>
      </c>
      <c r="X175" s="37"/>
      <c r="Y175" s="38"/>
      <c r="Z175" s="2">
        <v>70</v>
      </c>
      <c r="AA175" s="2">
        <v>75</v>
      </c>
      <c r="AB175" s="49">
        <f t="shared" si="41"/>
        <v>0</v>
      </c>
      <c r="AF175" s="38"/>
      <c r="AG175" s="38"/>
      <c r="AH175" s="38">
        <f t="shared" si="40"/>
        <v>0</v>
      </c>
    </row>
    <row r="176" spans="1:34" s="1" customFormat="1" ht="23.25" customHeight="1">
      <c r="A176" s="50">
        <v>167</v>
      </c>
      <c r="B176" s="51" t="s">
        <v>206</v>
      </c>
      <c r="C176" s="52">
        <v>6751666</v>
      </c>
      <c r="D176" s="52"/>
      <c r="E176" s="53">
        <f t="shared" si="34"/>
        <v>6751666</v>
      </c>
      <c r="F176" s="54">
        <v>3842372.72</v>
      </c>
      <c r="G176" s="45">
        <f t="shared" si="29"/>
        <v>56.909994066649624</v>
      </c>
      <c r="H176" s="46">
        <f t="shared" si="30"/>
        <v>18.090005933350376</v>
      </c>
      <c r="I176" s="47">
        <f t="shared" si="35"/>
        <v>2909293.28</v>
      </c>
      <c r="J176" s="48">
        <f t="shared" si="31"/>
        <v>43.090005933350376</v>
      </c>
      <c r="K176" s="54"/>
      <c r="L176" s="45">
        <f t="shared" si="32"/>
        <v>0</v>
      </c>
      <c r="M176" s="44">
        <f t="shared" si="36"/>
        <v>3842372.72</v>
      </c>
      <c r="N176" s="45">
        <f t="shared" si="37"/>
        <v>56.909994066649624</v>
      </c>
      <c r="O176" s="55">
        <f t="shared" si="38"/>
        <v>13.090005933350376</v>
      </c>
      <c r="P176" s="54">
        <f t="shared" si="39"/>
        <v>2909293.28</v>
      </c>
      <c r="Q176" s="56">
        <f t="shared" si="33"/>
        <v>43.090005933350376</v>
      </c>
      <c r="S176" s="2">
        <v>4</v>
      </c>
      <c r="T176" s="2">
        <v>3</v>
      </c>
      <c r="U176" s="2" t="s">
        <v>70</v>
      </c>
      <c r="V176" s="2" t="s">
        <v>36</v>
      </c>
      <c r="X176" s="37"/>
      <c r="Y176" s="38"/>
      <c r="Z176" s="2">
        <v>70</v>
      </c>
      <c r="AA176" s="2">
        <v>75</v>
      </c>
      <c r="AB176" s="49">
        <f t="shared" si="41"/>
        <v>0</v>
      </c>
      <c r="AF176" s="38"/>
      <c r="AG176" s="38"/>
      <c r="AH176" s="38">
        <f t="shared" si="40"/>
        <v>0</v>
      </c>
    </row>
    <row r="177" spans="1:34" s="1" customFormat="1" ht="23.25" customHeight="1">
      <c r="A177" s="50">
        <v>168</v>
      </c>
      <c r="B177" s="51" t="s">
        <v>207</v>
      </c>
      <c r="C177" s="52">
        <v>8235900</v>
      </c>
      <c r="D177" s="52"/>
      <c r="E177" s="53">
        <f t="shared" si="34"/>
        <v>8235900</v>
      </c>
      <c r="F177" s="54">
        <v>4684215.28</v>
      </c>
      <c r="G177" s="45">
        <f t="shared" si="29"/>
        <v>56.87557255430493</v>
      </c>
      <c r="H177" s="46">
        <f t="shared" si="30"/>
        <v>18.12442744569507</v>
      </c>
      <c r="I177" s="47">
        <f t="shared" si="35"/>
        <v>3551684.7199999997</v>
      </c>
      <c r="J177" s="48">
        <f t="shared" si="31"/>
        <v>43.12442744569507</v>
      </c>
      <c r="K177" s="54">
        <v>264686.3</v>
      </c>
      <c r="L177" s="45">
        <f t="shared" si="32"/>
        <v>3.213811483869401</v>
      </c>
      <c r="M177" s="44">
        <f t="shared" si="36"/>
        <v>4948901.58</v>
      </c>
      <c r="N177" s="45">
        <f t="shared" si="37"/>
        <v>60.08938403817434</v>
      </c>
      <c r="O177" s="55">
        <f t="shared" si="38"/>
        <v>9.910615961825663</v>
      </c>
      <c r="P177" s="54">
        <f t="shared" si="39"/>
        <v>3286998.42</v>
      </c>
      <c r="Q177" s="56">
        <f t="shared" si="33"/>
        <v>39.91061596182566</v>
      </c>
      <c r="S177" s="2">
        <v>3</v>
      </c>
      <c r="T177" s="2">
        <v>17</v>
      </c>
      <c r="U177" s="2"/>
      <c r="V177" s="2" t="s">
        <v>36</v>
      </c>
      <c r="X177" s="37"/>
      <c r="Y177" s="38"/>
      <c r="Z177" s="2">
        <v>70</v>
      </c>
      <c r="AA177" s="2">
        <v>75</v>
      </c>
      <c r="AB177" s="49">
        <f t="shared" si="41"/>
        <v>0</v>
      </c>
      <c r="AF177" s="38"/>
      <c r="AG177" s="38"/>
      <c r="AH177" s="38">
        <f t="shared" si="40"/>
        <v>0</v>
      </c>
    </row>
    <row r="178" spans="1:34" s="1" customFormat="1" ht="23.25" customHeight="1">
      <c r="A178" s="50">
        <v>169</v>
      </c>
      <c r="B178" s="51" t="s">
        <v>208</v>
      </c>
      <c r="C178" s="52">
        <v>3238570</v>
      </c>
      <c r="D178" s="52"/>
      <c r="E178" s="53">
        <f t="shared" si="34"/>
        <v>3238570</v>
      </c>
      <c r="F178" s="54">
        <v>1841783.28</v>
      </c>
      <c r="G178" s="45">
        <f t="shared" si="29"/>
        <v>56.87026310995285</v>
      </c>
      <c r="H178" s="46">
        <f t="shared" si="30"/>
        <v>18.12973689004715</v>
      </c>
      <c r="I178" s="47">
        <f t="shared" si="35"/>
        <v>1396786.72</v>
      </c>
      <c r="J178" s="48">
        <f t="shared" si="31"/>
        <v>43.12973689004715</v>
      </c>
      <c r="K178" s="54"/>
      <c r="L178" s="45">
        <f t="shared" si="32"/>
        <v>0</v>
      </c>
      <c r="M178" s="44">
        <f t="shared" si="36"/>
        <v>1841783.28</v>
      </c>
      <c r="N178" s="45">
        <f t="shared" si="37"/>
        <v>56.87026310995285</v>
      </c>
      <c r="O178" s="55">
        <f t="shared" si="38"/>
        <v>13.129736890047148</v>
      </c>
      <c r="P178" s="54">
        <f t="shared" si="39"/>
        <v>1396786.72</v>
      </c>
      <c r="Q178" s="56">
        <f t="shared" si="33"/>
        <v>43.12973689004715</v>
      </c>
      <c r="S178" s="2">
        <v>6</v>
      </c>
      <c r="T178" s="2">
        <v>53</v>
      </c>
      <c r="U178" s="2"/>
      <c r="V178" s="2" t="s">
        <v>36</v>
      </c>
      <c r="X178" s="37"/>
      <c r="Y178" s="38"/>
      <c r="Z178" s="2">
        <v>70</v>
      </c>
      <c r="AA178" s="2">
        <v>75</v>
      </c>
      <c r="AB178" s="49">
        <f t="shared" si="41"/>
        <v>0</v>
      </c>
      <c r="AF178" s="38"/>
      <c r="AG178" s="38"/>
      <c r="AH178" s="38">
        <f t="shared" si="40"/>
        <v>0</v>
      </c>
    </row>
    <row r="179" spans="1:34" s="1" customFormat="1" ht="23.25" customHeight="1">
      <c r="A179" s="50">
        <v>170</v>
      </c>
      <c r="B179" s="51" t="s">
        <v>209</v>
      </c>
      <c r="C179" s="52">
        <v>9001212</v>
      </c>
      <c r="D179" s="52"/>
      <c r="E179" s="53">
        <f t="shared" si="34"/>
        <v>9001212</v>
      </c>
      <c r="F179" s="54">
        <v>5113513.05</v>
      </c>
      <c r="G179" s="45">
        <f t="shared" si="29"/>
        <v>56.80916136626934</v>
      </c>
      <c r="H179" s="46">
        <f t="shared" si="30"/>
        <v>18.190838633730657</v>
      </c>
      <c r="I179" s="47">
        <f t="shared" si="35"/>
        <v>3887698.95</v>
      </c>
      <c r="J179" s="48">
        <f t="shared" si="31"/>
        <v>43.19083863373066</v>
      </c>
      <c r="K179" s="54"/>
      <c r="L179" s="45">
        <f t="shared" si="32"/>
        <v>0</v>
      </c>
      <c r="M179" s="44">
        <f t="shared" si="36"/>
        <v>5113513.05</v>
      </c>
      <c r="N179" s="45">
        <f t="shared" si="37"/>
        <v>56.80916136626934</v>
      </c>
      <c r="O179" s="55">
        <f t="shared" si="38"/>
        <v>13.190838633730657</v>
      </c>
      <c r="P179" s="54">
        <f t="shared" si="39"/>
        <v>3887698.95</v>
      </c>
      <c r="Q179" s="56">
        <f t="shared" si="33"/>
        <v>43.19083863373066</v>
      </c>
      <c r="S179" s="2">
        <v>2</v>
      </c>
      <c r="T179" s="2">
        <v>83</v>
      </c>
      <c r="U179" s="2"/>
      <c r="V179" s="2" t="s">
        <v>36</v>
      </c>
      <c r="X179" s="37"/>
      <c r="Y179" s="38"/>
      <c r="Z179" s="2">
        <v>70</v>
      </c>
      <c r="AA179" s="2">
        <v>75</v>
      </c>
      <c r="AB179" s="49">
        <f t="shared" si="41"/>
        <v>0</v>
      </c>
      <c r="AF179" s="38"/>
      <c r="AG179" s="38"/>
      <c r="AH179" s="38">
        <f t="shared" si="40"/>
        <v>0</v>
      </c>
    </row>
    <row r="180" spans="1:34" s="1" customFormat="1" ht="23.25" customHeight="1">
      <c r="A180" s="50">
        <v>171</v>
      </c>
      <c r="B180" s="51" t="s">
        <v>210</v>
      </c>
      <c r="C180" s="52">
        <v>8191030</v>
      </c>
      <c r="D180" s="52"/>
      <c r="E180" s="53">
        <f t="shared" si="34"/>
        <v>8191030</v>
      </c>
      <c r="F180" s="54">
        <v>4650432.74</v>
      </c>
      <c r="G180" s="45">
        <f t="shared" si="29"/>
        <v>56.77470037345731</v>
      </c>
      <c r="H180" s="46">
        <f t="shared" si="30"/>
        <v>18.225299626542693</v>
      </c>
      <c r="I180" s="47">
        <f t="shared" si="35"/>
        <v>3540597.26</v>
      </c>
      <c r="J180" s="48">
        <f t="shared" si="31"/>
        <v>43.22529962654269</v>
      </c>
      <c r="K180" s="54"/>
      <c r="L180" s="45">
        <f t="shared" si="32"/>
        <v>0</v>
      </c>
      <c r="M180" s="44">
        <f t="shared" si="36"/>
        <v>4650432.74</v>
      </c>
      <c r="N180" s="45">
        <f t="shared" si="37"/>
        <v>56.77470037345731</v>
      </c>
      <c r="O180" s="55">
        <f t="shared" si="38"/>
        <v>13.225299626542693</v>
      </c>
      <c r="P180" s="54">
        <f t="shared" si="39"/>
        <v>3540597.26</v>
      </c>
      <c r="Q180" s="56">
        <f t="shared" si="33"/>
        <v>43.22529962654269</v>
      </c>
      <c r="S180" s="2">
        <v>4</v>
      </c>
      <c r="T180" s="2">
        <v>17</v>
      </c>
      <c r="U180" s="2"/>
      <c r="V180" s="2" t="s">
        <v>36</v>
      </c>
      <c r="X180" s="37"/>
      <c r="Y180" s="38"/>
      <c r="Z180" s="2">
        <v>70</v>
      </c>
      <c r="AA180" s="2">
        <v>75</v>
      </c>
      <c r="AB180" s="49">
        <f t="shared" si="41"/>
        <v>0</v>
      </c>
      <c r="AF180" s="38"/>
      <c r="AG180" s="38"/>
      <c r="AH180" s="38">
        <f t="shared" si="40"/>
        <v>0</v>
      </c>
    </row>
    <row r="181" spans="1:34" s="1" customFormat="1" ht="23.25" customHeight="1">
      <c r="A181" s="50">
        <v>172</v>
      </c>
      <c r="B181" s="51" t="s">
        <v>211</v>
      </c>
      <c r="C181" s="52">
        <v>7737900</v>
      </c>
      <c r="D181" s="52"/>
      <c r="E181" s="53">
        <f t="shared" si="34"/>
        <v>7737900</v>
      </c>
      <c r="F181" s="54">
        <v>4372308.44</v>
      </c>
      <c r="G181" s="45">
        <f t="shared" si="29"/>
        <v>56.505103968777064</v>
      </c>
      <c r="H181" s="46">
        <f t="shared" si="30"/>
        <v>18.494896031222936</v>
      </c>
      <c r="I181" s="47">
        <f t="shared" si="35"/>
        <v>3365591.5599999996</v>
      </c>
      <c r="J181" s="48">
        <f t="shared" si="31"/>
        <v>43.494896031222936</v>
      </c>
      <c r="K181" s="54">
        <v>26162</v>
      </c>
      <c r="L181" s="45">
        <f t="shared" si="32"/>
        <v>0.3381020690368188</v>
      </c>
      <c r="M181" s="44">
        <f t="shared" si="36"/>
        <v>4398470.44</v>
      </c>
      <c r="N181" s="45">
        <f t="shared" si="37"/>
        <v>56.843206037813886</v>
      </c>
      <c r="O181" s="55">
        <f t="shared" si="38"/>
        <v>13.156793962186114</v>
      </c>
      <c r="P181" s="54">
        <f t="shared" si="39"/>
        <v>3339429.5599999996</v>
      </c>
      <c r="Q181" s="56">
        <f t="shared" si="33"/>
        <v>43.156793962186114</v>
      </c>
      <c r="S181" s="2">
        <v>6</v>
      </c>
      <c r="T181" s="2">
        <v>17</v>
      </c>
      <c r="U181" s="2"/>
      <c r="V181" s="2" t="s">
        <v>36</v>
      </c>
      <c r="X181" s="37"/>
      <c r="Y181" s="38"/>
      <c r="Z181" s="2">
        <v>70</v>
      </c>
      <c r="AA181" s="2">
        <v>75</v>
      </c>
      <c r="AB181" s="49">
        <f t="shared" si="41"/>
        <v>0</v>
      </c>
      <c r="AF181" s="38"/>
      <c r="AG181" s="38"/>
      <c r="AH181" s="38">
        <f t="shared" si="40"/>
        <v>0</v>
      </c>
    </row>
    <row r="182" spans="1:34" s="1" customFormat="1" ht="23.25" customHeight="1">
      <c r="A182" s="50">
        <v>173</v>
      </c>
      <c r="B182" s="51" t="s">
        <v>212</v>
      </c>
      <c r="C182" s="52">
        <v>1210100</v>
      </c>
      <c r="D182" s="52"/>
      <c r="E182" s="53">
        <f t="shared" si="34"/>
        <v>1210100</v>
      </c>
      <c r="F182" s="54">
        <v>683587.29</v>
      </c>
      <c r="G182" s="45">
        <f t="shared" si="29"/>
        <v>56.49014874803735</v>
      </c>
      <c r="H182" s="46">
        <f t="shared" si="30"/>
        <v>18.50985125196265</v>
      </c>
      <c r="I182" s="47">
        <f t="shared" si="35"/>
        <v>526512.71</v>
      </c>
      <c r="J182" s="48">
        <f t="shared" si="31"/>
        <v>43.50985125196265</v>
      </c>
      <c r="K182" s="54">
        <v>6417.28</v>
      </c>
      <c r="L182" s="45">
        <f t="shared" si="32"/>
        <v>0.530309891744484</v>
      </c>
      <c r="M182" s="44">
        <f t="shared" si="36"/>
        <v>690004.5700000001</v>
      </c>
      <c r="N182" s="45">
        <f t="shared" si="37"/>
        <v>57.020458639781836</v>
      </c>
      <c r="O182" s="55">
        <f t="shared" si="38"/>
        <v>12.979541360218164</v>
      </c>
      <c r="P182" s="54">
        <f t="shared" si="39"/>
        <v>520095.42999999993</v>
      </c>
      <c r="Q182" s="56">
        <f t="shared" si="33"/>
        <v>42.97954136021816</v>
      </c>
      <c r="S182" s="2" t="s">
        <v>102</v>
      </c>
      <c r="T182" s="2">
        <v>7</v>
      </c>
      <c r="U182" s="2"/>
      <c r="V182" s="2" t="s">
        <v>102</v>
      </c>
      <c r="X182" s="37"/>
      <c r="Y182" s="38"/>
      <c r="Z182" s="2">
        <v>70</v>
      </c>
      <c r="AA182" s="2">
        <v>75</v>
      </c>
      <c r="AB182" s="49">
        <f t="shared" si="41"/>
        <v>0</v>
      </c>
      <c r="AF182" s="38"/>
      <c r="AG182" s="38"/>
      <c r="AH182" s="38">
        <f t="shared" si="40"/>
        <v>0</v>
      </c>
    </row>
    <row r="183" spans="1:34" s="1" customFormat="1" ht="23.25" customHeight="1">
      <c r="A183" s="50">
        <v>174</v>
      </c>
      <c r="B183" s="51" t="s">
        <v>213</v>
      </c>
      <c r="C183" s="52">
        <v>1131670</v>
      </c>
      <c r="D183" s="52"/>
      <c r="E183" s="53">
        <f t="shared" si="34"/>
        <v>1131670</v>
      </c>
      <c r="F183" s="54">
        <v>639214.84</v>
      </c>
      <c r="G183" s="45">
        <f t="shared" si="29"/>
        <v>56.48420829393728</v>
      </c>
      <c r="H183" s="46">
        <f t="shared" si="30"/>
        <v>18.51579170606272</v>
      </c>
      <c r="I183" s="47">
        <f t="shared" si="35"/>
        <v>492455.16000000003</v>
      </c>
      <c r="J183" s="48">
        <f t="shared" si="31"/>
        <v>43.51579170606272</v>
      </c>
      <c r="K183" s="54">
        <v>55500</v>
      </c>
      <c r="L183" s="45">
        <f t="shared" si="32"/>
        <v>4.904256541217846</v>
      </c>
      <c r="M183" s="44">
        <f t="shared" si="36"/>
        <v>694714.84</v>
      </c>
      <c r="N183" s="45">
        <f t="shared" si="37"/>
        <v>61.388464835155126</v>
      </c>
      <c r="O183" s="55">
        <f t="shared" si="38"/>
        <v>8.611535164844874</v>
      </c>
      <c r="P183" s="54">
        <f t="shared" si="39"/>
        <v>436955.16000000003</v>
      </c>
      <c r="Q183" s="56">
        <f t="shared" si="33"/>
        <v>38.611535164844874</v>
      </c>
      <c r="S183" s="2">
        <v>1</v>
      </c>
      <c r="T183" s="2">
        <v>83</v>
      </c>
      <c r="U183" s="2"/>
      <c r="V183" s="2" t="s">
        <v>36</v>
      </c>
      <c r="X183" s="37"/>
      <c r="Y183" s="38"/>
      <c r="Z183" s="2">
        <v>70</v>
      </c>
      <c r="AA183" s="2">
        <v>75</v>
      </c>
      <c r="AB183" s="49">
        <f t="shared" si="41"/>
        <v>0</v>
      </c>
      <c r="AF183" s="38"/>
      <c r="AG183" s="38"/>
      <c r="AH183" s="38">
        <f t="shared" si="40"/>
        <v>0</v>
      </c>
    </row>
    <row r="184" spans="1:34" s="1" customFormat="1" ht="23.25" customHeight="1">
      <c r="A184" s="50">
        <v>175</v>
      </c>
      <c r="B184" s="51" t="s">
        <v>214</v>
      </c>
      <c r="C184" s="52">
        <v>8895580</v>
      </c>
      <c r="D184" s="52"/>
      <c r="E184" s="53">
        <f t="shared" si="34"/>
        <v>8895580</v>
      </c>
      <c r="F184" s="54">
        <v>5024356.38</v>
      </c>
      <c r="G184" s="45">
        <f t="shared" si="29"/>
        <v>56.48149283127126</v>
      </c>
      <c r="H184" s="46">
        <f t="shared" si="30"/>
        <v>18.51850716872874</v>
      </c>
      <c r="I184" s="47">
        <f t="shared" si="35"/>
        <v>3871223.62</v>
      </c>
      <c r="J184" s="48">
        <f t="shared" si="31"/>
        <v>43.51850716872874</v>
      </c>
      <c r="K184" s="54">
        <v>276900</v>
      </c>
      <c r="L184" s="45">
        <f t="shared" si="32"/>
        <v>3.112781853459808</v>
      </c>
      <c r="M184" s="44">
        <f t="shared" si="36"/>
        <v>5301256.38</v>
      </c>
      <c r="N184" s="45">
        <f t="shared" si="37"/>
        <v>59.59427468473107</v>
      </c>
      <c r="O184" s="55">
        <f t="shared" si="38"/>
        <v>10.405725315268931</v>
      </c>
      <c r="P184" s="54">
        <f t="shared" si="39"/>
        <v>3594323.62</v>
      </c>
      <c r="Q184" s="56">
        <f t="shared" si="33"/>
        <v>40.40572531526893</v>
      </c>
      <c r="S184" s="2">
        <v>2</v>
      </c>
      <c r="T184" s="2">
        <v>3</v>
      </c>
      <c r="U184" s="2" t="s">
        <v>70</v>
      </c>
      <c r="V184" s="2" t="s">
        <v>36</v>
      </c>
      <c r="X184" s="37"/>
      <c r="Y184" s="38"/>
      <c r="Z184" s="2">
        <v>70</v>
      </c>
      <c r="AA184" s="2">
        <v>75</v>
      </c>
      <c r="AB184" s="49">
        <f t="shared" si="41"/>
        <v>0</v>
      </c>
      <c r="AF184" s="38"/>
      <c r="AG184" s="38"/>
      <c r="AH184" s="38">
        <f t="shared" si="40"/>
        <v>0</v>
      </c>
    </row>
    <row r="185" spans="1:34" s="1" customFormat="1" ht="23.25" customHeight="1">
      <c r="A185" s="50">
        <v>176</v>
      </c>
      <c r="B185" s="51" t="s">
        <v>215</v>
      </c>
      <c r="C185" s="52">
        <v>12226390</v>
      </c>
      <c r="D185" s="52"/>
      <c r="E185" s="53">
        <f t="shared" si="34"/>
        <v>12226390</v>
      </c>
      <c r="F185" s="54">
        <v>6892585.31</v>
      </c>
      <c r="G185" s="45">
        <f t="shared" si="29"/>
        <v>56.37465605137739</v>
      </c>
      <c r="H185" s="46">
        <f t="shared" si="30"/>
        <v>18.625343948622607</v>
      </c>
      <c r="I185" s="47">
        <f t="shared" si="35"/>
        <v>5333804.69</v>
      </c>
      <c r="J185" s="48">
        <f t="shared" si="31"/>
        <v>43.625343948622614</v>
      </c>
      <c r="K185" s="54">
        <v>2000780</v>
      </c>
      <c r="L185" s="45">
        <f t="shared" si="32"/>
        <v>16.364437908491386</v>
      </c>
      <c r="M185" s="44">
        <f t="shared" si="36"/>
        <v>8893365.309999999</v>
      </c>
      <c r="N185" s="45">
        <f t="shared" si="37"/>
        <v>72.73909395986877</v>
      </c>
      <c r="O185" s="55">
        <f t="shared" si="38"/>
        <v>-2.739093959868768</v>
      </c>
      <c r="P185" s="54">
        <f t="shared" si="39"/>
        <v>3333024.6900000013</v>
      </c>
      <c r="Q185" s="56">
        <f t="shared" si="33"/>
        <v>27.260906040131236</v>
      </c>
      <c r="S185" s="2">
        <v>3</v>
      </c>
      <c r="T185" s="2">
        <v>3</v>
      </c>
      <c r="U185" s="2" t="s">
        <v>70</v>
      </c>
      <c r="V185" s="2" t="s">
        <v>36</v>
      </c>
      <c r="X185" s="37"/>
      <c r="Y185" s="38"/>
      <c r="Z185" s="2">
        <v>70</v>
      </c>
      <c r="AA185" s="2">
        <v>75</v>
      </c>
      <c r="AB185" s="49">
        <f t="shared" si="41"/>
        <v>0</v>
      </c>
      <c r="AF185" s="38"/>
      <c r="AG185" s="38"/>
      <c r="AH185" s="38">
        <f t="shared" si="40"/>
        <v>0</v>
      </c>
    </row>
    <row r="186" spans="1:34" s="1" customFormat="1" ht="23.25" customHeight="1">
      <c r="A186" s="50">
        <v>177</v>
      </c>
      <c r="B186" s="51" t="s">
        <v>216</v>
      </c>
      <c r="C186" s="52">
        <v>698300</v>
      </c>
      <c r="D186" s="52"/>
      <c r="E186" s="53">
        <f t="shared" si="34"/>
        <v>698300</v>
      </c>
      <c r="F186" s="54">
        <v>392877.64</v>
      </c>
      <c r="G186" s="45">
        <f t="shared" si="29"/>
        <v>56.26201346126307</v>
      </c>
      <c r="H186" s="46">
        <f t="shared" si="30"/>
        <v>18.737986538736934</v>
      </c>
      <c r="I186" s="47">
        <f t="shared" si="35"/>
        <v>305422.36</v>
      </c>
      <c r="J186" s="48">
        <f t="shared" si="31"/>
        <v>43.73798653873693</v>
      </c>
      <c r="K186" s="54">
        <v>3244.16</v>
      </c>
      <c r="L186" s="45">
        <f t="shared" si="32"/>
        <v>0.46457969354145784</v>
      </c>
      <c r="M186" s="44">
        <f t="shared" si="36"/>
        <v>396121.8</v>
      </c>
      <c r="N186" s="45">
        <f t="shared" si="37"/>
        <v>56.726593154804526</v>
      </c>
      <c r="O186" s="55">
        <f t="shared" si="38"/>
        <v>13.273406845195474</v>
      </c>
      <c r="P186" s="54">
        <f t="shared" si="39"/>
        <v>302178.2</v>
      </c>
      <c r="Q186" s="56">
        <f t="shared" si="33"/>
        <v>43.273406845195474</v>
      </c>
      <c r="S186" s="2" t="s">
        <v>102</v>
      </c>
      <c r="T186" s="2">
        <v>1</v>
      </c>
      <c r="U186" s="2"/>
      <c r="V186" s="2" t="s">
        <v>102</v>
      </c>
      <c r="X186" s="37"/>
      <c r="Y186" s="38"/>
      <c r="Z186" s="2">
        <v>70</v>
      </c>
      <c r="AA186" s="2">
        <v>75</v>
      </c>
      <c r="AB186" s="49">
        <f t="shared" si="41"/>
        <v>0</v>
      </c>
      <c r="AF186" s="38"/>
      <c r="AG186" s="38"/>
      <c r="AH186" s="38">
        <f t="shared" si="40"/>
        <v>0</v>
      </c>
    </row>
    <row r="187" spans="1:34" s="1" customFormat="1" ht="23.25" customHeight="1">
      <c r="A187" s="50">
        <v>178</v>
      </c>
      <c r="B187" s="51" t="s">
        <v>217</v>
      </c>
      <c r="C187" s="52">
        <v>4069893</v>
      </c>
      <c r="D187" s="52"/>
      <c r="E187" s="53">
        <f t="shared" si="34"/>
        <v>4069893</v>
      </c>
      <c r="F187" s="54">
        <v>2287912.09</v>
      </c>
      <c r="G187" s="45">
        <f t="shared" si="29"/>
        <v>56.21553416760588</v>
      </c>
      <c r="H187" s="46">
        <f t="shared" si="30"/>
        <v>18.78446583239412</v>
      </c>
      <c r="I187" s="47">
        <f t="shared" si="35"/>
        <v>1781980.9100000001</v>
      </c>
      <c r="J187" s="48">
        <f t="shared" si="31"/>
        <v>43.78446583239412</v>
      </c>
      <c r="K187" s="54">
        <v>40000</v>
      </c>
      <c r="L187" s="45">
        <f t="shared" si="32"/>
        <v>0.9828268212456691</v>
      </c>
      <c r="M187" s="44">
        <f t="shared" si="36"/>
        <v>2327912.09</v>
      </c>
      <c r="N187" s="45">
        <f t="shared" si="37"/>
        <v>57.19836098885155</v>
      </c>
      <c r="O187" s="55">
        <f t="shared" si="38"/>
        <v>12.801639011148453</v>
      </c>
      <c r="P187" s="54">
        <f t="shared" si="39"/>
        <v>1741980.9100000001</v>
      </c>
      <c r="Q187" s="56">
        <f t="shared" si="33"/>
        <v>42.80163901114845</v>
      </c>
      <c r="S187" s="2">
        <v>3</v>
      </c>
      <c r="T187" s="2">
        <v>53</v>
      </c>
      <c r="U187" s="2"/>
      <c r="V187" s="2" t="s">
        <v>36</v>
      </c>
      <c r="X187" s="37"/>
      <c r="Y187" s="38"/>
      <c r="Z187" s="2">
        <v>70</v>
      </c>
      <c r="AA187" s="2">
        <v>75</v>
      </c>
      <c r="AB187" s="49">
        <f t="shared" si="41"/>
        <v>0</v>
      </c>
      <c r="AF187" s="38"/>
      <c r="AG187" s="38"/>
      <c r="AH187" s="38">
        <f t="shared" si="40"/>
        <v>0</v>
      </c>
    </row>
    <row r="188" spans="1:34" s="1" customFormat="1" ht="23.25" customHeight="1">
      <c r="A188" s="50">
        <v>179</v>
      </c>
      <c r="B188" s="51" t="s">
        <v>218</v>
      </c>
      <c r="C188" s="52">
        <v>968270</v>
      </c>
      <c r="D188" s="52"/>
      <c r="E188" s="53">
        <f t="shared" si="34"/>
        <v>968270</v>
      </c>
      <c r="F188" s="54">
        <v>542350.44</v>
      </c>
      <c r="G188" s="45">
        <f t="shared" si="29"/>
        <v>56.012314746919756</v>
      </c>
      <c r="H188" s="46">
        <f t="shared" si="30"/>
        <v>18.987685253080244</v>
      </c>
      <c r="I188" s="47">
        <f t="shared" si="35"/>
        <v>425919.56000000006</v>
      </c>
      <c r="J188" s="48">
        <f t="shared" si="31"/>
        <v>43.987685253080244</v>
      </c>
      <c r="K188" s="54">
        <v>55089.07</v>
      </c>
      <c r="L188" s="45">
        <f t="shared" si="32"/>
        <v>5.689432699556942</v>
      </c>
      <c r="M188" s="44">
        <f t="shared" si="36"/>
        <v>597439.5099999999</v>
      </c>
      <c r="N188" s="45">
        <f t="shared" si="37"/>
        <v>61.701747446476695</v>
      </c>
      <c r="O188" s="55">
        <f t="shared" si="38"/>
        <v>8.298252553523305</v>
      </c>
      <c r="P188" s="54">
        <f t="shared" si="39"/>
        <v>370830.4900000001</v>
      </c>
      <c r="Q188" s="56">
        <f t="shared" si="33"/>
        <v>38.298252553523305</v>
      </c>
      <c r="S188" s="2">
        <v>8</v>
      </c>
      <c r="T188" s="2">
        <v>83</v>
      </c>
      <c r="U188" s="2"/>
      <c r="V188" s="2" t="s">
        <v>36</v>
      </c>
      <c r="X188" s="37"/>
      <c r="Y188" s="38"/>
      <c r="Z188" s="2">
        <v>70</v>
      </c>
      <c r="AA188" s="2">
        <v>75</v>
      </c>
      <c r="AB188" s="49">
        <f t="shared" si="41"/>
        <v>0</v>
      </c>
      <c r="AF188" s="38"/>
      <c r="AG188" s="38"/>
      <c r="AH188" s="38">
        <f t="shared" si="40"/>
        <v>0</v>
      </c>
    </row>
    <row r="189" spans="1:34" s="1" customFormat="1" ht="23.25" customHeight="1">
      <c r="A189" s="50">
        <v>180</v>
      </c>
      <c r="B189" s="51" t="s">
        <v>219</v>
      </c>
      <c r="C189" s="52">
        <v>11044940</v>
      </c>
      <c r="D189" s="52"/>
      <c r="E189" s="53">
        <f t="shared" si="34"/>
        <v>11044940</v>
      </c>
      <c r="F189" s="54">
        <v>6183712.89</v>
      </c>
      <c r="G189" s="45">
        <f t="shared" si="29"/>
        <v>55.986840037157286</v>
      </c>
      <c r="H189" s="46">
        <f t="shared" si="30"/>
        <v>19.013159962842714</v>
      </c>
      <c r="I189" s="47">
        <f t="shared" si="35"/>
        <v>4861227.11</v>
      </c>
      <c r="J189" s="48">
        <f t="shared" si="31"/>
        <v>44.01315996284272</v>
      </c>
      <c r="K189" s="54"/>
      <c r="L189" s="45">
        <f t="shared" si="32"/>
        <v>0</v>
      </c>
      <c r="M189" s="44">
        <f t="shared" si="36"/>
        <v>6183712.89</v>
      </c>
      <c r="N189" s="45">
        <f t="shared" si="37"/>
        <v>55.986840037157286</v>
      </c>
      <c r="O189" s="55">
        <f t="shared" si="38"/>
        <v>14.013159962842714</v>
      </c>
      <c r="P189" s="54">
        <f t="shared" si="39"/>
        <v>4861227.11</v>
      </c>
      <c r="Q189" s="56">
        <f t="shared" si="33"/>
        <v>44.01315996284272</v>
      </c>
      <c r="S189" s="2">
        <v>2</v>
      </c>
      <c r="T189" s="2">
        <v>17</v>
      </c>
      <c r="U189" s="2"/>
      <c r="V189" s="2" t="s">
        <v>36</v>
      </c>
      <c r="X189" s="37"/>
      <c r="Y189" s="38"/>
      <c r="Z189" s="2">
        <v>70</v>
      </c>
      <c r="AA189" s="2">
        <v>75</v>
      </c>
      <c r="AB189" s="49">
        <f t="shared" si="41"/>
        <v>0</v>
      </c>
      <c r="AF189" s="38"/>
      <c r="AG189" s="38"/>
      <c r="AH189" s="38">
        <f t="shared" si="40"/>
        <v>0</v>
      </c>
    </row>
    <row r="190" spans="1:34" s="1" customFormat="1" ht="23.25" customHeight="1">
      <c r="A190" s="50">
        <v>181</v>
      </c>
      <c r="B190" s="51" t="s">
        <v>220</v>
      </c>
      <c r="C190" s="52">
        <v>8597264</v>
      </c>
      <c r="D190" s="52"/>
      <c r="E190" s="53">
        <f t="shared" si="34"/>
        <v>8597264</v>
      </c>
      <c r="F190" s="54">
        <v>4799270.25</v>
      </c>
      <c r="G190" s="45">
        <f t="shared" si="29"/>
        <v>55.82322759891984</v>
      </c>
      <c r="H190" s="46">
        <f t="shared" si="30"/>
        <v>19.176772401080157</v>
      </c>
      <c r="I190" s="47">
        <f t="shared" si="35"/>
        <v>3797993.75</v>
      </c>
      <c r="J190" s="48">
        <f t="shared" si="31"/>
        <v>44.17677240108016</v>
      </c>
      <c r="K190" s="54">
        <v>1249075</v>
      </c>
      <c r="L190" s="45">
        <f t="shared" si="32"/>
        <v>14.52875007676861</v>
      </c>
      <c r="M190" s="44">
        <f t="shared" si="36"/>
        <v>6048345.25</v>
      </c>
      <c r="N190" s="45">
        <f t="shared" si="37"/>
        <v>70.35197767568845</v>
      </c>
      <c r="O190" s="55">
        <f t="shared" si="38"/>
        <v>-0.3519776756884454</v>
      </c>
      <c r="P190" s="54">
        <f t="shared" si="39"/>
        <v>2548918.75</v>
      </c>
      <c r="Q190" s="56">
        <f t="shared" si="33"/>
        <v>29.648022324311547</v>
      </c>
      <c r="S190" s="2">
        <v>1</v>
      </c>
      <c r="T190" s="2">
        <v>3</v>
      </c>
      <c r="U190" s="2" t="s">
        <v>70</v>
      </c>
      <c r="V190" s="2" t="s">
        <v>36</v>
      </c>
      <c r="X190" s="37"/>
      <c r="Y190" s="38"/>
      <c r="Z190" s="2">
        <v>70</v>
      </c>
      <c r="AA190" s="2">
        <v>75</v>
      </c>
      <c r="AB190" s="49">
        <f t="shared" si="41"/>
        <v>0</v>
      </c>
      <c r="AF190" s="38"/>
      <c r="AG190" s="38"/>
      <c r="AH190" s="38">
        <f t="shared" si="40"/>
        <v>0</v>
      </c>
    </row>
    <row r="191" spans="1:34" s="1" customFormat="1" ht="23.25" customHeight="1">
      <c r="A191" s="50">
        <v>182</v>
      </c>
      <c r="B191" s="51" t="s">
        <v>221</v>
      </c>
      <c r="C191" s="52">
        <v>6032470</v>
      </c>
      <c r="D191" s="52"/>
      <c r="E191" s="53">
        <f t="shared" si="34"/>
        <v>6032470</v>
      </c>
      <c r="F191" s="54">
        <v>3357439.05</v>
      </c>
      <c r="G191" s="45">
        <f t="shared" si="29"/>
        <v>55.65612510298435</v>
      </c>
      <c r="H191" s="46">
        <f t="shared" si="30"/>
        <v>19.343874897015652</v>
      </c>
      <c r="I191" s="47">
        <f t="shared" si="35"/>
        <v>2675030.95</v>
      </c>
      <c r="J191" s="48">
        <f t="shared" si="31"/>
        <v>44.34387489701565</v>
      </c>
      <c r="K191" s="54">
        <v>871160</v>
      </c>
      <c r="L191" s="45">
        <f t="shared" si="32"/>
        <v>14.441182467546462</v>
      </c>
      <c r="M191" s="44">
        <f t="shared" si="36"/>
        <v>4228599.05</v>
      </c>
      <c r="N191" s="45">
        <f t="shared" si="37"/>
        <v>70.09730757053082</v>
      </c>
      <c r="O191" s="55">
        <f t="shared" si="38"/>
        <v>-0.09730757053081618</v>
      </c>
      <c r="P191" s="54">
        <f t="shared" si="39"/>
        <v>1803870.9500000002</v>
      </c>
      <c r="Q191" s="56">
        <f t="shared" si="33"/>
        <v>29.902692429469194</v>
      </c>
      <c r="S191" s="2">
        <v>1</v>
      </c>
      <c r="T191" s="2">
        <v>3</v>
      </c>
      <c r="U191" s="2" t="s">
        <v>70</v>
      </c>
      <c r="V191" s="2" t="s">
        <v>36</v>
      </c>
      <c r="X191" s="37"/>
      <c r="Y191" s="38"/>
      <c r="Z191" s="2">
        <v>70</v>
      </c>
      <c r="AA191" s="2">
        <v>75</v>
      </c>
      <c r="AB191" s="49">
        <f t="shared" si="41"/>
        <v>0</v>
      </c>
      <c r="AF191" s="38"/>
      <c r="AG191" s="38"/>
      <c r="AH191" s="38">
        <f t="shared" si="40"/>
        <v>0</v>
      </c>
    </row>
    <row r="192" spans="1:34" s="1" customFormat="1" ht="23.25" customHeight="1">
      <c r="A192" s="50">
        <v>183</v>
      </c>
      <c r="B192" s="51" t="s">
        <v>222</v>
      </c>
      <c r="C192" s="52">
        <v>8842632</v>
      </c>
      <c r="D192" s="52"/>
      <c r="E192" s="53">
        <f t="shared" si="34"/>
        <v>8842632</v>
      </c>
      <c r="F192" s="54">
        <v>4880566.85</v>
      </c>
      <c r="G192" s="45">
        <f t="shared" si="29"/>
        <v>55.19359903250525</v>
      </c>
      <c r="H192" s="46">
        <f t="shared" si="30"/>
        <v>19.806400967494753</v>
      </c>
      <c r="I192" s="47">
        <f t="shared" si="35"/>
        <v>3962065.1500000004</v>
      </c>
      <c r="J192" s="48">
        <f t="shared" si="31"/>
        <v>44.80640096749475</v>
      </c>
      <c r="K192" s="54">
        <v>233760</v>
      </c>
      <c r="L192" s="45">
        <f t="shared" si="32"/>
        <v>2.643556805258887</v>
      </c>
      <c r="M192" s="44">
        <f t="shared" si="36"/>
        <v>5114326.85</v>
      </c>
      <c r="N192" s="45">
        <f t="shared" si="37"/>
        <v>57.837155837764136</v>
      </c>
      <c r="O192" s="55">
        <f t="shared" si="38"/>
        <v>12.162844162235864</v>
      </c>
      <c r="P192" s="54">
        <f t="shared" si="39"/>
        <v>3728305.1500000004</v>
      </c>
      <c r="Q192" s="56">
        <f t="shared" si="33"/>
        <v>42.162844162235864</v>
      </c>
      <c r="S192" s="2">
        <v>6</v>
      </c>
      <c r="T192" s="2">
        <v>3</v>
      </c>
      <c r="U192" s="2" t="s">
        <v>70</v>
      </c>
      <c r="V192" s="2" t="s">
        <v>36</v>
      </c>
      <c r="X192" s="37"/>
      <c r="Y192" s="38"/>
      <c r="Z192" s="2">
        <v>70</v>
      </c>
      <c r="AA192" s="2">
        <v>75</v>
      </c>
      <c r="AB192" s="49">
        <f t="shared" si="41"/>
        <v>0</v>
      </c>
      <c r="AF192" s="38"/>
      <c r="AG192" s="38"/>
      <c r="AH192" s="38">
        <f t="shared" si="40"/>
        <v>0</v>
      </c>
    </row>
    <row r="193" spans="1:34" s="1" customFormat="1" ht="23.25" customHeight="1">
      <c r="A193" s="50">
        <v>184</v>
      </c>
      <c r="B193" s="51" t="s">
        <v>223</v>
      </c>
      <c r="C193" s="52">
        <v>7792626</v>
      </c>
      <c r="D193" s="52"/>
      <c r="E193" s="53">
        <f t="shared" si="34"/>
        <v>7792626</v>
      </c>
      <c r="F193" s="54">
        <v>4297344.32</v>
      </c>
      <c r="G193" s="45">
        <f t="shared" si="29"/>
        <v>55.14629240515328</v>
      </c>
      <c r="H193" s="46">
        <f t="shared" si="30"/>
        <v>19.853707594846718</v>
      </c>
      <c r="I193" s="47">
        <f t="shared" si="35"/>
        <v>3495281.6799999997</v>
      </c>
      <c r="J193" s="48">
        <f t="shared" si="31"/>
        <v>44.85370759484672</v>
      </c>
      <c r="K193" s="54">
        <v>733680</v>
      </c>
      <c r="L193" s="45">
        <f t="shared" si="32"/>
        <v>9.415054694014572</v>
      </c>
      <c r="M193" s="44">
        <f t="shared" si="36"/>
        <v>5031024.32</v>
      </c>
      <c r="N193" s="45">
        <f t="shared" si="37"/>
        <v>64.56134709916786</v>
      </c>
      <c r="O193" s="55">
        <f t="shared" si="38"/>
        <v>5.438652900832139</v>
      </c>
      <c r="P193" s="54">
        <f t="shared" si="39"/>
        <v>2761601.6799999997</v>
      </c>
      <c r="Q193" s="56">
        <f t="shared" si="33"/>
        <v>35.438652900832146</v>
      </c>
      <c r="S193" s="2">
        <v>4</v>
      </c>
      <c r="T193" s="2">
        <v>3</v>
      </c>
      <c r="U193" s="2" t="s">
        <v>70</v>
      </c>
      <c r="V193" s="2" t="s">
        <v>36</v>
      </c>
      <c r="X193" s="37"/>
      <c r="Y193" s="38"/>
      <c r="Z193" s="2">
        <v>70</v>
      </c>
      <c r="AA193" s="2">
        <v>75</v>
      </c>
      <c r="AB193" s="49">
        <f t="shared" si="41"/>
        <v>0</v>
      </c>
      <c r="AF193" s="38"/>
      <c r="AG193" s="38"/>
      <c r="AH193" s="38">
        <f t="shared" si="40"/>
        <v>0</v>
      </c>
    </row>
    <row r="194" spans="1:34" s="1" customFormat="1" ht="23.25" customHeight="1">
      <c r="A194" s="50">
        <v>185</v>
      </c>
      <c r="B194" s="51" t="s">
        <v>224</v>
      </c>
      <c r="C194" s="52">
        <v>1396360</v>
      </c>
      <c r="D194" s="52"/>
      <c r="E194" s="53">
        <f t="shared" si="34"/>
        <v>1396360</v>
      </c>
      <c r="F194" s="54">
        <v>769196.67</v>
      </c>
      <c r="G194" s="45">
        <f t="shared" si="29"/>
        <v>55.08584247615228</v>
      </c>
      <c r="H194" s="46">
        <f t="shared" si="30"/>
        <v>19.91415752384772</v>
      </c>
      <c r="I194" s="47">
        <f t="shared" si="35"/>
        <v>627163.33</v>
      </c>
      <c r="J194" s="48">
        <f t="shared" si="31"/>
        <v>44.91415752384771</v>
      </c>
      <c r="K194" s="54">
        <v>52259.13</v>
      </c>
      <c r="L194" s="45">
        <f t="shared" si="32"/>
        <v>3.742525566472829</v>
      </c>
      <c r="M194" s="44">
        <f t="shared" si="36"/>
        <v>821455.8</v>
      </c>
      <c r="N194" s="45">
        <f t="shared" si="37"/>
        <v>58.82836804262511</v>
      </c>
      <c r="O194" s="55">
        <f t="shared" si="38"/>
        <v>11.171631957374892</v>
      </c>
      <c r="P194" s="54">
        <f t="shared" si="39"/>
        <v>574904.2</v>
      </c>
      <c r="Q194" s="56">
        <f t="shared" si="33"/>
        <v>41.171631957374885</v>
      </c>
      <c r="S194" s="2">
        <v>83</v>
      </c>
      <c r="T194" s="2">
        <v>83</v>
      </c>
      <c r="U194" s="2"/>
      <c r="V194" s="2" t="s">
        <v>102</v>
      </c>
      <c r="X194" s="37"/>
      <c r="Y194" s="38"/>
      <c r="Z194" s="2">
        <v>70</v>
      </c>
      <c r="AA194" s="2">
        <v>75</v>
      </c>
      <c r="AB194" s="49">
        <f t="shared" si="41"/>
        <v>0</v>
      </c>
      <c r="AF194" s="38"/>
      <c r="AG194" s="38"/>
      <c r="AH194" s="38">
        <f t="shared" si="40"/>
        <v>0</v>
      </c>
    </row>
    <row r="195" spans="1:34" s="1" customFormat="1" ht="23.25" customHeight="1">
      <c r="A195" s="50">
        <v>186</v>
      </c>
      <c r="B195" s="51" t="s">
        <v>225</v>
      </c>
      <c r="C195" s="52">
        <v>5873680</v>
      </c>
      <c r="D195" s="52"/>
      <c r="E195" s="53">
        <f t="shared" si="34"/>
        <v>5873680</v>
      </c>
      <c r="F195" s="54">
        <v>3235042.57</v>
      </c>
      <c r="G195" s="45">
        <f t="shared" si="29"/>
        <v>55.0769291142861</v>
      </c>
      <c r="H195" s="46">
        <f t="shared" si="30"/>
        <v>19.923070885713898</v>
      </c>
      <c r="I195" s="47">
        <f t="shared" si="35"/>
        <v>2638637.43</v>
      </c>
      <c r="J195" s="48">
        <f t="shared" si="31"/>
        <v>44.923070885713905</v>
      </c>
      <c r="K195" s="54">
        <v>145818</v>
      </c>
      <c r="L195" s="45">
        <f t="shared" si="32"/>
        <v>2.4825662957464485</v>
      </c>
      <c r="M195" s="44">
        <f t="shared" si="36"/>
        <v>3380860.57</v>
      </c>
      <c r="N195" s="45">
        <f t="shared" si="37"/>
        <v>57.559495410032554</v>
      </c>
      <c r="O195" s="55">
        <f t="shared" si="38"/>
        <v>12.440504589967446</v>
      </c>
      <c r="P195" s="54">
        <f t="shared" si="39"/>
        <v>2492819.43</v>
      </c>
      <c r="Q195" s="56">
        <f t="shared" si="33"/>
        <v>42.44050458996745</v>
      </c>
      <c r="S195" s="2">
        <v>9</v>
      </c>
      <c r="T195" s="2">
        <v>17</v>
      </c>
      <c r="U195" s="2"/>
      <c r="V195" s="2" t="s">
        <v>36</v>
      </c>
      <c r="X195" s="37"/>
      <c r="Y195" s="38"/>
      <c r="Z195" s="2">
        <v>70</v>
      </c>
      <c r="AA195" s="2">
        <v>75</v>
      </c>
      <c r="AB195" s="49">
        <f t="shared" si="41"/>
        <v>0</v>
      </c>
      <c r="AF195" s="38"/>
      <c r="AG195" s="38"/>
      <c r="AH195" s="38">
        <f t="shared" si="40"/>
        <v>0</v>
      </c>
    </row>
    <row r="196" spans="1:34" s="1" customFormat="1" ht="23.25" customHeight="1">
      <c r="A196" s="50">
        <v>187</v>
      </c>
      <c r="B196" s="51" t="s">
        <v>226</v>
      </c>
      <c r="C196" s="52">
        <v>8695594</v>
      </c>
      <c r="D196" s="52"/>
      <c r="E196" s="53">
        <f t="shared" si="34"/>
        <v>8695594</v>
      </c>
      <c r="F196" s="54">
        <v>4783264.81</v>
      </c>
      <c r="G196" s="45">
        <f t="shared" si="29"/>
        <v>55.00791331794009</v>
      </c>
      <c r="H196" s="46">
        <f t="shared" si="30"/>
        <v>19.992086682059913</v>
      </c>
      <c r="I196" s="47">
        <f t="shared" si="35"/>
        <v>3912329.1900000004</v>
      </c>
      <c r="J196" s="48">
        <f t="shared" si="31"/>
        <v>44.99208668205991</v>
      </c>
      <c r="K196" s="54">
        <v>690424</v>
      </c>
      <c r="L196" s="45">
        <f t="shared" si="32"/>
        <v>7.9399291181258</v>
      </c>
      <c r="M196" s="44">
        <f t="shared" si="36"/>
        <v>5473688.81</v>
      </c>
      <c r="N196" s="45">
        <f t="shared" si="37"/>
        <v>62.9478424360659</v>
      </c>
      <c r="O196" s="55">
        <f t="shared" si="38"/>
        <v>7.052157563934102</v>
      </c>
      <c r="P196" s="54">
        <f t="shared" si="39"/>
        <v>3221905.1900000004</v>
      </c>
      <c r="Q196" s="56">
        <f t="shared" si="33"/>
        <v>37.05215756393411</v>
      </c>
      <c r="S196" s="2">
        <v>9</v>
      </c>
      <c r="T196" s="2">
        <v>17</v>
      </c>
      <c r="U196" s="2"/>
      <c r="V196" s="2" t="s">
        <v>36</v>
      </c>
      <c r="X196" s="37"/>
      <c r="Y196" s="38"/>
      <c r="Z196" s="2">
        <v>70</v>
      </c>
      <c r="AA196" s="2">
        <v>75</v>
      </c>
      <c r="AB196" s="49">
        <f t="shared" si="41"/>
        <v>0</v>
      </c>
      <c r="AF196" s="38"/>
      <c r="AG196" s="38"/>
      <c r="AH196" s="38">
        <f t="shared" si="40"/>
        <v>0</v>
      </c>
    </row>
    <row r="197" spans="1:34" s="1" customFormat="1" ht="23.25" customHeight="1">
      <c r="A197" s="50">
        <v>188</v>
      </c>
      <c r="B197" s="51" t="s">
        <v>227</v>
      </c>
      <c r="C197" s="52">
        <v>4429548</v>
      </c>
      <c r="D197" s="52"/>
      <c r="E197" s="53">
        <f t="shared" si="34"/>
        <v>4429548</v>
      </c>
      <c r="F197" s="54">
        <v>2436419.77</v>
      </c>
      <c r="G197" s="45">
        <f t="shared" si="29"/>
        <v>55.00380106502966</v>
      </c>
      <c r="H197" s="46">
        <f t="shared" si="30"/>
        <v>19.996198934970337</v>
      </c>
      <c r="I197" s="47">
        <f t="shared" si="35"/>
        <v>1993128.23</v>
      </c>
      <c r="J197" s="48">
        <f t="shared" si="31"/>
        <v>44.99619893497034</v>
      </c>
      <c r="K197" s="54"/>
      <c r="L197" s="45">
        <f t="shared" si="32"/>
        <v>0</v>
      </c>
      <c r="M197" s="44">
        <f t="shared" si="36"/>
        <v>2436419.77</v>
      </c>
      <c r="N197" s="45">
        <f t="shared" si="37"/>
        <v>55.00380106502966</v>
      </c>
      <c r="O197" s="55">
        <f t="shared" si="38"/>
        <v>14.996198934970337</v>
      </c>
      <c r="P197" s="54">
        <f t="shared" si="39"/>
        <v>1993128.23</v>
      </c>
      <c r="Q197" s="56">
        <f t="shared" si="33"/>
        <v>44.99619893497034</v>
      </c>
      <c r="S197" s="2">
        <v>2</v>
      </c>
      <c r="T197" s="2">
        <v>3</v>
      </c>
      <c r="U197" s="2" t="s">
        <v>70</v>
      </c>
      <c r="V197" s="2" t="s">
        <v>36</v>
      </c>
      <c r="X197" s="37"/>
      <c r="Y197" s="38"/>
      <c r="Z197" s="2">
        <v>70</v>
      </c>
      <c r="AA197" s="2">
        <v>75</v>
      </c>
      <c r="AB197" s="49">
        <f t="shared" si="41"/>
        <v>0</v>
      </c>
      <c r="AF197" s="38"/>
      <c r="AG197" s="38"/>
      <c r="AH197" s="38">
        <f t="shared" si="40"/>
        <v>0</v>
      </c>
    </row>
    <row r="198" spans="1:34" s="1" customFormat="1" ht="23.25" customHeight="1">
      <c r="A198" s="50">
        <v>189</v>
      </c>
      <c r="B198" s="51" t="s">
        <v>228</v>
      </c>
      <c r="C198" s="52">
        <v>7194360</v>
      </c>
      <c r="D198" s="52"/>
      <c r="E198" s="53">
        <f t="shared" si="34"/>
        <v>7194360</v>
      </c>
      <c r="F198" s="54">
        <v>3951959.36</v>
      </c>
      <c r="G198" s="45">
        <f t="shared" si="29"/>
        <v>54.93135400508176</v>
      </c>
      <c r="H198" s="46">
        <f t="shared" si="30"/>
        <v>20.068645994918242</v>
      </c>
      <c r="I198" s="47">
        <f t="shared" si="35"/>
        <v>3242400.64</v>
      </c>
      <c r="J198" s="48">
        <f t="shared" si="31"/>
        <v>45.06864599491824</v>
      </c>
      <c r="K198" s="54"/>
      <c r="L198" s="45">
        <f t="shared" si="32"/>
        <v>0</v>
      </c>
      <c r="M198" s="44">
        <f t="shared" si="36"/>
        <v>3951959.36</v>
      </c>
      <c r="N198" s="45">
        <f t="shared" si="37"/>
        <v>54.93135400508176</v>
      </c>
      <c r="O198" s="55">
        <f t="shared" si="38"/>
        <v>15.068645994918242</v>
      </c>
      <c r="P198" s="54">
        <f t="shared" si="39"/>
        <v>3242400.64</v>
      </c>
      <c r="Q198" s="56">
        <f t="shared" si="33"/>
        <v>45.06864599491824</v>
      </c>
      <c r="S198" s="2">
        <v>3</v>
      </c>
      <c r="T198" s="2">
        <v>3</v>
      </c>
      <c r="U198" s="2" t="s">
        <v>70</v>
      </c>
      <c r="V198" s="2" t="s">
        <v>36</v>
      </c>
      <c r="X198" s="37"/>
      <c r="Y198" s="38"/>
      <c r="Z198" s="2">
        <v>70</v>
      </c>
      <c r="AA198" s="2">
        <v>75</v>
      </c>
      <c r="AB198" s="49">
        <f t="shared" si="41"/>
        <v>0</v>
      </c>
      <c r="AF198" s="38"/>
      <c r="AG198" s="38"/>
      <c r="AH198" s="38">
        <f t="shared" si="40"/>
        <v>0</v>
      </c>
    </row>
    <row r="199" spans="1:34" s="1" customFormat="1" ht="23.25" customHeight="1">
      <c r="A199" s="50">
        <v>190</v>
      </c>
      <c r="B199" s="51" t="s">
        <v>229</v>
      </c>
      <c r="C199" s="52">
        <v>11570658</v>
      </c>
      <c r="D199" s="52"/>
      <c r="E199" s="53">
        <f t="shared" si="34"/>
        <v>11570658</v>
      </c>
      <c r="F199" s="54">
        <v>6341952.71</v>
      </c>
      <c r="G199" s="45">
        <f t="shared" si="29"/>
        <v>54.810648711594446</v>
      </c>
      <c r="H199" s="46">
        <f t="shared" si="30"/>
        <v>20.189351288405554</v>
      </c>
      <c r="I199" s="47">
        <f t="shared" si="35"/>
        <v>5228705.29</v>
      </c>
      <c r="J199" s="48">
        <f t="shared" si="31"/>
        <v>45.189351288405554</v>
      </c>
      <c r="K199" s="54">
        <v>161600</v>
      </c>
      <c r="L199" s="45">
        <f t="shared" si="32"/>
        <v>1.3966362155030423</v>
      </c>
      <c r="M199" s="44">
        <f t="shared" si="36"/>
        <v>6503552.71</v>
      </c>
      <c r="N199" s="45">
        <f t="shared" si="37"/>
        <v>56.20728492709749</v>
      </c>
      <c r="O199" s="55">
        <f t="shared" si="38"/>
        <v>13.79271507290251</v>
      </c>
      <c r="P199" s="54">
        <f t="shared" si="39"/>
        <v>5067105.29</v>
      </c>
      <c r="Q199" s="56">
        <f t="shared" si="33"/>
        <v>43.79271507290251</v>
      </c>
      <c r="S199" s="2">
        <v>1</v>
      </c>
      <c r="T199" s="2">
        <v>3</v>
      </c>
      <c r="U199" s="2" t="s">
        <v>70</v>
      </c>
      <c r="V199" s="2" t="s">
        <v>36</v>
      </c>
      <c r="X199" s="37"/>
      <c r="Y199" s="38"/>
      <c r="Z199" s="2">
        <v>70</v>
      </c>
      <c r="AA199" s="2">
        <v>75</v>
      </c>
      <c r="AB199" s="49">
        <f t="shared" si="41"/>
        <v>0</v>
      </c>
      <c r="AF199" s="38"/>
      <c r="AG199" s="38"/>
      <c r="AH199" s="38">
        <f t="shared" si="40"/>
        <v>0</v>
      </c>
    </row>
    <row r="200" spans="1:34" s="1" customFormat="1" ht="23.25" customHeight="1">
      <c r="A200" s="50">
        <v>191</v>
      </c>
      <c r="B200" s="51" t="s">
        <v>230</v>
      </c>
      <c r="C200" s="52">
        <v>4539080</v>
      </c>
      <c r="D200" s="52"/>
      <c r="E200" s="53">
        <f t="shared" si="34"/>
        <v>4539080</v>
      </c>
      <c r="F200" s="54">
        <v>2482300.45</v>
      </c>
      <c r="G200" s="45">
        <f t="shared" si="29"/>
        <v>54.68730337425206</v>
      </c>
      <c r="H200" s="46">
        <f t="shared" si="30"/>
        <v>20.31269662574794</v>
      </c>
      <c r="I200" s="47">
        <f t="shared" si="35"/>
        <v>2056779.5499999998</v>
      </c>
      <c r="J200" s="48">
        <f t="shared" si="31"/>
        <v>45.31269662574794</v>
      </c>
      <c r="K200" s="54"/>
      <c r="L200" s="45">
        <f t="shared" si="32"/>
        <v>0</v>
      </c>
      <c r="M200" s="44">
        <f t="shared" si="36"/>
        <v>2482300.45</v>
      </c>
      <c r="N200" s="45">
        <f t="shared" si="37"/>
        <v>54.68730337425206</v>
      </c>
      <c r="O200" s="55">
        <f t="shared" si="38"/>
        <v>15.31269662574794</v>
      </c>
      <c r="P200" s="54">
        <f t="shared" si="39"/>
        <v>2056779.5499999998</v>
      </c>
      <c r="Q200" s="56">
        <f t="shared" si="33"/>
        <v>45.31269662574794</v>
      </c>
      <c r="S200" s="2">
        <v>3</v>
      </c>
      <c r="T200" s="2">
        <v>17</v>
      </c>
      <c r="U200" s="2"/>
      <c r="V200" s="2" t="s">
        <v>36</v>
      </c>
      <c r="X200" s="37"/>
      <c r="Y200" s="38"/>
      <c r="Z200" s="2">
        <v>70</v>
      </c>
      <c r="AA200" s="2">
        <v>75</v>
      </c>
      <c r="AB200" s="49">
        <f t="shared" si="41"/>
        <v>0</v>
      </c>
      <c r="AF200" s="38"/>
      <c r="AG200" s="38"/>
      <c r="AH200" s="38">
        <f t="shared" si="40"/>
        <v>0</v>
      </c>
    </row>
    <row r="201" spans="1:34" s="1" customFormat="1" ht="23.25" customHeight="1">
      <c r="A201" s="50">
        <v>192</v>
      </c>
      <c r="B201" s="51" t="s">
        <v>231</v>
      </c>
      <c r="C201" s="52">
        <v>14523568</v>
      </c>
      <c r="D201" s="52"/>
      <c r="E201" s="53">
        <f t="shared" si="34"/>
        <v>14523568</v>
      </c>
      <c r="F201" s="54">
        <v>7909492.24</v>
      </c>
      <c r="G201" s="45">
        <f aca="true" t="shared" si="42" ref="G201:G264">+F201*100/E201</f>
        <v>54.45970466761336</v>
      </c>
      <c r="H201" s="46">
        <f aca="true" t="shared" si="43" ref="H201:H264">+AA201-G201</f>
        <v>20.54029533238664</v>
      </c>
      <c r="I201" s="47">
        <f t="shared" si="35"/>
        <v>6614075.76</v>
      </c>
      <c r="J201" s="48">
        <f aca="true" t="shared" si="44" ref="J201:J264">+I201*100/E201</f>
        <v>45.54029533238664</v>
      </c>
      <c r="K201" s="54"/>
      <c r="L201" s="45">
        <f aca="true" t="shared" si="45" ref="L201:L264">+K201*100/E201</f>
        <v>0</v>
      </c>
      <c r="M201" s="44">
        <f t="shared" si="36"/>
        <v>7909492.24</v>
      </c>
      <c r="N201" s="45">
        <f t="shared" si="37"/>
        <v>54.45970466761336</v>
      </c>
      <c r="O201" s="55">
        <f t="shared" si="38"/>
        <v>15.540295332386641</v>
      </c>
      <c r="P201" s="54">
        <f t="shared" si="39"/>
        <v>6614075.76</v>
      </c>
      <c r="Q201" s="56">
        <f aca="true" t="shared" si="46" ref="Q201:Q264">+P201*100/E201</f>
        <v>45.54029533238664</v>
      </c>
      <c r="S201" s="2">
        <v>5</v>
      </c>
      <c r="T201" s="2">
        <v>3</v>
      </c>
      <c r="U201" s="2" t="s">
        <v>70</v>
      </c>
      <c r="V201" s="2" t="s">
        <v>36</v>
      </c>
      <c r="X201" s="37"/>
      <c r="Y201" s="38"/>
      <c r="Z201" s="2">
        <v>70</v>
      </c>
      <c r="AA201" s="2">
        <v>75</v>
      </c>
      <c r="AB201" s="49">
        <f aca="true" t="shared" si="47" ref="AB201:AB232">+Y201+X201</f>
        <v>0</v>
      </c>
      <c r="AF201" s="38"/>
      <c r="AG201" s="38"/>
      <c r="AH201" s="38">
        <f t="shared" si="40"/>
        <v>0</v>
      </c>
    </row>
    <row r="202" spans="1:34" s="1" customFormat="1" ht="23.25" customHeight="1">
      <c r="A202" s="50">
        <v>193</v>
      </c>
      <c r="B202" s="51" t="s">
        <v>232</v>
      </c>
      <c r="C202" s="52">
        <v>8402029</v>
      </c>
      <c r="D202" s="52"/>
      <c r="E202" s="53">
        <f aca="true" t="shared" si="48" ref="E202:E265">SUM(C202:D202)</f>
        <v>8402029</v>
      </c>
      <c r="F202" s="54">
        <v>4528197.87</v>
      </c>
      <c r="G202" s="45">
        <f t="shared" si="42"/>
        <v>53.89409950858299</v>
      </c>
      <c r="H202" s="46">
        <f t="shared" si="43"/>
        <v>21.10590049141701</v>
      </c>
      <c r="I202" s="47">
        <f aca="true" t="shared" si="49" ref="I202:I265">+E202-F202</f>
        <v>3873831.13</v>
      </c>
      <c r="J202" s="48">
        <f t="shared" si="44"/>
        <v>46.10590049141701</v>
      </c>
      <c r="K202" s="54">
        <v>522937.15</v>
      </c>
      <c r="L202" s="45">
        <f t="shared" si="45"/>
        <v>6.223938884286165</v>
      </c>
      <c r="M202" s="44">
        <f aca="true" t="shared" si="50" ref="M202:M265">SUM(F202+K202)</f>
        <v>5051135.0200000005</v>
      </c>
      <c r="N202" s="45">
        <f aca="true" t="shared" si="51" ref="N202:N265">SUM(M202*100/E202)</f>
        <v>60.11803839286916</v>
      </c>
      <c r="O202" s="55">
        <f aca="true" t="shared" si="52" ref="O202:O265">+Z202-N202</f>
        <v>9.88196160713084</v>
      </c>
      <c r="P202" s="54">
        <f aca="true" t="shared" si="53" ref="P202:P265">SUM(E202-M202)</f>
        <v>3350893.9799999995</v>
      </c>
      <c r="Q202" s="56">
        <f t="shared" si="46"/>
        <v>39.88196160713084</v>
      </c>
      <c r="S202" s="2">
        <v>9</v>
      </c>
      <c r="T202" s="2">
        <v>17</v>
      </c>
      <c r="U202" s="2"/>
      <c r="V202" s="2" t="s">
        <v>36</v>
      </c>
      <c r="X202" s="37"/>
      <c r="Y202" s="38"/>
      <c r="Z202" s="2">
        <v>70</v>
      </c>
      <c r="AA202" s="2">
        <v>75</v>
      </c>
      <c r="AB202" s="49">
        <f t="shared" si="47"/>
        <v>0</v>
      </c>
      <c r="AF202" s="38"/>
      <c r="AG202" s="38"/>
      <c r="AH202" s="38">
        <f aca="true" t="shared" si="54" ref="AH202:AH265">SUM(AF202:AG202)</f>
        <v>0</v>
      </c>
    </row>
    <row r="203" spans="1:34" s="1" customFormat="1" ht="23.25" customHeight="1">
      <c r="A203" s="50">
        <v>194</v>
      </c>
      <c r="B203" s="51" t="s">
        <v>233</v>
      </c>
      <c r="C203" s="52">
        <v>11917216</v>
      </c>
      <c r="D203" s="52"/>
      <c r="E203" s="53">
        <f t="shared" si="48"/>
        <v>11917216</v>
      </c>
      <c r="F203" s="54">
        <v>6413473.38</v>
      </c>
      <c r="G203" s="45">
        <f t="shared" si="42"/>
        <v>53.81687618987522</v>
      </c>
      <c r="H203" s="46">
        <f t="shared" si="43"/>
        <v>21.183123810124783</v>
      </c>
      <c r="I203" s="47">
        <f t="shared" si="49"/>
        <v>5503742.62</v>
      </c>
      <c r="J203" s="48">
        <f t="shared" si="44"/>
        <v>46.18312381012478</v>
      </c>
      <c r="K203" s="54">
        <v>388333.33</v>
      </c>
      <c r="L203" s="45">
        <f t="shared" si="45"/>
        <v>3.2585910165595724</v>
      </c>
      <c r="M203" s="44">
        <f t="shared" si="50"/>
        <v>6801806.71</v>
      </c>
      <c r="N203" s="45">
        <f t="shared" si="51"/>
        <v>57.075467206434794</v>
      </c>
      <c r="O203" s="55">
        <f t="shared" si="52"/>
        <v>12.924532793565206</v>
      </c>
      <c r="P203" s="54">
        <f t="shared" si="53"/>
        <v>5115409.29</v>
      </c>
      <c r="Q203" s="56">
        <f t="shared" si="46"/>
        <v>42.924532793565206</v>
      </c>
      <c r="S203" s="2">
        <v>6</v>
      </c>
      <c r="T203" s="2">
        <v>3</v>
      </c>
      <c r="U203" s="2" t="s">
        <v>70</v>
      </c>
      <c r="V203" s="2" t="s">
        <v>36</v>
      </c>
      <c r="X203" s="37"/>
      <c r="Y203" s="38"/>
      <c r="Z203" s="2">
        <v>70</v>
      </c>
      <c r="AA203" s="2">
        <v>75</v>
      </c>
      <c r="AB203" s="49">
        <f t="shared" si="47"/>
        <v>0</v>
      </c>
      <c r="AF203" s="38"/>
      <c r="AG203" s="38"/>
      <c r="AH203" s="38">
        <f t="shared" si="54"/>
        <v>0</v>
      </c>
    </row>
    <row r="204" spans="1:34" s="1" customFormat="1" ht="23.25" customHeight="1">
      <c r="A204" s="50">
        <v>195</v>
      </c>
      <c r="B204" s="51" t="s">
        <v>234</v>
      </c>
      <c r="C204" s="52">
        <v>10803902</v>
      </c>
      <c r="D204" s="52"/>
      <c r="E204" s="53">
        <f t="shared" si="48"/>
        <v>10803902</v>
      </c>
      <c r="F204" s="54">
        <v>5812026.16</v>
      </c>
      <c r="G204" s="45">
        <f t="shared" si="42"/>
        <v>53.79562087845669</v>
      </c>
      <c r="H204" s="46">
        <f t="shared" si="43"/>
        <v>21.20437912154331</v>
      </c>
      <c r="I204" s="47">
        <f t="shared" si="49"/>
        <v>4991875.84</v>
      </c>
      <c r="J204" s="48">
        <f t="shared" si="44"/>
        <v>46.20437912154331</v>
      </c>
      <c r="K204" s="54">
        <v>313680</v>
      </c>
      <c r="L204" s="45">
        <f t="shared" si="45"/>
        <v>2.9033954584186343</v>
      </c>
      <c r="M204" s="44">
        <f t="shared" si="50"/>
        <v>6125706.16</v>
      </c>
      <c r="N204" s="45">
        <f t="shared" si="51"/>
        <v>56.699016336875324</v>
      </c>
      <c r="O204" s="55">
        <f t="shared" si="52"/>
        <v>13.300983663124676</v>
      </c>
      <c r="P204" s="54">
        <f t="shared" si="53"/>
        <v>4678195.84</v>
      </c>
      <c r="Q204" s="56">
        <f t="shared" si="46"/>
        <v>43.300983663124676</v>
      </c>
      <c r="S204" s="2">
        <v>4</v>
      </c>
      <c r="T204" s="2">
        <v>3</v>
      </c>
      <c r="U204" s="2" t="s">
        <v>70</v>
      </c>
      <c r="V204" s="2" t="s">
        <v>36</v>
      </c>
      <c r="X204" s="37"/>
      <c r="Y204" s="38"/>
      <c r="Z204" s="2">
        <v>70</v>
      </c>
      <c r="AA204" s="2">
        <v>75</v>
      </c>
      <c r="AB204" s="49">
        <f t="shared" si="47"/>
        <v>0</v>
      </c>
      <c r="AF204" s="38"/>
      <c r="AG204" s="38"/>
      <c r="AH204" s="38">
        <f t="shared" si="54"/>
        <v>0</v>
      </c>
    </row>
    <row r="205" spans="1:34" s="1" customFormat="1" ht="23.25" customHeight="1">
      <c r="A205" s="50">
        <v>196</v>
      </c>
      <c r="B205" s="51" t="s">
        <v>235</v>
      </c>
      <c r="C205" s="52">
        <v>10949040</v>
      </c>
      <c r="D205" s="52"/>
      <c r="E205" s="53">
        <f t="shared" si="48"/>
        <v>10949040</v>
      </c>
      <c r="F205" s="54">
        <v>5888378.75</v>
      </c>
      <c r="G205" s="45">
        <f t="shared" si="42"/>
        <v>53.77986334875021</v>
      </c>
      <c r="H205" s="46">
        <f t="shared" si="43"/>
        <v>21.22013665124979</v>
      </c>
      <c r="I205" s="47">
        <f t="shared" si="49"/>
        <v>5060661.25</v>
      </c>
      <c r="J205" s="48">
        <f t="shared" si="44"/>
        <v>46.22013665124979</v>
      </c>
      <c r="K205" s="54">
        <v>1074000</v>
      </c>
      <c r="L205" s="45">
        <f t="shared" si="45"/>
        <v>9.809079152144845</v>
      </c>
      <c r="M205" s="44">
        <f t="shared" si="50"/>
        <v>6962378.75</v>
      </c>
      <c r="N205" s="45">
        <f t="shared" si="51"/>
        <v>63.58894250089506</v>
      </c>
      <c r="O205" s="55">
        <f t="shared" si="52"/>
        <v>6.411057499104942</v>
      </c>
      <c r="P205" s="54">
        <f t="shared" si="53"/>
        <v>3986661.25</v>
      </c>
      <c r="Q205" s="56">
        <f t="shared" si="46"/>
        <v>36.41105749910494</v>
      </c>
      <c r="S205" s="2">
        <v>8</v>
      </c>
      <c r="T205" s="2">
        <v>3</v>
      </c>
      <c r="U205" s="2" t="s">
        <v>70</v>
      </c>
      <c r="V205" s="2" t="s">
        <v>36</v>
      </c>
      <c r="X205" s="37"/>
      <c r="Y205" s="38"/>
      <c r="Z205" s="2">
        <v>70</v>
      </c>
      <c r="AA205" s="2">
        <v>75</v>
      </c>
      <c r="AB205" s="49">
        <f t="shared" si="47"/>
        <v>0</v>
      </c>
      <c r="AF205" s="38"/>
      <c r="AG205" s="38"/>
      <c r="AH205" s="38">
        <f t="shared" si="54"/>
        <v>0</v>
      </c>
    </row>
    <row r="206" spans="1:34" s="1" customFormat="1" ht="23.25" customHeight="1">
      <c r="A206" s="50">
        <v>197</v>
      </c>
      <c r="B206" s="51" t="s">
        <v>236</v>
      </c>
      <c r="C206" s="52">
        <v>20924440</v>
      </c>
      <c r="D206" s="52">
        <v>120000</v>
      </c>
      <c r="E206" s="53">
        <f t="shared" si="48"/>
        <v>21044440</v>
      </c>
      <c r="F206" s="54">
        <v>11308635.37</v>
      </c>
      <c r="G206" s="45">
        <f t="shared" si="42"/>
        <v>53.73692704581352</v>
      </c>
      <c r="H206" s="46">
        <f t="shared" si="43"/>
        <v>21.263072954186477</v>
      </c>
      <c r="I206" s="47">
        <f t="shared" si="49"/>
        <v>9735804.63</v>
      </c>
      <c r="J206" s="48">
        <f t="shared" si="44"/>
        <v>46.26307295418648</v>
      </c>
      <c r="K206" s="54">
        <v>4358908.65</v>
      </c>
      <c r="L206" s="45">
        <f t="shared" si="45"/>
        <v>20.712875467344347</v>
      </c>
      <c r="M206" s="44">
        <f t="shared" si="50"/>
        <v>15667544.02</v>
      </c>
      <c r="N206" s="45">
        <f t="shared" si="51"/>
        <v>74.44980251315786</v>
      </c>
      <c r="O206" s="55">
        <f t="shared" si="52"/>
        <v>-4.449802513157863</v>
      </c>
      <c r="P206" s="54">
        <f t="shared" si="53"/>
        <v>5376895.98</v>
      </c>
      <c r="Q206" s="56">
        <f t="shared" si="46"/>
        <v>25.55019748684213</v>
      </c>
      <c r="S206" s="2">
        <v>6</v>
      </c>
      <c r="T206" s="2">
        <v>10</v>
      </c>
      <c r="U206" s="2"/>
      <c r="V206" s="2" t="s">
        <v>36</v>
      </c>
      <c r="X206" s="37"/>
      <c r="Y206" s="38"/>
      <c r="Z206" s="2">
        <v>70</v>
      </c>
      <c r="AA206" s="2">
        <v>75</v>
      </c>
      <c r="AB206" s="49">
        <f t="shared" si="47"/>
        <v>0</v>
      </c>
      <c r="AF206" s="38"/>
      <c r="AG206" s="38"/>
      <c r="AH206" s="38">
        <f t="shared" si="54"/>
        <v>0</v>
      </c>
    </row>
    <row r="207" spans="1:34" s="1" customFormat="1" ht="23.25" customHeight="1">
      <c r="A207" s="50">
        <v>198</v>
      </c>
      <c r="B207" s="51" t="s">
        <v>237</v>
      </c>
      <c r="C207" s="52">
        <v>54555360</v>
      </c>
      <c r="D207" s="52">
        <v>1591000</v>
      </c>
      <c r="E207" s="53">
        <f t="shared" si="48"/>
        <v>56146360</v>
      </c>
      <c r="F207" s="54">
        <v>30153786.46</v>
      </c>
      <c r="G207" s="45">
        <f t="shared" si="42"/>
        <v>53.70568360976562</v>
      </c>
      <c r="H207" s="46">
        <f t="shared" si="43"/>
        <v>21.29431639023438</v>
      </c>
      <c r="I207" s="47">
        <f t="shared" si="49"/>
        <v>25992573.54</v>
      </c>
      <c r="J207" s="48">
        <f t="shared" si="44"/>
        <v>46.29431639023438</v>
      </c>
      <c r="K207" s="54">
        <v>13599564.68</v>
      </c>
      <c r="L207" s="45">
        <f t="shared" si="45"/>
        <v>24.221631963318725</v>
      </c>
      <c r="M207" s="44">
        <f t="shared" si="50"/>
        <v>43753351.14</v>
      </c>
      <c r="N207" s="45">
        <f t="shared" si="51"/>
        <v>77.92731557308434</v>
      </c>
      <c r="O207" s="55">
        <f t="shared" si="52"/>
        <v>-7.927315573084343</v>
      </c>
      <c r="P207" s="54">
        <f t="shared" si="53"/>
        <v>12393008.86</v>
      </c>
      <c r="Q207" s="56">
        <f t="shared" si="46"/>
        <v>22.072684426915654</v>
      </c>
      <c r="S207" s="2" t="s">
        <v>102</v>
      </c>
      <c r="T207" s="2">
        <v>127</v>
      </c>
      <c r="U207" s="2"/>
      <c r="V207" s="2" t="s">
        <v>102</v>
      </c>
      <c r="X207" s="37"/>
      <c r="Y207" s="38"/>
      <c r="Z207" s="2">
        <v>70</v>
      </c>
      <c r="AA207" s="2">
        <v>75</v>
      </c>
      <c r="AB207" s="49">
        <f t="shared" si="47"/>
        <v>0</v>
      </c>
      <c r="AF207" s="38"/>
      <c r="AG207" s="38"/>
      <c r="AH207" s="38">
        <f t="shared" si="54"/>
        <v>0</v>
      </c>
    </row>
    <row r="208" spans="1:34" s="1" customFormat="1" ht="23.25" customHeight="1">
      <c r="A208" s="50">
        <v>199</v>
      </c>
      <c r="B208" s="51" t="s">
        <v>238</v>
      </c>
      <c r="C208" s="52">
        <v>3006060</v>
      </c>
      <c r="D208" s="52"/>
      <c r="E208" s="53">
        <f t="shared" si="48"/>
        <v>3006060</v>
      </c>
      <c r="F208" s="54">
        <v>1600981.4</v>
      </c>
      <c r="G208" s="45">
        <f t="shared" si="42"/>
        <v>53.25846456823882</v>
      </c>
      <c r="H208" s="46">
        <f t="shared" si="43"/>
        <v>21.74153543176118</v>
      </c>
      <c r="I208" s="47">
        <f t="shared" si="49"/>
        <v>1405078.6</v>
      </c>
      <c r="J208" s="48">
        <f t="shared" si="44"/>
        <v>46.74153543176118</v>
      </c>
      <c r="K208" s="54">
        <v>36000</v>
      </c>
      <c r="L208" s="45">
        <f t="shared" si="45"/>
        <v>1.1975808866090498</v>
      </c>
      <c r="M208" s="44">
        <f t="shared" si="50"/>
        <v>1636981.4</v>
      </c>
      <c r="N208" s="45">
        <f t="shared" si="51"/>
        <v>54.456045454847875</v>
      </c>
      <c r="O208" s="55">
        <f t="shared" si="52"/>
        <v>15.543954545152125</v>
      </c>
      <c r="P208" s="54">
        <f t="shared" si="53"/>
        <v>1369078.6</v>
      </c>
      <c r="Q208" s="56">
        <f t="shared" si="46"/>
        <v>45.543954545152125</v>
      </c>
      <c r="S208" s="2">
        <v>7</v>
      </c>
      <c r="T208" s="2">
        <v>3</v>
      </c>
      <c r="U208" s="2" t="s">
        <v>70</v>
      </c>
      <c r="V208" s="2" t="s">
        <v>36</v>
      </c>
      <c r="X208" s="37"/>
      <c r="Y208" s="38"/>
      <c r="Z208" s="2">
        <v>70</v>
      </c>
      <c r="AA208" s="2">
        <v>75</v>
      </c>
      <c r="AB208" s="49">
        <f t="shared" si="47"/>
        <v>0</v>
      </c>
      <c r="AF208" s="38"/>
      <c r="AG208" s="38"/>
      <c r="AH208" s="38">
        <f t="shared" si="54"/>
        <v>0</v>
      </c>
    </row>
    <row r="209" spans="1:34" s="1" customFormat="1" ht="23.25" customHeight="1">
      <c r="A209" s="50">
        <v>200</v>
      </c>
      <c r="B209" s="51" t="s">
        <v>239</v>
      </c>
      <c r="C209" s="52">
        <v>9780038</v>
      </c>
      <c r="D209" s="52"/>
      <c r="E209" s="53">
        <f t="shared" si="48"/>
        <v>9780038</v>
      </c>
      <c r="F209" s="54">
        <v>5208429.5</v>
      </c>
      <c r="G209" s="45">
        <f t="shared" si="42"/>
        <v>53.255718433813854</v>
      </c>
      <c r="H209" s="46">
        <f t="shared" si="43"/>
        <v>21.744281566186146</v>
      </c>
      <c r="I209" s="47">
        <f t="shared" si="49"/>
        <v>4571608.5</v>
      </c>
      <c r="J209" s="48">
        <f t="shared" si="44"/>
        <v>46.744281566186146</v>
      </c>
      <c r="K209" s="54">
        <v>1224347</v>
      </c>
      <c r="L209" s="45">
        <f t="shared" si="45"/>
        <v>12.518836838875268</v>
      </c>
      <c r="M209" s="44">
        <f t="shared" si="50"/>
        <v>6432776.5</v>
      </c>
      <c r="N209" s="45">
        <f t="shared" si="51"/>
        <v>65.77455527268913</v>
      </c>
      <c r="O209" s="55">
        <f t="shared" si="52"/>
        <v>4.225444727310872</v>
      </c>
      <c r="P209" s="54">
        <f t="shared" si="53"/>
        <v>3347261.5</v>
      </c>
      <c r="Q209" s="56">
        <f t="shared" si="46"/>
        <v>34.22544472731087</v>
      </c>
      <c r="S209" s="2">
        <v>9</v>
      </c>
      <c r="T209" s="2">
        <v>3</v>
      </c>
      <c r="U209" s="2" t="s">
        <v>70</v>
      </c>
      <c r="V209" s="2" t="s">
        <v>36</v>
      </c>
      <c r="X209" s="37"/>
      <c r="Y209" s="38"/>
      <c r="Z209" s="2">
        <v>70</v>
      </c>
      <c r="AA209" s="2">
        <v>75</v>
      </c>
      <c r="AB209" s="49">
        <f t="shared" si="47"/>
        <v>0</v>
      </c>
      <c r="AF209" s="38"/>
      <c r="AG209" s="38"/>
      <c r="AH209" s="38">
        <f t="shared" si="54"/>
        <v>0</v>
      </c>
    </row>
    <row r="210" spans="1:34" s="1" customFormat="1" ht="23.25" customHeight="1">
      <c r="A210" s="50">
        <v>201</v>
      </c>
      <c r="B210" s="51" t="s">
        <v>240</v>
      </c>
      <c r="C210" s="52">
        <v>7753105</v>
      </c>
      <c r="D210" s="52"/>
      <c r="E210" s="53">
        <f t="shared" si="48"/>
        <v>7753105</v>
      </c>
      <c r="F210" s="54">
        <v>4117264.72</v>
      </c>
      <c r="G210" s="45">
        <f t="shared" si="42"/>
        <v>53.10472023789178</v>
      </c>
      <c r="H210" s="46">
        <f t="shared" si="43"/>
        <v>21.895279762108217</v>
      </c>
      <c r="I210" s="47">
        <f t="shared" si="49"/>
        <v>3635840.28</v>
      </c>
      <c r="J210" s="48">
        <f t="shared" si="44"/>
        <v>46.89527976210822</v>
      </c>
      <c r="K210" s="54">
        <v>280000</v>
      </c>
      <c r="L210" s="45">
        <f t="shared" si="45"/>
        <v>3.6114563133093127</v>
      </c>
      <c r="M210" s="44">
        <f t="shared" si="50"/>
        <v>4397264.720000001</v>
      </c>
      <c r="N210" s="45">
        <f t="shared" si="51"/>
        <v>56.71617655120111</v>
      </c>
      <c r="O210" s="55">
        <f t="shared" si="52"/>
        <v>13.283823448798891</v>
      </c>
      <c r="P210" s="54">
        <f t="shared" si="53"/>
        <v>3355840.2799999993</v>
      </c>
      <c r="Q210" s="56">
        <f t="shared" si="46"/>
        <v>43.28382344879889</v>
      </c>
      <c r="S210" s="2">
        <v>8</v>
      </c>
      <c r="T210" s="2">
        <v>17</v>
      </c>
      <c r="U210" s="2"/>
      <c r="V210" s="2" t="s">
        <v>36</v>
      </c>
      <c r="X210" s="37"/>
      <c r="Y210" s="38"/>
      <c r="Z210" s="2">
        <v>70</v>
      </c>
      <c r="AA210" s="2">
        <v>75</v>
      </c>
      <c r="AB210" s="49">
        <f t="shared" si="47"/>
        <v>0</v>
      </c>
      <c r="AF210" s="38"/>
      <c r="AG210" s="38"/>
      <c r="AH210" s="38">
        <f t="shared" si="54"/>
        <v>0</v>
      </c>
    </row>
    <row r="211" spans="1:34" s="1" customFormat="1" ht="23.25" customHeight="1">
      <c r="A211" s="50">
        <v>202</v>
      </c>
      <c r="B211" s="51" t="s">
        <v>241</v>
      </c>
      <c r="C211" s="52">
        <v>3212090</v>
      </c>
      <c r="D211" s="52"/>
      <c r="E211" s="53">
        <f t="shared" si="48"/>
        <v>3212090</v>
      </c>
      <c r="F211" s="54">
        <v>1705155.84</v>
      </c>
      <c r="G211" s="45">
        <f t="shared" si="42"/>
        <v>53.08555613323413</v>
      </c>
      <c r="H211" s="46">
        <f t="shared" si="43"/>
        <v>21.914443866765872</v>
      </c>
      <c r="I211" s="47">
        <f t="shared" si="49"/>
        <v>1506934.16</v>
      </c>
      <c r="J211" s="48">
        <f t="shared" si="44"/>
        <v>46.91444386676587</v>
      </c>
      <c r="K211" s="54">
        <v>111000</v>
      </c>
      <c r="L211" s="45">
        <f t="shared" si="45"/>
        <v>3.4556939562714617</v>
      </c>
      <c r="M211" s="44">
        <f t="shared" si="50"/>
        <v>1816155.84</v>
      </c>
      <c r="N211" s="45">
        <f t="shared" si="51"/>
        <v>56.54125008950559</v>
      </c>
      <c r="O211" s="55">
        <f t="shared" si="52"/>
        <v>13.458749910494411</v>
      </c>
      <c r="P211" s="54">
        <f t="shared" si="53"/>
        <v>1395934.16</v>
      </c>
      <c r="Q211" s="56">
        <f t="shared" si="46"/>
        <v>43.45874991049441</v>
      </c>
      <c r="S211" s="2">
        <v>9</v>
      </c>
      <c r="T211" s="2">
        <v>53</v>
      </c>
      <c r="U211" s="2"/>
      <c r="V211" s="2" t="s">
        <v>36</v>
      </c>
      <c r="X211" s="37"/>
      <c r="Y211" s="38"/>
      <c r="Z211" s="2">
        <v>70</v>
      </c>
      <c r="AA211" s="2">
        <v>75</v>
      </c>
      <c r="AB211" s="49">
        <f t="shared" si="47"/>
        <v>0</v>
      </c>
      <c r="AF211" s="38"/>
      <c r="AG211" s="38"/>
      <c r="AH211" s="38">
        <f t="shared" si="54"/>
        <v>0</v>
      </c>
    </row>
    <row r="212" spans="1:34" s="1" customFormat="1" ht="23.25" customHeight="1">
      <c r="A212" s="50">
        <v>203</v>
      </c>
      <c r="B212" s="51" t="s">
        <v>242</v>
      </c>
      <c r="C212" s="52">
        <v>1083190</v>
      </c>
      <c r="D212" s="52"/>
      <c r="E212" s="53">
        <f t="shared" si="48"/>
        <v>1083190</v>
      </c>
      <c r="F212" s="54">
        <v>574713.57</v>
      </c>
      <c r="G212" s="45">
        <f t="shared" si="42"/>
        <v>53.057503300436665</v>
      </c>
      <c r="H212" s="46">
        <f t="shared" si="43"/>
        <v>21.942496699563335</v>
      </c>
      <c r="I212" s="47">
        <f t="shared" si="49"/>
        <v>508476.43000000005</v>
      </c>
      <c r="J212" s="48">
        <f t="shared" si="44"/>
        <v>46.942496699563335</v>
      </c>
      <c r="K212" s="54">
        <v>249000</v>
      </c>
      <c r="L212" s="45">
        <f t="shared" si="45"/>
        <v>22.987656828441917</v>
      </c>
      <c r="M212" s="44">
        <f t="shared" si="50"/>
        <v>823713.57</v>
      </c>
      <c r="N212" s="45">
        <f t="shared" si="51"/>
        <v>76.04516012887859</v>
      </c>
      <c r="O212" s="55">
        <f t="shared" si="52"/>
        <v>-6.045160128878592</v>
      </c>
      <c r="P212" s="54">
        <f t="shared" si="53"/>
        <v>259476.43000000005</v>
      </c>
      <c r="Q212" s="56">
        <f t="shared" si="46"/>
        <v>23.954839871121415</v>
      </c>
      <c r="S212" s="2">
        <v>6</v>
      </c>
      <c r="T212" s="2">
        <v>83</v>
      </c>
      <c r="U212" s="2"/>
      <c r="V212" s="2" t="s">
        <v>36</v>
      </c>
      <c r="X212" s="37"/>
      <c r="Y212" s="38"/>
      <c r="Z212" s="2">
        <v>70</v>
      </c>
      <c r="AA212" s="2">
        <v>75</v>
      </c>
      <c r="AB212" s="49">
        <f t="shared" si="47"/>
        <v>0</v>
      </c>
      <c r="AF212" s="38"/>
      <c r="AG212" s="38"/>
      <c r="AH212" s="38">
        <f t="shared" si="54"/>
        <v>0</v>
      </c>
    </row>
    <row r="213" spans="1:34" s="1" customFormat="1" ht="23.25" customHeight="1">
      <c r="A213" s="50">
        <v>204</v>
      </c>
      <c r="B213" s="51" t="s">
        <v>243</v>
      </c>
      <c r="C213" s="52">
        <v>5603728</v>
      </c>
      <c r="D213" s="52"/>
      <c r="E213" s="53">
        <f t="shared" si="48"/>
        <v>5603728</v>
      </c>
      <c r="F213" s="54">
        <v>2962931.86</v>
      </c>
      <c r="G213" s="45">
        <f t="shared" si="42"/>
        <v>52.87429832425842</v>
      </c>
      <c r="H213" s="46">
        <f t="shared" si="43"/>
        <v>22.12570167574158</v>
      </c>
      <c r="I213" s="47">
        <f t="shared" si="49"/>
        <v>2640796.14</v>
      </c>
      <c r="J213" s="48">
        <f t="shared" si="44"/>
        <v>47.12570167574158</v>
      </c>
      <c r="K213" s="54">
        <v>691920</v>
      </c>
      <c r="L213" s="45">
        <f t="shared" si="45"/>
        <v>12.347494382311204</v>
      </c>
      <c r="M213" s="44">
        <f t="shared" si="50"/>
        <v>3654851.86</v>
      </c>
      <c r="N213" s="45">
        <f t="shared" si="51"/>
        <v>65.22179270656963</v>
      </c>
      <c r="O213" s="55">
        <f t="shared" si="52"/>
        <v>4.77820729343037</v>
      </c>
      <c r="P213" s="54">
        <f t="shared" si="53"/>
        <v>1948876.1400000001</v>
      </c>
      <c r="Q213" s="56">
        <f t="shared" si="46"/>
        <v>34.77820729343038</v>
      </c>
      <c r="S213" s="2">
        <v>1</v>
      </c>
      <c r="T213" s="2">
        <v>3</v>
      </c>
      <c r="U213" s="2" t="s">
        <v>70</v>
      </c>
      <c r="V213" s="2" t="s">
        <v>36</v>
      </c>
      <c r="X213" s="37"/>
      <c r="Y213" s="38"/>
      <c r="Z213" s="2">
        <v>70</v>
      </c>
      <c r="AA213" s="2">
        <v>75</v>
      </c>
      <c r="AB213" s="49">
        <f t="shared" si="47"/>
        <v>0</v>
      </c>
      <c r="AF213" s="38"/>
      <c r="AG213" s="38"/>
      <c r="AH213" s="38">
        <f t="shared" si="54"/>
        <v>0</v>
      </c>
    </row>
    <row r="214" spans="1:34" s="1" customFormat="1" ht="23.25" customHeight="1">
      <c r="A214" s="50">
        <v>205</v>
      </c>
      <c r="B214" s="51" t="s">
        <v>244</v>
      </c>
      <c r="C214" s="52">
        <v>830400</v>
      </c>
      <c r="D214" s="52"/>
      <c r="E214" s="53">
        <f t="shared" si="48"/>
        <v>830400</v>
      </c>
      <c r="F214" s="54">
        <v>438718.93</v>
      </c>
      <c r="G214" s="45">
        <f t="shared" si="42"/>
        <v>52.83224108863198</v>
      </c>
      <c r="H214" s="46">
        <f t="shared" si="43"/>
        <v>22.16775891136802</v>
      </c>
      <c r="I214" s="47">
        <f t="shared" si="49"/>
        <v>391681.07</v>
      </c>
      <c r="J214" s="48">
        <f t="shared" si="44"/>
        <v>47.16775891136802</v>
      </c>
      <c r="K214" s="54">
        <v>4879.68</v>
      </c>
      <c r="L214" s="45">
        <f t="shared" si="45"/>
        <v>0.5876300578034682</v>
      </c>
      <c r="M214" s="44">
        <f t="shared" si="50"/>
        <v>443598.61</v>
      </c>
      <c r="N214" s="45">
        <f t="shared" si="51"/>
        <v>53.419871146435455</v>
      </c>
      <c r="O214" s="55">
        <f t="shared" si="52"/>
        <v>16.580128853564545</v>
      </c>
      <c r="P214" s="54">
        <f t="shared" si="53"/>
        <v>386801.39</v>
      </c>
      <c r="Q214" s="56">
        <f t="shared" si="46"/>
        <v>46.580128853564545</v>
      </c>
      <c r="R214" s="59"/>
      <c r="S214" s="2" t="s">
        <v>102</v>
      </c>
      <c r="T214" s="2">
        <v>2</v>
      </c>
      <c r="U214" s="2"/>
      <c r="V214" s="2" t="s">
        <v>102</v>
      </c>
      <c r="X214" s="37"/>
      <c r="Y214" s="38"/>
      <c r="Z214" s="2">
        <v>70</v>
      </c>
      <c r="AA214" s="2">
        <v>75</v>
      </c>
      <c r="AB214" s="49">
        <f t="shared" si="47"/>
        <v>0</v>
      </c>
      <c r="AF214" s="38"/>
      <c r="AG214" s="38"/>
      <c r="AH214" s="38">
        <f t="shared" si="54"/>
        <v>0</v>
      </c>
    </row>
    <row r="215" spans="1:34" s="1" customFormat="1" ht="23.25" customHeight="1">
      <c r="A215" s="50">
        <v>206</v>
      </c>
      <c r="B215" s="51" t="s">
        <v>245</v>
      </c>
      <c r="C215" s="52">
        <v>14023940</v>
      </c>
      <c r="D215" s="52"/>
      <c r="E215" s="53">
        <f t="shared" si="48"/>
        <v>14023940</v>
      </c>
      <c r="F215" s="54">
        <v>7402095.51</v>
      </c>
      <c r="G215" s="45">
        <f t="shared" si="42"/>
        <v>52.78185381568946</v>
      </c>
      <c r="H215" s="46">
        <f t="shared" si="43"/>
        <v>22.21814618431054</v>
      </c>
      <c r="I215" s="47">
        <f t="shared" si="49"/>
        <v>6621844.49</v>
      </c>
      <c r="J215" s="48">
        <f t="shared" si="44"/>
        <v>47.21814618431054</v>
      </c>
      <c r="K215" s="54">
        <v>1170000</v>
      </c>
      <c r="L215" s="45">
        <f t="shared" si="45"/>
        <v>8.342876538262429</v>
      </c>
      <c r="M215" s="44">
        <f t="shared" si="50"/>
        <v>8572095.51</v>
      </c>
      <c r="N215" s="45">
        <f t="shared" si="51"/>
        <v>61.12473035395188</v>
      </c>
      <c r="O215" s="55">
        <f t="shared" si="52"/>
        <v>8.875269646048118</v>
      </c>
      <c r="P215" s="54">
        <f t="shared" si="53"/>
        <v>5451844.49</v>
      </c>
      <c r="Q215" s="56">
        <f t="shared" si="46"/>
        <v>38.87526964604812</v>
      </c>
      <c r="S215" s="2">
        <v>1</v>
      </c>
      <c r="T215" s="2">
        <v>3</v>
      </c>
      <c r="U215" s="2" t="s">
        <v>70</v>
      </c>
      <c r="V215" s="2" t="s">
        <v>36</v>
      </c>
      <c r="X215" s="37"/>
      <c r="Y215" s="38"/>
      <c r="Z215" s="2">
        <v>70</v>
      </c>
      <c r="AA215" s="2">
        <v>75</v>
      </c>
      <c r="AB215" s="49">
        <f t="shared" si="47"/>
        <v>0</v>
      </c>
      <c r="AF215" s="38"/>
      <c r="AG215" s="38"/>
      <c r="AH215" s="38">
        <f t="shared" si="54"/>
        <v>0</v>
      </c>
    </row>
    <row r="216" spans="1:34" s="1" customFormat="1" ht="23.25" customHeight="1">
      <c r="A216" s="50">
        <v>207</v>
      </c>
      <c r="B216" s="51" t="s">
        <v>246</v>
      </c>
      <c r="C216" s="52">
        <v>14513030</v>
      </c>
      <c r="D216" s="52"/>
      <c r="E216" s="53">
        <f t="shared" si="48"/>
        <v>14513030</v>
      </c>
      <c r="F216" s="54">
        <v>7644098.07</v>
      </c>
      <c r="G216" s="45">
        <f t="shared" si="42"/>
        <v>52.67058684506268</v>
      </c>
      <c r="H216" s="46">
        <f t="shared" si="43"/>
        <v>22.32941315493732</v>
      </c>
      <c r="I216" s="47">
        <f t="shared" si="49"/>
        <v>6868931.93</v>
      </c>
      <c r="J216" s="48">
        <f t="shared" si="44"/>
        <v>47.32941315493732</v>
      </c>
      <c r="K216" s="54">
        <v>2808040</v>
      </c>
      <c r="L216" s="45">
        <f t="shared" si="45"/>
        <v>19.348406225302366</v>
      </c>
      <c r="M216" s="44">
        <f t="shared" si="50"/>
        <v>10452138.07</v>
      </c>
      <c r="N216" s="45">
        <f t="shared" si="51"/>
        <v>72.01899307036504</v>
      </c>
      <c r="O216" s="55">
        <f t="shared" si="52"/>
        <v>-2.018993070365042</v>
      </c>
      <c r="P216" s="54">
        <f t="shared" si="53"/>
        <v>4060891.9299999997</v>
      </c>
      <c r="Q216" s="56">
        <f t="shared" si="46"/>
        <v>27.981006929634955</v>
      </c>
      <c r="S216" s="2">
        <v>3</v>
      </c>
      <c r="T216" s="2">
        <v>3</v>
      </c>
      <c r="U216" s="2" t="s">
        <v>70</v>
      </c>
      <c r="V216" s="2" t="s">
        <v>36</v>
      </c>
      <c r="X216" s="37"/>
      <c r="Y216" s="38"/>
      <c r="Z216" s="2">
        <v>70</v>
      </c>
      <c r="AA216" s="2">
        <v>75</v>
      </c>
      <c r="AB216" s="49">
        <f t="shared" si="47"/>
        <v>0</v>
      </c>
      <c r="AF216" s="38"/>
      <c r="AG216" s="38"/>
      <c r="AH216" s="38">
        <f t="shared" si="54"/>
        <v>0</v>
      </c>
    </row>
    <row r="217" spans="1:34" s="1" customFormat="1" ht="23.25" customHeight="1">
      <c r="A217" s="50">
        <v>208</v>
      </c>
      <c r="B217" s="51" t="s">
        <v>247</v>
      </c>
      <c r="C217" s="52">
        <v>15508932</v>
      </c>
      <c r="D217" s="52"/>
      <c r="E217" s="53">
        <f t="shared" si="48"/>
        <v>15508932</v>
      </c>
      <c r="F217" s="54">
        <v>8166840.58</v>
      </c>
      <c r="G217" s="45">
        <f t="shared" si="42"/>
        <v>52.65894892053173</v>
      </c>
      <c r="H217" s="46">
        <f t="shared" si="43"/>
        <v>22.341051079468272</v>
      </c>
      <c r="I217" s="47">
        <f t="shared" si="49"/>
        <v>7342091.42</v>
      </c>
      <c r="J217" s="48">
        <f t="shared" si="44"/>
        <v>47.34105107946827</v>
      </c>
      <c r="K217" s="54">
        <v>169840</v>
      </c>
      <c r="L217" s="45">
        <f t="shared" si="45"/>
        <v>1.0951108690140623</v>
      </c>
      <c r="M217" s="44">
        <f t="shared" si="50"/>
        <v>8336680.58</v>
      </c>
      <c r="N217" s="45">
        <f t="shared" si="51"/>
        <v>53.75405978954579</v>
      </c>
      <c r="O217" s="55">
        <f t="shared" si="52"/>
        <v>16.245940210454208</v>
      </c>
      <c r="P217" s="54">
        <f t="shared" si="53"/>
        <v>7172251.42</v>
      </c>
      <c r="Q217" s="56">
        <f t="shared" si="46"/>
        <v>46.24594021045421</v>
      </c>
      <c r="S217" s="2">
        <v>6</v>
      </c>
      <c r="T217" s="2">
        <v>3</v>
      </c>
      <c r="U217" s="2" t="s">
        <v>70</v>
      </c>
      <c r="V217" s="2" t="s">
        <v>36</v>
      </c>
      <c r="X217" s="37"/>
      <c r="Y217" s="38"/>
      <c r="Z217" s="2">
        <v>70</v>
      </c>
      <c r="AA217" s="2">
        <v>75</v>
      </c>
      <c r="AB217" s="49">
        <f t="shared" si="47"/>
        <v>0</v>
      </c>
      <c r="AF217" s="38"/>
      <c r="AG217" s="38"/>
      <c r="AH217" s="38">
        <f t="shared" si="54"/>
        <v>0</v>
      </c>
    </row>
    <row r="218" spans="1:34" s="1" customFormat="1" ht="23.25" customHeight="1">
      <c r="A218" s="50">
        <v>209</v>
      </c>
      <c r="B218" s="51" t="s">
        <v>248</v>
      </c>
      <c r="C218" s="52">
        <v>10738416</v>
      </c>
      <c r="D218" s="52"/>
      <c r="E218" s="53">
        <f t="shared" si="48"/>
        <v>10738416</v>
      </c>
      <c r="F218" s="54">
        <v>5621096.88</v>
      </c>
      <c r="G218" s="45">
        <f t="shared" si="42"/>
        <v>52.3456800332563</v>
      </c>
      <c r="H218" s="46">
        <f t="shared" si="43"/>
        <v>22.6543199667437</v>
      </c>
      <c r="I218" s="47">
        <f t="shared" si="49"/>
        <v>5117319.12</v>
      </c>
      <c r="J218" s="48">
        <f t="shared" si="44"/>
        <v>47.6543199667437</v>
      </c>
      <c r="K218" s="54">
        <v>1164590</v>
      </c>
      <c r="L218" s="45">
        <f t="shared" si="45"/>
        <v>10.84508180722371</v>
      </c>
      <c r="M218" s="44">
        <f t="shared" si="50"/>
        <v>6785686.88</v>
      </c>
      <c r="N218" s="45">
        <f t="shared" si="51"/>
        <v>63.190761840480015</v>
      </c>
      <c r="O218" s="55">
        <f t="shared" si="52"/>
        <v>6.809238159519985</v>
      </c>
      <c r="P218" s="54">
        <f t="shared" si="53"/>
        <v>3952729.12</v>
      </c>
      <c r="Q218" s="56">
        <f t="shared" si="46"/>
        <v>36.809238159519985</v>
      </c>
      <c r="S218" s="2">
        <v>7</v>
      </c>
      <c r="T218" s="2">
        <v>3</v>
      </c>
      <c r="U218" s="2" t="s">
        <v>70</v>
      </c>
      <c r="V218" s="2" t="s">
        <v>36</v>
      </c>
      <c r="X218" s="37"/>
      <c r="Y218" s="38"/>
      <c r="Z218" s="2">
        <v>70</v>
      </c>
      <c r="AA218" s="2">
        <v>75</v>
      </c>
      <c r="AB218" s="49">
        <f t="shared" si="47"/>
        <v>0</v>
      </c>
      <c r="AF218" s="38"/>
      <c r="AG218" s="38"/>
      <c r="AH218" s="38">
        <f t="shared" si="54"/>
        <v>0</v>
      </c>
    </row>
    <row r="219" spans="1:34" s="1" customFormat="1" ht="23.25" customHeight="1">
      <c r="A219" s="50">
        <v>210</v>
      </c>
      <c r="B219" s="51" t="s">
        <v>249</v>
      </c>
      <c r="C219" s="52">
        <v>7827380</v>
      </c>
      <c r="D219" s="52"/>
      <c r="E219" s="53">
        <f t="shared" si="48"/>
        <v>7827380</v>
      </c>
      <c r="F219" s="54">
        <v>4091730.03</v>
      </c>
      <c r="G219" s="45">
        <f t="shared" si="42"/>
        <v>52.27458012770557</v>
      </c>
      <c r="H219" s="46">
        <f t="shared" si="43"/>
        <v>22.72541987229443</v>
      </c>
      <c r="I219" s="47">
        <f t="shared" si="49"/>
        <v>3735649.97</v>
      </c>
      <c r="J219" s="48">
        <f t="shared" si="44"/>
        <v>47.72541987229443</v>
      </c>
      <c r="K219" s="54"/>
      <c r="L219" s="45">
        <f t="shared" si="45"/>
        <v>0</v>
      </c>
      <c r="M219" s="44">
        <f t="shared" si="50"/>
        <v>4091730.03</v>
      </c>
      <c r="N219" s="45">
        <f t="shared" si="51"/>
        <v>52.27458012770557</v>
      </c>
      <c r="O219" s="55">
        <f t="shared" si="52"/>
        <v>17.72541987229443</v>
      </c>
      <c r="P219" s="54">
        <f t="shared" si="53"/>
        <v>3735649.97</v>
      </c>
      <c r="Q219" s="56">
        <f t="shared" si="46"/>
        <v>47.72541987229443</v>
      </c>
      <c r="S219" s="2">
        <v>1</v>
      </c>
      <c r="T219" s="2">
        <v>17</v>
      </c>
      <c r="U219" s="2"/>
      <c r="V219" s="2" t="s">
        <v>36</v>
      </c>
      <c r="X219" s="37"/>
      <c r="Y219" s="38"/>
      <c r="Z219" s="2">
        <v>70</v>
      </c>
      <c r="AA219" s="2">
        <v>75</v>
      </c>
      <c r="AB219" s="49">
        <f t="shared" si="47"/>
        <v>0</v>
      </c>
      <c r="AF219" s="38"/>
      <c r="AG219" s="38"/>
      <c r="AH219" s="38">
        <f t="shared" si="54"/>
        <v>0</v>
      </c>
    </row>
    <row r="220" spans="1:34" s="1" customFormat="1" ht="23.25" customHeight="1">
      <c r="A220" s="50">
        <v>211</v>
      </c>
      <c r="B220" s="51" t="s">
        <v>250</v>
      </c>
      <c r="C220" s="52">
        <v>683350</v>
      </c>
      <c r="D220" s="52"/>
      <c r="E220" s="53">
        <f t="shared" si="48"/>
        <v>683350</v>
      </c>
      <c r="F220" s="54">
        <v>356173.71</v>
      </c>
      <c r="G220" s="45">
        <f t="shared" si="42"/>
        <v>52.12171068998317</v>
      </c>
      <c r="H220" s="46">
        <f t="shared" si="43"/>
        <v>22.878289310016832</v>
      </c>
      <c r="I220" s="47">
        <f t="shared" si="49"/>
        <v>327176.29</v>
      </c>
      <c r="J220" s="48">
        <f t="shared" si="44"/>
        <v>47.878289310016825</v>
      </c>
      <c r="K220" s="54"/>
      <c r="L220" s="45">
        <f t="shared" si="45"/>
        <v>0</v>
      </c>
      <c r="M220" s="44">
        <f t="shared" si="50"/>
        <v>356173.71</v>
      </c>
      <c r="N220" s="45">
        <f t="shared" si="51"/>
        <v>52.12171068998317</v>
      </c>
      <c r="O220" s="55">
        <f t="shared" si="52"/>
        <v>17.878289310016832</v>
      </c>
      <c r="P220" s="54">
        <f t="shared" si="53"/>
        <v>327176.29</v>
      </c>
      <c r="Q220" s="56">
        <f t="shared" si="46"/>
        <v>47.878289310016825</v>
      </c>
      <c r="S220" s="2">
        <v>83</v>
      </c>
      <c r="T220" s="2">
        <v>83</v>
      </c>
      <c r="U220" s="2"/>
      <c r="V220" s="2" t="s">
        <v>102</v>
      </c>
      <c r="X220" s="37"/>
      <c r="Y220" s="38"/>
      <c r="Z220" s="2">
        <v>70</v>
      </c>
      <c r="AA220" s="2">
        <v>75</v>
      </c>
      <c r="AB220" s="49">
        <f t="shared" si="47"/>
        <v>0</v>
      </c>
      <c r="AF220" s="38"/>
      <c r="AG220" s="38"/>
      <c r="AH220" s="38">
        <f t="shared" si="54"/>
        <v>0</v>
      </c>
    </row>
    <row r="221" spans="1:34" s="1" customFormat="1" ht="23.25" customHeight="1">
      <c r="A221" s="50">
        <v>212</v>
      </c>
      <c r="B221" s="51" t="s">
        <v>251</v>
      </c>
      <c r="C221" s="52">
        <v>6358130</v>
      </c>
      <c r="D221" s="52"/>
      <c r="E221" s="53">
        <f t="shared" si="48"/>
        <v>6358130</v>
      </c>
      <c r="F221" s="54">
        <v>3309426.31</v>
      </c>
      <c r="G221" s="45">
        <f t="shared" si="42"/>
        <v>52.05030897449407</v>
      </c>
      <c r="H221" s="46">
        <f t="shared" si="43"/>
        <v>22.949691025505928</v>
      </c>
      <c r="I221" s="47">
        <f t="shared" si="49"/>
        <v>3048703.69</v>
      </c>
      <c r="J221" s="48">
        <f t="shared" si="44"/>
        <v>47.94969102550593</v>
      </c>
      <c r="K221" s="54">
        <v>184317.22</v>
      </c>
      <c r="L221" s="45">
        <f t="shared" si="45"/>
        <v>2.8989218528089236</v>
      </c>
      <c r="M221" s="44">
        <f t="shared" si="50"/>
        <v>3493743.5300000003</v>
      </c>
      <c r="N221" s="45">
        <f t="shared" si="51"/>
        <v>54.949230827303</v>
      </c>
      <c r="O221" s="55">
        <f t="shared" si="52"/>
        <v>15.050769172697002</v>
      </c>
      <c r="P221" s="54">
        <f t="shared" si="53"/>
        <v>2864386.4699999997</v>
      </c>
      <c r="Q221" s="56">
        <f t="shared" si="46"/>
        <v>45.050769172697</v>
      </c>
      <c r="S221" s="2">
        <v>1</v>
      </c>
      <c r="T221" s="2">
        <v>3</v>
      </c>
      <c r="U221" s="2" t="s">
        <v>70</v>
      </c>
      <c r="V221" s="2" t="s">
        <v>36</v>
      </c>
      <c r="X221" s="37"/>
      <c r="Y221" s="38"/>
      <c r="Z221" s="2">
        <v>70</v>
      </c>
      <c r="AA221" s="2">
        <v>75</v>
      </c>
      <c r="AB221" s="49">
        <f t="shared" si="47"/>
        <v>0</v>
      </c>
      <c r="AF221" s="38"/>
      <c r="AG221" s="38"/>
      <c r="AH221" s="38">
        <f t="shared" si="54"/>
        <v>0</v>
      </c>
    </row>
    <row r="222" spans="1:34" s="1" customFormat="1" ht="23.25" customHeight="1">
      <c r="A222" s="50">
        <v>213</v>
      </c>
      <c r="B222" s="51" t="s">
        <v>252</v>
      </c>
      <c r="C222" s="52">
        <v>6905728</v>
      </c>
      <c r="D222" s="52"/>
      <c r="E222" s="53">
        <f t="shared" si="48"/>
        <v>6905728</v>
      </c>
      <c r="F222" s="54">
        <v>3586476.07</v>
      </c>
      <c r="G222" s="45">
        <f t="shared" si="42"/>
        <v>51.93480064665159</v>
      </c>
      <c r="H222" s="46">
        <f t="shared" si="43"/>
        <v>23.06519935334841</v>
      </c>
      <c r="I222" s="47">
        <f t="shared" si="49"/>
        <v>3319251.93</v>
      </c>
      <c r="J222" s="48">
        <f t="shared" si="44"/>
        <v>48.06519935334841</v>
      </c>
      <c r="K222" s="54"/>
      <c r="L222" s="45">
        <f t="shared" si="45"/>
        <v>0</v>
      </c>
      <c r="M222" s="44">
        <f t="shared" si="50"/>
        <v>3586476.07</v>
      </c>
      <c r="N222" s="45">
        <f t="shared" si="51"/>
        <v>51.93480064665159</v>
      </c>
      <c r="O222" s="55">
        <f t="shared" si="52"/>
        <v>18.06519935334841</v>
      </c>
      <c r="P222" s="54">
        <f t="shared" si="53"/>
        <v>3319251.93</v>
      </c>
      <c r="Q222" s="56">
        <f t="shared" si="46"/>
        <v>48.06519935334841</v>
      </c>
      <c r="S222" s="2">
        <v>5</v>
      </c>
      <c r="T222" s="2">
        <v>3</v>
      </c>
      <c r="U222" s="2" t="s">
        <v>70</v>
      </c>
      <c r="V222" s="2" t="s">
        <v>36</v>
      </c>
      <c r="X222" s="37"/>
      <c r="Y222" s="38"/>
      <c r="Z222" s="2">
        <v>70</v>
      </c>
      <c r="AA222" s="2">
        <v>75</v>
      </c>
      <c r="AB222" s="49">
        <f t="shared" si="47"/>
        <v>0</v>
      </c>
      <c r="AF222" s="38"/>
      <c r="AG222" s="38"/>
      <c r="AH222" s="38">
        <f t="shared" si="54"/>
        <v>0</v>
      </c>
    </row>
    <row r="223" spans="1:34" s="1" customFormat="1" ht="23.25" customHeight="1">
      <c r="A223" s="50">
        <v>214</v>
      </c>
      <c r="B223" s="51" t="s">
        <v>253</v>
      </c>
      <c r="C223" s="52">
        <v>16331052</v>
      </c>
      <c r="D223" s="52"/>
      <c r="E223" s="53">
        <f t="shared" si="48"/>
        <v>16331052</v>
      </c>
      <c r="F223" s="54">
        <v>8451322.08</v>
      </c>
      <c r="G223" s="45">
        <f t="shared" si="42"/>
        <v>51.75001634922233</v>
      </c>
      <c r="H223" s="46">
        <f t="shared" si="43"/>
        <v>23.249983650777672</v>
      </c>
      <c r="I223" s="47">
        <f t="shared" si="49"/>
        <v>7879729.92</v>
      </c>
      <c r="J223" s="48">
        <f t="shared" si="44"/>
        <v>48.24998365077767</v>
      </c>
      <c r="K223" s="54"/>
      <c r="L223" s="45">
        <f t="shared" si="45"/>
        <v>0</v>
      </c>
      <c r="M223" s="44">
        <f t="shared" si="50"/>
        <v>8451322.08</v>
      </c>
      <c r="N223" s="45">
        <f t="shared" si="51"/>
        <v>51.75001634922233</v>
      </c>
      <c r="O223" s="55">
        <f t="shared" si="52"/>
        <v>18.249983650777672</v>
      </c>
      <c r="P223" s="54">
        <f t="shared" si="53"/>
        <v>7879729.92</v>
      </c>
      <c r="Q223" s="56">
        <f t="shared" si="46"/>
        <v>48.24998365077767</v>
      </c>
      <c r="S223" s="2">
        <v>8</v>
      </c>
      <c r="T223" s="2">
        <v>3</v>
      </c>
      <c r="U223" s="2" t="s">
        <v>70</v>
      </c>
      <c r="V223" s="2" t="s">
        <v>36</v>
      </c>
      <c r="X223" s="37"/>
      <c r="Y223" s="38"/>
      <c r="Z223" s="2">
        <v>70</v>
      </c>
      <c r="AA223" s="2">
        <v>75</v>
      </c>
      <c r="AB223" s="49">
        <f t="shared" si="47"/>
        <v>0</v>
      </c>
      <c r="AF223" s="38"/>
      <c r="AG223" s="38"/>
      <c r="AH223" s="38">
        <f t="shared" si="54"/>
        <v>0</v>
      </c>
    </row>
    <row r="224" spans="1:34" s="1" customFormat="1" ht="23.25" customHeight="1">
      <c r="A224" s="50">
        <v>215</v>
      </c>
      <c r="B224" s="51" t="s">
        <v>254</v>
      </c>
      <c r="C224" s="52">
        <v>8158902</v>
      </c>
      <c r="D224" s="52"/>
      <c r="E224" s="53">
        <f t="shared" si="48"/>
        <v>8158902</v>
      </c>
      <c r="F224" s="54">
        <v>4220326.42</v>
      </c>
      <c r="G224" s="45">
        <f t="shared" si="42"/>
        <v>51.72664679634588</v>
      </c>
      <c r="H224" s="46">
        <f t="shared" si="43"/>
        <v>23.273353203654118</v>
      </c>
      <c r="I224" s="47">
        <f t="shared" si="49"/>
        <v>3938575.58</v>
      </c>
      <c r="J224" s="48">
        <f t="shared" si="44"/>
        <v>48.27335320365412</v>
      </c>
      <c r="K224" s="54">
        <v>753000</v>
      </c>
      <c r="L224" s="45">
        <f t="shared" si="45"/>
        <v>9.229183044483191</v>
      </c>
      <c r="M224" s="44">
        <f t="shared" si="50"/>
        <v>4973326.42</v>
      </c>
      <c r="N224" s="45">
        <f t="shared" si="51"/>
        <v>60.955829840829075</v>
      </c>
      <c r="O224" s="55">
        <f t="shared" si="52"/>
        <v>9.044170159170925</v>
      </c>
      <c r="P224" s="54">
        <f t="shared" si="53"/>
        <v>3185575.58</v>
      </c>
      <c r="Q224" s="56">
        <f t="shared" si="46"/>
        <v>39.044170159170925</v>
      </c>
      <c r="S224" s="2">
        <v>8</v>
      </c>
      <c r="T224" s="2">
        <v>3</v>
      </c>
      <c r="U224" s="2" t="s">
        <v>70</v>
      </c>
      <c r="V224" s="2" t="s">
        <v>36</v>
      </c>
      <c r="X224" s="37"/>
      <c r="Y224" s="38"/>
      <c r="Z224" s="2">
        <v>70</v>
      </c>
      <c r="AA224" s="2">
        <v>75</v>
      </c>
      <c r="AB224" s="49">
        <f t="shared" si="47"/>
        <v>0</v>
      </c>
      <c r="AF224" s="38"/>
      <c r="AG224" s="38"/>
      <c r="AH224" s="38">
        <f t="shared" si="54"/>
        <v>0</v>
      </c>
    </row>
    <row r="225" spans="1:34" s="1" customFormat="1" ht="23.25" customHeight="1">
      <c r="A225" s="50">
        <v>216</v>
      </c>
      <c r="B225" s="51" t="s">
        <v>255</v>
      </c>
      <c r="C225" s="52">
        <v>13850572</v>
      </c>
      <c r="D225" s="52"/>
      <c r="E225" s="53">
        <f t="shared" si="48"/>
        <v>13850572</v>
      </c>
      <c r="F225" s="54">
        <v>7142525.42</v>
      </c>
      <c r="G225" s="45">
        <f t="shared" si="42"/>
        <v>51.56845089141445</v>
      </c>
      <c r="H225" s="46">
        <f t="shared" si="43"/>
        <v>23.43154910858555</v>
      </c>
      <c r="I225" s="47">
        <f t="shared" si="49"/>
        <v>6708046.58</v>
      </c>
      <c r="J225" s="48">
        <f t="shared" si="44"/>
        <v>48.43154910858555</v>
      </c>
      <c r="K225" s="54">
        <v>2767940</v>
      </c>
      <c r="L225" s="45">
        <f t="shared" si="45"/>
        <v>19.984301009373475</v>
      </c>
      <c r="M225" s="44">
        <f t="shared" si="50"/>
        <v>9910465.42</v>
      </c>
      <c r="N225" s="45">
        <f t="shared" si="51"/>
        <v>71.55275190078792</v>
      </c>
      <c r="O225" s="55">
        <f t="shared" si="52"/>
        <v>-1.552751900787925</v>
      </c>
      <c r="P225" s="54">
        <f t="shared" si="53"/>
        <v>3940106.58</v>
      </c>
      <c r="Q225" s="56">
        <f t="shared" si="46"/>
        <v>28.447248099212075</v>
      </c>
      <c r="S225" s="2">
        <v>6</v>
      </c>
      <c r="T225" s="2">
        <v>3</v>
      </c>
      <c r="U225" s="2" t="s">
        <v>70</v>
      </c>
      <c r="V225" s="2" t="s">
        <v>36</v>
      </c>
      <c r="X225" s="37"/>
      <c r="Y225" s="38"/>
      <c r="Z225" s="2">
        <v>70</v>
      </c>
      <c r="AA225" s="2">
        <v>75</v>
      </c>
      <c r="AB225" s="49">
        <f t="shared" si="47"/>
        <v>0</v>
      </c>
      <c r="AF225" s="38"/>
      <c r="AG225" s="38"/>
      <c r="AH225" s="38">
        <f t="shared" si="54"/>
        <v>0</v>
      </c>
    </row>
    <row r="226" spans="1:34" s="1" customFormat="1" ht="23.25" customHeight="1">
      <c r="A226" s="50">
        <v>217</v>
      </c>
      <c r="B226" s="51" t="s">
        <v>256</v>
      </c>
      <c r="C226" s="52">
        <v>2840395</v>
      </c>
      <c r="D226" s="52"/>
      <c r="E226" s="53">
        <f t="shared" si="48"/>
        <v>2840395</v>
      </c>
      <c r="F226" s="54">
        <v>1463233.43</v>
      </c>
      <c r="G226" s="45">
        <f t="shared" si="42"/>
        <v>51.51513891553815</v>
      </c>
      <c r="H226" s="46">
        <f t="shared" si="43"/>
        <v>23.484861084461848</v>
      </c>
      <c r="I226" s="47">
        <f t="shared" si="49"/>
        <v>1377161.57</v>
      </c>
      <c r="J226" s="48">
        <f t="shared" si="44"/>
        <v>48.48486108446185</v>
      </c>
      <c r="K226" s="54">
        <v>59890</v>
      </c>
      <c r="L226" s="45">
        <f t="shared" si="45"/>
        <v>2.1085095558892335</v>
      </c>
      <c r="M226" s="44">
        <f t="shared" si="50"/>
        <v>1523123.43</v>
      </c>
      <c r="N226" s="45">
        <f t="shared" si="51"/>
        <v>53.62364847142739</v>
      </c>
      <c r="O226" s="55">
        <f t="shared" si="52"/>
        <v>16.376351528572613</v>
      </c>
      <c r="P226" s="54">
        <f t="shared" si="53"/>
        <v>1317271.57</v>
      </c>
      <c r="Q226" s="56">
        <f t="shared" si="46"/>
        <v>46.37635152857261</v>
      </c>
      <c r="S226" s="2">
        <v>3</v>
      </c>
      <c r="T226" s="2">
        <v>53</v>
      </c>
      <c r="U226" s="2"/>
      <c r="V226" s="2" t="s">
        <v>36</v>
      </c>
      <c r="X226" s="37"/>
      <c r="Y226" s="38"/>
      <c r="Z226" s="2">
        <v>70</v>
      </c>
      <c r="AA226" s="2">
        <v>75</v>
      </c>
      <c r="AB226" s="49">
        <f t="shared" si="47"/>
        <v>0</v>
      </c>
      <c r="AF226" s="38"/>
      <c r="AG226" s="38"/>
      <c r="AH226" s="38">
        <f t="shared" si="54"/>
        <v>0</v>
      </c>
    </row>
    <row r="227" spans="1:34" s="1" customFormat="1" ht="23.25" customHeight="1">
      <c r="A227" s="50">
        <v>218</v>
      </c>
      <c r="B227" s="51" t="s">
        <v>257</v>
      </c>
      <c r="C227" s="52">
        <v>13800570</v>
      </c>
      <c r="D227" s="52"/>
      <c r="E227" s="53">
        <f t="shared" si="48"/>
        <v>13800570</v>
      </c>
      <c r="F227" s="54">
        <v>7071017.49</v>
      </c>
      <c r="G227" s="45">
        <f t="shared" si="42"/>
        <v>51.23714085722546</v>
      </c>
      <c r="H227" s="46">
        <f t="shared" si="43"/>
        <v>23.762859142774538</v>
      </c>
      <c r="I227" s="47">
        <f t="shared" si="49"/>
        <v>6729552.51</v>
      </c>
      <c r="J227" s="48">
        <f t="shared" si="44"/>
        <v>48.76285914277454</v>
      </c>
      <c r="K227" s="54">
        <v>1949760</v>
      </c>
      <c r="L227" s="45">
        <f t="shared" si="45"/>
        <v>14.12811209971762</v>
      </c>
      <c r="M227" s="44">
        <f t="shared" si="50"/>
        <v>9020777.49</v>
      </c>
      <c r="N227" s="45">
        <f t="shared" si="51"/>
        <v>65.36525295694308</v>
      </c>
      <c r="O227" s="55">
        <f t="shared" si="52"/>
        <v>4.634747043056919</v>
      </c>
      <c r="P227" s="54">
        <f t="shared" si="53"/>
        <v>4779792.51</v>
      </c>
      <c r="Q227" s="56">
        <f t="shared" si="46"/>
        <v>34.63474704305692</v>
      </c>
      <c r="S227" s="2">
        <v>1</v>
      </c>
      <c r="T227" s="2">
        <v>3</v>
      </c>
      <c r="U227" s="2" t="s">
        <v>70</v>
      </c>
      <c r="V227" s="2" t="s">
        <v>36</v>
      </c>
      <c r="X227" s="37"/>
      <c r="Y227" s="38"/>
      <c r="Z227" s="2">
        <v>70</v>
      </c>
      <c r="AA227" s="2">
        <v>75</v>
      </c>
      <c r="AB227" s="49">
        <f t="shared" si="47"/>
        <v>0</v>
      </c>
      <c r="AF227" s="38"/>
      <c r="AG227" s="38"/>
      <c r="AH227" s="38">
        <f t="shared" si="54"/>
        <v>0</v>
      </c>
    </row>
    <row r="228" spans="1:34" s="1" customFormat="1" ht="23.25" customHeight="1">
      <c r="A228" s="50">
        <v>219</v>
      </c>
      <c r="B228" s="51" t="s">
        <v>258</v>
      </c>
      <c r="C228" s="52">
        <v>20397020</v>
      </c>
      <c r="D228" s="52"/>
      <c r="E228" s="53">
        <f t="shared" si="48"/>
        <v>20397020</v>
      </c>
      <c r="F228" s="54">
        <v>10448352.35</v>
      </c>
      <c r="G228" s="45">
        <f t="shared" si="42"/>
        <v>51.22489633289569</v>
      </c>
      <c r="H228" s="46">
        <f t="shared" si="43"/>
        <v>23.77510366710431</v>
      </c>
      <c r="I228" s="47">
        <f t="shared" si="49"/>
        <v>9948667.65</v>
      </c>
      <c r="J228" s="48">
        <f t="shared" si="44"/>
        <v>48.77510366710431</v>
      </c>
      <c r="K228" s="54">
        <v>1131419.25</v>
      </c>
      <c r="L228" s="45">
        <f t="shared" si="45"/>
        <v>5.546983088706095</v>
      </c>
      <c r="M228" s="44">
        <f t="shared" si="50"/>
        <v>11579771.6</v>
      </c>
      <c r="N228" s="45">
        <f t="shared" si="51"/>
        <v>56.77187942160178</v>
      </c>
      <c r="O228" s="55">
        <f t="shared" si="52"/>
        <v>13.228120578398219</v>
      </c>
      <c r="P228" s="54">
        <f t="shared" si="53"/>
        <v>8817248.4</v>
      </c>
      <c r="Q228" s="56">
        <f t="shared" si="46"/>
        <v>43.22812057839822</v>
      </c>
      <c r="S228" s="2">
        <v>1</v>
      </c>
      <c r="T228" s="2">
        <v>127</v>
      </c>
      <c r="U228" s="2"/>
      <c r="V228" s="2" t="s">
        <v>36</v>
      </c>
      <c r="X228" s="37"/>
      <c r="Y228" s="38"/>
      <c r="Z228" s="2">
        <v>70</v>
      </c>
      <c r="AA228" s="2">
        <v>75</v>
      </c>
      <c r="AB228" s="49">
        <f t="shared" si="47"/>
        <v>0</v>
      </c>
      <c r="AF228" s="38"/>
      <c r="AG228" s="38"/>
      <c r="AH228" s="38">
        <f t="shared" si="54"/>
        <v>0</v>
      </c>
    </row>
    <row r="229" spans="1:34" s="1" customFormat="1" ht="23.25" customHeight="1">
      <c r="A229" s="50">
        <v>220</v>
      </c>
      <c r="B229" s="51" t="s">
        <v>259</v>
      </c>
      <c r="C229" s="52">
        <v>12782640</v>
      </c>
      <c r="D229" s="52"/>
      <c r="E229" s="53">
        <f t="shared" si="48"/>
        <v>12782640</v>
      </c>
      <c r="F229" s="54">
        <v>6517928.09</v>
      </c>
      <c r="G229" s="45">
        <f t="shared" si="42"/>
        <v>50.99046902674252</v>
      </c>
      <c r="H229" s="46">
        <f t="shared" si="43"/>
        <v>24.009530973257483</v>
      </c>
      <c r="I229" s="47">
        <f t="shared" si="49"/>
        <v>6264711.91</v>
      </c>
      <c r="J229" s="48">
        <f t="shared" si="44"/>
        <v>49.00953097325748</v>
      </c>
      <c r="K229" s="54"/>
      <c r="L229" s="45">
        <f t="shared" si="45"/>
        <v>0</v>
      </c>
      <c r="M229" s="44">
        <f t="shared" si="50"/>
        <v>6517928.09</v>
      </c>
      <c r="N229" s="45">
        <f t="shared" si="51"/>
        <v>50.99046902674252</v>
      </c>
      <c r="O229" s="55">
        <f t="shared" si="52"/>
        <v>19.009530973257483</v>
      </c>
      <c r="P229" s="54">
        <f t="shared" si="53"/>
        <v>6264711.91</v>
      </c>
      <c r="Q229" s="56">
        <f t="shared" si="46"/>
        <v>49.00953097325748</v>
      </c>
      <c r="S229" s="2">
        <v>3</v>
      </c>
      <c r="T229" s="2">
        <v>3</v>
      </c>
      <c r="U229" s="2" t="s">
        <v>70</v>
      </c>
      <c r="V229" s="2" t="s">
        <v>36</v>
      </c>
      <c r="X229" s="37"/>
      <c r="Y229" s="38"/>
      <c r="Z229" s="2">
        <v>70</v>
      </c>
      <c r="AA229" s="2">
        <v>75</v>
      </c>
      <c r="AB229" s="49">
        <f t="shared" si="47"/>
        <v>0</v>
      </c>
      <c r="AF229" s="38"/>
      <c r="AG229" s="38"/>
      <c r="AH229" s="38">
        <f t="shared" si="54"/>
        <v>0</v>
      </c>
    </row>
    <row r="230" spans="1:34" s="1" customFormat="1" ht="23.25" customHeight="1">
      <c r="A230" s="50">
        <v>221</v>
      </c>
      <c r="B230" s="51" t="s">
        <v>260</v>
      </c>
      <c r="C230" s="52">
        <v>10835746</v>
      </c>
      <c r="D230" s="52"/>
      <c r="E230" s="53">
        <f t="shared" si="48"/>
        <v>10835746</v>
      </c>
      <c r="F230" s="54">
        <v>5518752.03</v>
      </c>
      <c r="G230" s="45">
        <f t="shared" si="42"/>
        <v>50.93098370892046</v>
      </c>
      <c r="H230" s="46">
        <f t="shared" si="43"/>
        <v>24.069016291079542</v>
      </c>
      <c r="I230" s="47">
        <f t="shared" si="49"/>
        <v>5316993.97</v>
      </c>
      <c r="J230" s="48">
        <f t="shared" si="44"/>
        <v>49.06901629107954</v>
      </c>
      <c r="K230" s="54"/>
      <c r="L230" s="45">
        <f t="shared" si="45"/>
        <v>0</v>
      </c>
      <c r="M230" s="44">
        <f t="shared" si="50"/>
        <v>5518752.03</v>
      </c>
      <c r="N230" s="45">
        <f t="shared" si="51"/>
        <v>50.93098370892046</v>
      </c>
      <c r="O230" s="55">
        <f t="shared" si="52"/>
        <v>19.069016291079542</v>
      </c>
      <c r="P230" s="54">
        <f t="shared" si="53"/>
        <v>5316993.97</v>
      </c>
      <c r="Q230" s="56">
        <f t="shared" si="46"/>
        <v>49.06901629107954</v>
      </c>
      <c r="S230" s="2">
        <v>1</v>
      </c>
      <c r="T230" s="2">
        <v>3</v>
      </c>
      <c r="U230" s="2" t="s">
        <v>70</v>
      </c>
      <c r="V230" s="2" t="s">
        <v>36</v>
      </c>
      <c r="X230" s="37"/>
      <c r="Y230" s="38"/>
      <c r="Z230" s="2">
        <v>70</v>
      </c>
      <c r="AA230" s="2">
        <v>75</v>
      </c>
      <c r="AB230" s="49">
        <f t="shared" si="47"/>
        <v>0</v>
      </c>
      <c r="AF230" s="38"/>
      <c r="AG230" s="38"/>
      <c r="AH230" s="38">
        <f t="shared" si="54"/>
        <v>0</v>
      </c>
    </row>
    <row r="231" spans="1:34" s="1" customFormat="1" ht="23.25" customHeight="1">
      <c r="A231" s="50">
        <v>222</v>
      </c>
      <c r="B231" s="51" t="s">
        <v>261</v>
      </c>
      <c r="C231" s="52">
        <v>10477470</v>
      </c>
      <c r="D231" s="52"/>
      <c r="E231" s="53">
        <f t="shared" si="48"/>
        <v>10477470</v>
      </c>
      <c r="F231" s="54">
        <v>5333202.44</v>
      </c>
      <c r="G231" s="45">
        <f t="shared" si="42"/>
        <v>50.901624533403584</v>
      </c>
      <c r="H231" s="46">
        <f t="shared" si="43"/>
        <v>24.098375466596416</v>
      </c>
      <c r="I231" s="47">
        <f t="shared" si="49"/>
        <v>5144267.56</v>
      </c>
      <c r="J231" s="48">
        <f t="shared" si="44"/>
        <v>49.098375466596416</v>
      </c>
      <c r="K231" s="54">
        <v>1488840</v>
      </c>
      <c r="L231" s="45">
        <f t="shared" si="45"/>
        <v>14.209918997620608</v>
      </c>
      <c r="M231" s="44">
        <f t="shared" si="50"/>
        <v>6822042.44</v>
      </c>
      <c r="N231" s="45">
        <f t="shared" si="51"/>
        <v>65.11154353102418</v>
      </c>
      <c r="O231" s="55">
        <f t="shared" si="52"/>
        <v>4.888456468975818</v>
      </c>
      <c r="P231" s="54">
        <f t="shared" si="53"/>
        <v>3655427.5599999996</v>
      </c>
      <c r="Q231" s="56">
        <f t="shared" si="46"/>
        <v>34.888456468975804</v>
      </c>
      <c r="S231" s="2">
        <v>2</v>
      </c>
      <c r="T231" s="2">
        <v>3</v>
      </c>
      <c r="U231" s="2" t="s">
        <v>70</v>
      </c>
      <c r="V231" s="2" t="s">
        <v>36</v>
      </c>
      <c r="X231" s="37"/>
      <c r="Y231" s="38"/>
      <c r="Z231" s="2">
        <v>70</v>
      </c>
      <c r="AA231" s="2">
        <v>75</v>
      </c>
      <c r="AB231" s="49">
        <f t="shared" si="47"/>
        <v>0</v>
      </c>
      <c r="AF231" s="38"/>
      <c r="AG231" s="38"/>
      <c r="AH231" s="38">
        <f t="shared" si="54"/>
        <v>0</v>
      </c>
    </row>
    <row r="232" spans="1:34" s="1" customFormat="1" ht="23.25" customHeight="1">
      <c r="A232" s="50">
        <v>223</v>
      </c>
      <c r="B232" s="51" t="s">
        <v>262</v>
      </c>
      <c r="C232" s="52">
        <v>1178360</v>
      </c>
      <c r="D232" s="52"/>
      <c r="E232" s="53">
        <f t="shared" si="48"/>
        <v>1178360</v>
      </c>
      <c r="F232" s="54">
        <v>599221.38</v>
      </c>
      <c r="G232" s="45">
        <f t="shared" si="42"/>
        <v>50.852148749108935</v>
      </c>
      <c r="H232" s="46">
        <f t="shared" si="43"/>
        <v>24.147851250891065</v>
      </c>
      <c r="I232" s="47">
        <f t="shared" si="49"/>
        <v>579138.62</v>
      </c>
      <c r="J232" s="48">
        <f t="shared" si="44"/>
        <v>49.147851250891065</v>
      </c>
      <c r="K232" s="54"/>
      <c r="L232" s="45">
        <f t="shared" si="45"/>
        <v>0</v>
      </c>
      <c r="M232" s="44">
        <f t="shared" si="50"/>
        <v>599221.38</v>
      </c>
      <c r="N232" s="45">
        <f t="shared" si="51"/>
        <v>50.852148749108935</v>
      </c>
      <c r="O232" s="55">
        <f t="shared" si="52"/>
        <v>19.147851250891065</v>
      </c>
      <c r="P232" s="54">
        <f t="shared" si="53"/>
        <v>579138.62</v>
      </c>
      <c r="Q232" s="56">
        <f t="shared" si="46"/>
        <v>49.147851250891065</v>
      </c>
      <c r="S232" s="2">
        <v>8</v>
      </c>
      <c r="T232" s="2">
        <v>83</v>
      </c>
      <c r="U232" s="2"/>
      <c r="V232" s="2" t="s">
        <v>36</v>
      </c>
      <c r="X232" s="37"/>
      <c r="Y232" s="38"/>
      <c r="Z232" s="2">
        <v>70</v>
      </c>
      <c r="AA232" s="2">
        <v>75</v>
      </c>
      <c r="AB232" s="49">
        <f t="shared" si="47"/>
        <v>0</v>
      </c>
      <c r="AF232" s="38"/>
      <c r="AG232" s="38"/>
      <c r="AH232" s="38">
        <f t="shared" si="54"/>
        <v>0</v>
      </c>
    </row>
    <row r="233" spans="1:34" s="1" customFormat="1" ht="23.25" customHeight="1">
      <c r="A233" s="50">
        <v>224</v>
      </c>
      <c r="B233" s="51" t="s">
        <v>263</v>
      </c>
      <c r="C233" s="52">
        <v>14878580</v>
      </c>
      <c r="D233" s="52"/>
      <c r="E233" s="53">
        <f t="shared" si="48"/>
        <v>14878580</v>
      </c>
      <c r="F233" s="54">
        <v>7553033.95</v>
      </c>
      <c r="G233" s="45">
        <f t="shared" si="42"/>
        <v>50.76448122065412</v>
      </c>
      <c r="H233" s="46">
        <f t="shared" si="43"/>
        <v>24.23551877934588</v>
      </c>
      <c r="I233" s="47">
        <f t="shared" si="49"/>
        <v>7325546.05</v>
      </c>
      <c r="J233" s="48">
        <f t="shared" si="44"/>
        <v>49.23551877934588</v>
      </c>
      <c r="K233" s="54">
        <v>150188</v>
      </c>
      <c r="L233" s="45">
        <f t="shared" si="45"/>
        <v>1.009424286457444</v>
      </c>
      <c r="M233" s="44">
        <f t="shared" si="50"/>
        <v>7703221.95</v>
      </c>
      <c r="N233" s="45">
        <f t="shared" si="51"/>
        <v>51.773905507111564</v>
      </c>
      <c r="O233" s="55">
        <f t="shared" si="52"/>
        <v>18.226094492888436</v>
      </c>
      <c r="P233" s="54">
        <f t="shared" si="53"/>
        <v>7175358.05</v>
      </c>
      <c r="Q233" s="56">
        <f t="shared" si="46"/>
        <v>48.226094492888436</v>
      </c>
      <c r="S233" s="2">
        <v>8</v>
      </c>
      <c r="T233" s="2">
        <v>17</v>
      </c>
      <c r="U233" s="2"/>
      <c r="V233" s="2" t="s">
        <v>36</v>
      </c>
      <c r="X233" s="37"/>
      <c r="Y233" s="38"/>
      <c r="Z233" s="2">
        <v>70</v>
      </c>
      <c r="AA233" s="2">
        <v>75</v>
      </c>
      <c r="AB233" s="49">
        <f aca="true" t="shared" si="55" ref="AB233:AB245">+Y233+X233</f>
        <v>0</v>
      </c>
      <c r="AF233" s="38"/>
      <c r="AG233" s="38"/>
      <c r="AH233" s="38">
        <f t="shared" si="54"/>
        <v>0</v>
      </c>
    </row>
    <row r="234" spans="1:34" s="1" customFormat="1" ht="23.25" customHeight="1">
      <c r="A234" s="50">
        <v>225</v>
      </c>
      <c r="B234" s="51" t="s">
        <v>264</v>
      </c>
      <c r="C234" s="52">
        <v>7303762</v>
      </c>
      <c r="D234" s="52"/>
      <c r="E234" s="53">
        <f t="shared" si="48"/>
        <v>7303762</v>
      </c>
      <c r="F234" s="54">
        <v>3704281.76</v>
      </c>
      <c r="G234" s="45">
        <f t="shared" si="42"/>
        <v>50.717448898252705</v>
      </c>
      <c r="H234" s="46">
        <f t="shared" si="43"/>
        <v>24.282551101747295</v>
      </c>
      <c r="I234" s="47">
        <f t="shared" si="49"/>
        <v>3599480.24</v>
      </c>
      <c r="J234" s="48">
        <f t="shared" si="44"/>
        <v>49.282551101747295</v>
      </c>
      <c r="K234" s="54">
        <v>660600</v>
      </c>
      <c r="L234" s="45">
        <f t="shared" si="45"/>
        <v>9.044653974212194</v>
      </c>
      <c r="M234" s="44">
        <f t="shared" si="50"/>
        <v>4364881.76</v>
      </c>
      <c r="N234" s="45">
        <f t="shared" si="51"/>
        <v>59.7621028724649</v>
      </c>
      <c r="O234" s="55">
        <f t="shared" si="52"/>
        <v>10.2378971275351</v>
      </c>
      <c r="P234" s="54">
        <f t="shared" si="53"/>
        <v>2938880.24</v>
      </c>
      <c r="Q234" s="56">
        <f t="shared" si="46"/>
        <v>40.2378971275351</v>
      </c>
      <c r="S234" s="2">
        <v>4</v>
      </c>
      <c r="T234" s="2">
        <v>3</v>
      </c>
      <c r="U234" s="2" t="s">
        <v>70</v>
      </c>
      <c r="V234" s="2" t="s">
        <v>36</v>
      </c>
      <c r="X234" s="37"/>
      <c r="Y234" s="38"/>
      <c r="Z234" s="2">
        <v>70</v>
      </c>
      <c r="AA234" s="2">
        <v>75</v>
      </c>
      <c r="AB234" s="49">
        <f t="shared" si="55"/>
        <v>0</v>
      </c>
      <c r="AF234" s="38"/>
      <c r="AG234" s="38"/>
      <c r="AH234" s="38">
        <f t="shared" si="54"/>
        <v>0</v>
      </c>
    </row>
    <row r="235" spans="1:34" s="1" customFormat="1" ht="23.25" customHeight="1">
      <c r="A235" s="50">
        <v>226</v>
      </c>
      <c r="B235" s="51" t="s">
        <v>265</v>
      </c>
      <c r="C235" s="52">
        <v>10291000</v>
      </c>
      <c r="D235" s="52"/>
      <c r="E235" s="53">
        <f t="shared" si="48"/>
        <v>10291000</v>
      </c>
      <c r="F235" s="54">
        <v>5216534.13</v>
      </c>
      <c r="G235" s="45">
        <f t="shared" si="42"/>
        <v>50.6902548829074</v>
      </c>
      <c r="H235" s="46">
        <f t="shared" si="43"/>
        <v>24.309745117092604</v>
      </c>
      <c r="I235" s="47">
        <f t="shared" si="49"/>
        <v>5074465.87</v>
      </c>
      <c r="J235" s="48">
        <f t="shared" si="44"/>
        <v>49.3097451170926</v>
      </c>
      <c r="K235" s="54">
        <v>801736</v>
      </c>
      <c r="L235" s="45">
        <f t="shared" si="45"/>
        <v>7.7906520260421726</v>
      </c>
      <c r="M235" s="44">
        <f t="shared" si="50"/>
        <v>6018270.13</v>
      </c>
      <c r="N235" s="45">
        <f t="shared" si="51"/>
        <v>58.48090690894957</v>
      </c>
      <c r="O235" s="55">
        <f t="shared" si="52"/>
        <v>11.51909309105043</v>
      </c>
      <c r="P235" s="54">
        <f t="shared" si="53"/>
        <v>4272729.87</v>
      </c>
      <c r="Q235" s="56">
        <f t="shared" si="46"/>
        <v>41.51909309105043</v>
      </c>
      <c r="S235" s="2">
        <v>5</v>
      </c>
      <c r="T235" s="2">
        <v>3</v>
      </c>
      <c r="U235" s="2" t="s">
        <v>70</v>
      </c>
      <c r="V235" s="2" t="s">
        <v>36</v>
      </c>
      <c r="X235" s="37"/>
      <c r="Y235" s="38"/>
      <c r="Z235" s="2">
        <v>70</v>
      </c>
      <c r="AA235" s="2">
        <v>75</v>
      </c>
      <c r="AB235" s="49">
        <f t="shared" si="55"/>
        <v>0</v>
      </c>
      <c r="AF235" s="38"/>
      <c r="AG235" s="38"/>
      <c r="AH235" s="38">
        <f t="shared" si="54"/>
        <v>0</v>
      </c>
    </row>
    <row r="236" spans="1:34" s="1" customFormat="1" ht="23.25" customHeight="1">
      <c r="A236" s="50">
        <v>227</v>
      </c>
      <c r="B236" s="51" t="s">
        <v>266</v>
      </c>
      <c r="C236" s="52">
        <v>2961946</v>
      </c>
      <c r="D236" s="52"/>
      <c r="E236" s="53">
        <f t="shared" si="48"/>
        <v>2961946</v>
      </c>
      <c r="F236" s="54">
        <v>1500641.61</v>
      </c>
      <c r="G236" s="45">
        <f t="shared" si="42"/>
        <v>50.6640435038316</v>
      </c>
      <c r="H236" s="46">
        <f t="shared" si="43"/>
        <v>24.3359564961684</v>
      </c>
      <c r="I236" s="47">
        <f t="shared" si="49"/>
        <v>1461304.39</v>
      </c>
      <c r="J236" s="48">
        <f t="shared" si="44"/>
        <v>49.3359564961684</v>
      </c>
      <c r="K236" s="54">
        <v>58500</v>
      </c>
      <c r="L236" s="45">
        <f t="shared" si="45"/>
        <v>1.9750528875273217</v>
      </c>
      <c r="M236" s="44">
        <f t="shared" si="50"/>
        <v>1559141.61</v>
      </c>
      <c r="N236" s="45">
        <f t="shared" si="51"/>
        <v>52.639096391358926</v>
      </c>
      <c r="O236" s="55">
        <f t="shared" si="52"/>
        <v>17.360903608641074</v>
      </c>
      <c r="P236" s="54">
        <f t="shared" si="53"/>
        <v>1402804.39</v>
      </c>
      <c r="Q236" s="56">
        <f t="shared" si="46"/>
        <v>47.360903608641074</v>
      </c>
      <c r="S236" s="2">
        <v>8</v>
      </c>
      <c r="T236" s="2">
        <v>3</v>
      </c>
      <c r="U236" s="2" t="s">
        <v>70</v>
      </c>
      <c r="V236" s="2" t="s">
        <v>36</v>
      </c>
      <c r="X236" s="37"/>
      <c r="Y236" s="38"/>
      <c r="Z236" s="2">
        <v>70</v>
      </c>
      <c r="AA236" s="2">
        <v>75</v>
      </c>
      <c r="AB236" s="49">
        <f t="shared" si="55"/>
        <v>0</v>
      </c>
      <c r="AF236" s="38"/>
      <c r="AG236" s="38"/>
      <c r="AH236" s="38">
        <f t="shared" si="54"/>
        <v>0</v>
      </c>
    </row>
    <row r="237" spans="1:34" s="1" customFormat="1" ht="23.25" customHeight="1">
      <c r="A237" s="50">
        <v>228</v>
      </c>
      <c r="B237" s="51" t="s">
        <v>267</v>
      </c>
      <c r="C237" s="52">
        <v>4435272</v>
      </c>
      <c r="D237" s="52">
        <v>902000</v>
      </c>
      <c r="E237" s="53">
        <f t="shared" si="48"/>
        <v>5337272</v>
      </c>
      <c r="F237" s="54">
        <v>2703486.42</v>
      </c>
      <c r="G237" s="45">
        <f t="shared" si="42"/>
        <v>50.65296316170508</v>
      </c>
      <c r="H237" s="46">
        <f t="shared" si="43"/>
        <v>24.34703683829492</v>
      </c>
      <c r="I237" s="47">
        <f t="shared" si="49"/>
        <v>2633785.58</v>
      </c>
      <c r="J237" s="48">
        <f t="shared" si="44"/>
        <v>49.34703683829492</v>
      </c>
      <c r="K237" s="54"/>
      <c r="L237" s="45">
        <f t="shared" si="45"/>
        <v>0</v>
      </c>
      <c r="M237" s="44">
        <f t="shared" si="50"/>
        <v>2703486.42</v>
      </c>
      <c r="N237" s="45">
        <f t="shared" si="51"/>
        <v>50.65296316170508</v>
      </c>
      <c r="O237" s="55">
        <f t="shared" si="52"/>
        <v>19.34703683829492</v>
      </c>
      <c r="P237" s="54">
        <f t="shared" si="53"/>
        <v>2633785.58</v>
      </c>
      <c r="Q237" s="56">
        <f t="shared" si="46"/>
        <v>49.34703683829492</v>
      </c>
      <c r="S237" s="2">
        <v>5</v>
      </c>
      <c r="T237" s="2">
        <v>15</v>
      </c>
      <c r="U237" s="2"/>
      <c r="V237" s="2" t="s">
        <v>36</v>
      </c>
      <c r="X237" s="37"/>
      <c r="Y237" s="38"/>
      <c r="Z237" s="2">
        <v>70</v>
      </c>
      <c r="AA237" s="2">
        <v>75</v>
      </c>
      <c r="AB237" s="49">
        <f t="shared" si="55"/>
        <v>0</v>
      </c>
      <c r="AF237" s="38"/>
      <c r="AG237" s="38"/>
      <c r="AH237" s="38">
        <f t="shared" si="54"/>
        <v>0</v>
      </c>
    </row>
    <row r="238" spans="1:34" s="1" customFormat="1" ht="23.25" customHeight="1">
      <c r="A238" s="50">
        <v>229</v>
      </c>
      <c r="B238" s="51" t="s">
        <v>268</v>
      </c>
      <c r="C238" s="52">
        <v>3400830</v>
      </c>
      <c r="D238" s="52">
        <v>320000</v>
      </c>
      <c r="E238" s="53">
        <f t="shared" si="48"/>
        <v>3720830</v>
      </c>
      <c r="F238" s="54">
        <v>1883892.02</v>
      </c>
      <c r="G238" s="45">
        <f t="shared" si="42"/>
        <v>50.63096190903642</v>
      </c>
      <c r="H238" s="46">
        <f t="shared" si="43"/>
        <v>24.369038090963578</v>
      </c>
      <c r="I238" s="47">
        <f t="shared" si="49"/>
        <v>1836937.98</v>
      </c>
      <c r="J238" s="48">
        <f t="shared" si="44"/>
        <v>49.36903809096358</v>
      </c>
      <c r="K238" s="54">
        <v>142765</v>
      </c>
      <c r="L238" s="45">
        <f t="shared" si="45"/>
        <v>3.8369127318367138</v>
      </c>
      <c r="M238" s="44">
        <f t="shared" si="50"/>
        <v>2026657.02</v>
      </c>
      <c r="N238" s="45">
        <f t="shared" si="51"/>
        <v>54.46787464087314</v>
      </c>
      <c r="O238" s="55">
        <f t="shared" si="52"/>
        <v>15.532125359126859</v>
      </c>
      <c r="P238" s="54">
        <f t="shared" si="53"/>
        <v>1694172.98</v>
      </c>
      <c r="Q238" s="56">
        <f t="shared" si="46"/>
        <v>45.53212535912686</v>
      </c>
      <c r="S238" s="2">
        <v>8</v>
      </c>
      <c r="T238" s="2">
        <v>15</v>
      </c>
      <c r="U238" s="2"/>
      <c r="V238" s="2" t="s">
        <v>36</v>
      </c>
      <c r="X238" s="37"/>
      <c r="Y238" s="38"/>
      <c r="Z238" s="2">
        <v>70</v>
      </c>
      <c r="AA238" s="2">
        <v>75</v>
      </c>
      <c r="AB238" s="49">
        <f t="shared" si="55"/>
        <v>0</v>
      </c>
      <c r="AF238" s="38"/>
      <c r="AG238" s="38"/>
      <c r="AH238" s="38">
        <f t="shared" si="54"/>
        <v>0</v>
      </c>
    </row>
    <row r="239" spans="1:34" s="1" customFormat="1" ht="23.25" customHeight="1">
      <c r="A239" s="50">
        <v>230</v>
      </c>
      <c r="B239" s="51" t="s">
        <v>269</v>
      </c>
      <c r="C239" s="52">
        <v>10496892</v>
      </c>
      <c r="D239" s="52"/>
      <c r="E239" s="53">
        <f t="shared" si="48"/>
        <v>10496892</v>
      </c>
      <c r="F239" s="54">
        <v>5310644.57</v>
      </c>
      <c r="G239" s="45">
        <f t="shared" si="42"/>
        <v>50.59254272598022</v>
      </c>
      <c r="H239" s="46">
        <f t="shared" si="43"/>
        <v>24.407457274019777</v>
      </c>
      <c r="I239" s="47">
        <f t="shared" si="49"/>
        <v>5186247.43</v>
      </c>
      <c r="J239" s="48">
        <f t="shared" si="44"/>
        <v>49.40745727401978</v>
      </c>
      <c r="K239" s="54">
        <v>1607551.03</v>
      </c>
      <c r="L239" s="45">
        <f t="shared" si="45"/>
        <v>15.31454291422642</v>
      </c>
      <c r="M239" s="44">
        <f t="shared" si="50"/>
        <v>6918195.600000001</v>
      </c>
      <c r="N239" s="45">
        <f t="shared" si="51"/>
        <v>65.90708564020665</v>
      </c>
      <c r="O239" s="55">
        <f t="shared" si="52"/>
        <v>4.092914359793355</v>
      </c>
      <c r="P239" s="54">
        <f t="shared" si="53"/>
        <v>3578696.3999999994</v>
      </c>
      <c r="Q239" s="56">
        <f t="shared" si="46"/>
        <v>34.09291435979335</v>
      </c>
      <c r="S239" s="2">
        <v>6</v>
      </c>
      <c r="T239" s="2">
        <v>3</v>
      </c>
      <c r="U239" s="2" t="s">
        <v>70</v>
      </c>
      <c r="V239" s="2" t="s">
        <v>36</v>
      </c>
      <c r="X239" s="37"/>
      <c r="Y239" s="38"/>
      <c r="Z239" s="2">
        <v>70</v>
      </c>
      <c r="AA239" s="2">
        <v>75</v>
      </c>
      <c r="AB239" s="49">
        <f t="shared" si="55"/>
        <v>0</v>
      </c>
      <c r="AF239" s="38"/>
      <c r="AG239" s="38"/>
      <c r="AH239" s="38">
        <f t="shared" si="54"/>
        <v>0</v>
      </c>
    </row>
    <row r="240" spans="1:34" s="1" customFormat="1" ht="23.25" customHeight="1">
      <c r="A240" s="50">
        <v>231</v>
      </c>
      <c r="B240" s="51" t="s">
        <v>270</v>
      </c>
      <c r="C240" s="52">
        <v>4468382</v>
      </c>
      <c r="D240" s="52"/>
      <c r="E240" s="53">
        <f t="shared" si="48"/>
        <v>4468382</v>
      </c>
      <c r="F240" s="54">
        <v>2257461.91</v>
      </c>
      <c r="G240" s="45">
        <f t="shared" si="42"/>
        <v>50.520790523281136</v>
      </c>
      <c r="H240" s="46">
        <f t="shared" si="43"/>
        <v>24.479209476718864</v>
      </c>
      <c r="I240" s="47">
        <f t="shared" si="49"/>
        <v>2210920.09</v>
      </c>
      <c r="J240" s="48">
        <f t="shared" si="44"/>
        <v>49.479209476718864</v>
      </c>
      <c r="K240" s="54">
        <v>482454.34</v>
      </c>
      <c r="L240" s="45">
        <f t="shared" si="45"/>
        <v>10.797070169918328</v>
      </c>
      <c r="M240" s="44">
        <f t="shared" si="50"/>
        <v>2739916.25</v>
      </c>
      <c r="N240" s="45">
        <f t="shared" si="51"/>
        <v>61.317860693199464</v>
      </c>
      <c r="O240" s="55">
        <f t="shared" si="52"/>
        <v>8.682139306800536</v>
      </c>
      <c r="P240" s="54">
        <f t="shared" si="53"/>
        <v>1728465.75</v>
      </c>
      <c r="Q240" s="56">
        <f t="shared" si="46"/>
        <v>38.682139306800536</v>
      </c>
      <c r="S240" s="2">
        <v>8</v>
      </c>
      <c r="T240" s="2">
        <v>3</v>
      </c>
      <c r="U240" s="2" t="s">
        <v>70</v>
      </c>
      <c r="V240" s="2" t="s">
        <v>36</v>
      </c>
      <c r="X240" s="37"/>
      <c r="Y240" s="38"/>
      <c r="Z240" s="2">
        <v>70</v>
      </c>
      <c r="AA240" s="2">
        <v>75</v>
      </c>
      <c r="AB240" s="49">
        <f t="shared" si="55"/>
        <v>0</v>
      </c>
      <c r="AF240" s="38"/>
      <c r="AG240" s="38"/>
      <c r="AH240" s="38">
        <f t="shared" si="54"/>
        <v>0</v>
      </c>
    </row>
    <row r="241" spans="1:34" s="1" customFormat="1" ht="23.25" customHeight="1">
      <c r="A241" s="50">
        <v>232</v>
      </c>
      <c r="B241" s="51" t="s">
        <v>271</v>
      </c>
      <c r="C241" s="52">
        <v>6073698</v>
      </c>
      <c r="D241" s="52"/>
      <c r="E241" s="53">
        <f t="shared" si="48"/>
        <v>6073698</v>
      </c>
      <c r="F241" s="54">
        <v>3066772.91</v>
      </c>
      <c r="G241" s="45">
        <f t="shared" si="42"/>
        <v>50.49268024192181</v>
      </c>
      <c r="H241" s="46">
        <f t="shared" si="43"/>
        <v>24.50731975807819</v>
      </c>
      <c r="I241" s="47">
        <f t="shared" si="49"/>
        <v>3006925.09</v>
      </c>
      <c r="J241" s="48">
        <f t="shared" si="44"/>
        <v>49.50731975807819</v>
      </c>
      <c r="K241" s="54">
        <v>20855</v>
      </c>
      <c r="L241" s="45">
        <f t="shared" si="45"/>
        <v>0.34336577156124654</v>
      </c>
      <c r="M241" s="44">
        <f t="shared" si="50"/>
        <v>3087627.91</v>
      </c>
      <c r="N241" s="45">
        <f t="shared" si="51"/>
        <v>50.836046013483056</v>
      </c>
      <c r="O241" s="55">
        <f t="shared" si="52"/>
        <v>19.163953986516944</v>
      </c>
      <c r="P241" s="54">
        <f t="shared" si="53"/>
        <v>2986070.09</v>
      </c>
      <c r="Q241" s="56">
        <f t="shared" si="46"/>
        <v>49.163953986516944</v>
      </c>
      <c r="S241" s="2">
        <v>3</v>
      </c>
      <c r="T241" s="2">
        <v>3</v>
      </c>
      <c r="U241" s="2" t="s">
        <v>70</v>
      </c>
      <c r="V241" s="2" t="s">
        <v>36</v>
      </c>
      <c r="X241" s="37"/>
      <c r="Y241" s="38"/>
      <c r="Z241" s="2">
        <v>70</v>
      </c>
      <c r="AA241" s="2">
        <v>75</v>
      </c>
      <c r="AB241" s="49">
        <f t="shared" si="55"/>
        <v>0</v>
      </c>
      <c r="AF241" s="38"/>
      <c r="AG241" s="38"/>
      <c r="AH241" s="38">
        <f t="shared" si="54"/>
        <v>0</v>
      </c>
    </row>
    <row r="242" spans="1:34" s="1" customFormat="1" ht="23.25" customHeight="1">
      <c r="A242" s="50">
        <v>233</v>
      </c>
      <c r="B242" s="51" t="s">
        <v>272</v>
      </c>
      <c r="C242" s="52">
        <v>11569242</v>
      </c>
      <c r="D242" s="52"/>
      <c r="E242" s="53">
        <f t="shared" si="48"/>
        <v>11569242</v>
      </c>
      <c r="F242" s="54">
        <v>5839516.82</v>
      </c>
      <c r="G242" s="45">
        <f t="shared" si="42"/>
        <v>50.474497983532544</v>
      </c>
      <c r="H242" s="46">
        <f t="shared" si="43"/>
        <v>24.525502016467456</v>
      </c>
      <c r="I242" s="47">
        <f t="shared" si="49"/>
        <v>5729725.18</v>
      </c>
      <c r="J242" s="48">
        <f t="shared" si="44"/>
        <v>49.525502016467456</v>
      </c>
      <c r="K242" s="54">
        <v>870400</v>
      </c>
      <c r="L242" s="45">
        <f t="shared" si="45"/>
        <v>7.523396952021576</v>
      </c>
      <c r="M242" s="44">
        <f t="shared" si="50"/>
        <v>6709916.82</v>
      </c>
      <c r="N242" s="45">
        <f t="shared" si="51"/>
        <v>57.99789493555412</v>
      </c>
      <c r="O242" s="55">
        <f t="shared" si="52"/>
        <v>12.002105064445878</v>
      </c>
      <c r="P242" s="54">
        <f t="shared" si="53"/>
        <v>4859325.18</v>
      </c>
      <c r="Q242" s="56">
        <f t="shared" si="46"/>
        <v>42.00210506444588</v>
      </c>
      <c r="S242" s="2">
        <v>4</v>
      </c>
      <c r="T242" s="2">
        <v>3</v>
      </c>
      <c r="U242" s="2" t="s">
        <v>70</v>
      </c>
      <c r="V242" s="2" t="s">
        <v>36</v>
      </c>
      <c r="X242" s="37"/>
      <c r="Y242" s="38"/>
      <c r="Z242" s="2">
        <v>70</v>
      </c>
      <c r="AA242" s="2">
        <v>75</v>
      </c>
      <c r="AB242" s="49">
        <f t="shared" si="55"/>
        <v>0</v>
      </c>
      <c r="AF242" s="38"/>
      <c r="AG242" s="38"/>
      <c r="AH242" s="38">
        <f t="shared" si="54"/>
        <v>0</v>
      </c>
    </row>
    <row r="243" spans="1:34" s="1" customFormat="1" ht="23.25" customHeight="1">
      <c r="A243" s="50">
        <v>234</v>
      </c>
      <c r="B243" s="51" t="s">
        <v>273</v>
      </c>
      <c r="C243" s="52">
        <v>5850460</v>
      </c>
      <c r="D243" s="52"/>
      <c r="E243" s="53">
        <f t="shared" si="48"/>
        <v>5850460</v>
      </c>
      <c r="F243" s="54">
        <v>2937095.7</v>
      </c>
      <c r="G243" s="45">
        <f t="shared" si="42"/>
        <v>50.20281653066596</v>
      </c>
      <c r="H243" s="46">
        <f t="shared" si="43"/>
        <v>24.797183469334037</v>
      </c>
      <c r="I243" s="47">
        <f t="shared" si="49"/>
        <v>2913364.3</v>
      </c>
      <c r="J243" s="48">
        <f t="shared" si="44"/>
        <v>49.79718346933404</v>
      </c>
      <c r="K243" s="54">
        <v>557936</v>
      </c>
      <c r="L243" s="45">
        <f t="shared" si="45"/>
        <v>9.53661763348523</v>
      </c>
      <c r="M243" s="44">
        <f t="shared" si="50"/>
        <v>3495031.7</v>
      </c>
      <c r="N243" s="45">
        <f t="shared" si="51"/>
        <v>59.73943416415119</v>
      </c>
      <c r="O243" s="55">
        <f t="shared" si="52"/>
        <v>10.260565835848809</v>
      </c>
      <c r="P243" s="54">
        <f t="shared" si="53"/>
        <v>2355428.3</v>
      </c>
      <c r="Q243" s="56">
        <f t="shared" si="46"/>
        <v>40.2605658358488</v>
      </c>
      <c r="S243" s="2">
        <v>1</v>
      </c>
      <c r="T243" s="2">
        <v>3</v>
      </c>
      <c r="U243" s="2" t="s">
        <v>70</v>
      </c>
      <c r="V243" s="2" t="s">
        <v>36</v>
      </c>
      <c r="X243" s="37"/>
      <c r="Y243" s="38"/>
      <c r="Z243" s="2">
        <v>70</v>
      </c>
      <c r="AA243" s="2">
        <v>75</v>
      </c>
      <c r="AB243" s="49">
        <f t="shared" si="55"/>
        <v>0</v>
      </c>
      <c r="AF243" s="38"/>
      <c r="AG243" s="38"/>
      <c r="AH243" s="38">
        <f t="shared" si="54"/>
        <v>0</v>
      </c>
    </row>
    <row r="244" spans="1:34" s="1" customFormat="1" ht="23.25" customHeight="1">
      <c r="A244" s="50">
        <v>235</v>
      </c>
      <c r="B244" s="51" t="s">
        <v>274</v>
      </c>
      <c r="C244" s="52">
        <v>14534962</v>
      </c>
      <c r="D244" s="52"/>
      <c r="E244" s="53">
        <f t="shared" si="48"/>
        <v>14534962</v>
      </c>
      <c r="F244" s="54">
        <v>7294056.4</v>
      </c>
      <c r="G244" s="45">
        <f t="shared" si="42"/>
        <v>50.18283776730892</v>
      </c>
      <c r="H244" s="46">
        <f t="shared" si="43"/>
        <v>24.817162232691082</v>
      </c>
      <c r="I244" s="47">
        <f t="shared" si="49"/>
        <v>7240905.6</v>
      </c>
      <c r="J244" s="48">
        <f t="shared" si="44"/>
        <v>49.81716223269108</v>
      </c>
      <c r="K244" s="54">
        <v>2484000</v>
      </c>
      <c r="L244" s="45">
        <f t="shared" si="45"/>
        <v>17.089827961022532</v>
      </c>
      <c r="M244" s="44">
        <f t="shared" si="50"/>
        <v>9778056.4</v>
      </c>
      <c r="N244" s="45">
        <f t="shared" si="51"/>
        <v>67.27266572833145</v>
      </c>
      <c r="O244" s="55">
        <f t="shared" si="52"/>
        <v>2.7273342716685534</v>
      </c>
      <c r="P244" s="54">
        <f t="shared" si="53"/>
        <v>4756905.6</v>
      </c>
      <c r="Q244" s="56">
        <f t="shared" si="46"/>
        <v>32.72733427166854</v>
      </c>
      <c r="S244" s="2">
        <v>6</v>
      </c>
      <c r="T244" s="2">
        <v>3</v>
      </c>
      <c r="U244" s="2" t="s">
        <v>70</v>
      </c>
      <c r="V244" s="2" t="s">
        <v>36</v>
      </c>
      <c r="X244" s="37"/>
      <c r="Y244" s="38"/>
      <c r="Z244" s="2">
        <v>70</v>
      </c>
      <c r="AA244" s="2">
        <v>75</v>
      </c>
      <c r="AB244" s="49">
        <f t="shared" si="55"/>
        <v>0</v>
      </c>
      <c r="AF244" s="38"/>
      <c r="AG244" s="38"/>
      <c r="AH244" s="38">
        <f t="shared" si="54"/>
        <v>0</v>
      </c>
    </row>
    <row r="245" spans="1:34" s="1" customFormat="1" ht="23.25" customHeight="1">
      <c r="A245" s="50">
        <v>236</v>
      </c>
      <c r="B245" s="51" t="s">
        <v>275</v>
      </c>
      <c r="C245" s="52">
        <v>16671936</v>
      </c>
      <c r="D245" s="52"/>
      <c r="E245" s="53">
        <f t="shared" si="48"/>
        <v>16671936</v>
      </c>
      <c r="F245" s="54">
        <v>8296669.51</v>
      </c>
      <c r="G245" s="45">
        <f t="shared" si="42"/>
        <v>49.76428358410205</v>
      </c>
      <c r="H245" s="46">
        <f t="shared" si="43"/>
        <v>25.235716415897947</v>
      </c>
      <c r="I245" s="47">
        <f t="shared" si="49"/>
        <v>8375266.49</v>
      </c>
      <c r="J245" s="48">
        <f t="shared" si="44"/>
        <v>50.23571641589795</v>
      </c>
      <c r="K245" s="54">
        <v>4555544</v>
      </c>
      <c r="L245" s="45">
        <f t="shared" si="45"/>
        <v>27.324625046545286</v>
      </c>
      <c r="M245" s="44">
        <f t="shared" si="50"/>
        <v>12852213.51</v>
      </c>
      <c r="N245" s="45">
        <f t="shared" si="51"/>
        <v>77.08890863064734</v>
      </c>
      <c r="O245" s="55">
        <f t="shared" si="52"/>
        <v>-7.088908630647339</v>
      </c>
      <c r="P245" s="54">
        <f t="shared" si="53"/>
        <v>3819722.49</v>
      </c>
      <c r="Q245" s="56">
        <f t="shared" si="46"/>
        <v>22.911091369352665</v>
      </c>
      <c r="S245" s="2">
        <v>6</v>
      </c>
      <c r="T245" s="2">
        <v>3</v>
      </c>
      <c r="U245" s="2" t="s">
        <v>70</v>
      </c>
      <c r="V245" s="2" t="s">
        <v>36</v>
      </c>
      <c r="X245" s="37"/>
      <c r="Y245" s="38"/>
      <c r="Z245" s="2">
        <v>70</v>
      </c>
      <c r="AA245" s="2">
        <v>75</v>
      </c>
      <c r="AB245" s="49">
        <f t="shared" si="55"/>
        <v>0</v>
      </c>
      <c r="AF245" s="38"/>
      <c r="AG245" s="38"/>
      <c r="AH245" s="38">
        <f t="shared" si="54"/>
        <v>0</v>
      </c>
    </row>
    <row r="246" spans="1:34" s="1" customFormat="1" ht="23.25" customHeight="1">
      <c r="A246" s="50">
        <v>237</v>
      </c>
      <c r="B246" s="51" t="s">
        <v>276</v>
      </c>
      <c r="C246" s="52">
        <v>2755070</v>
      </c>
      <c r="D246" s="52">
        <v>320000</v>
      </c>
      <c r="E246" s="53">
        <f t="shared" si="48"/>
        <v>3075070</v>
      </c>
      <c r="F246" s="54">
        <v>1490277.4</v>
      </c>
      <c r="G246" s="45">
        <f t="shared" si="42"/>
        <v>48.46320246368376</v>
      </c>
      <c r="H246" s="46">
        <f t="shared" si="43"/>
        <v>26.536797536316243</v>
      </c>
      <c r="I246" s="47">
        <f t="shared" si="49"/>
        <v>1584792.6</v>
      </c>
      <c r="J246" s="48">
        <f t="shared" si="44"/>
        <v>51.53679753631624</v>
      </c>
      <c r="K246" s="54"/>
      <c r="L246" s="45">
        <f t="shared" si="45"/>
        <v>0</v>
      </c>
      <c r="M246" s="44">
        <f t="shared" si="50"/>
        <v>1490277.4</v>
      </c>
      <c r="N246" s="45">
        <f t="shared" si="51"/>
        <v>48.46320246368376</v>
      </c>
      <c r="O246" s="55">
        <f t="shared" si="52"/>
        <v>21.536797536316243</v>
      </c>
      <c r="P246" s="54">
        <f t="shared" si="53"/>
        <v>1584792.6</v>
      </c>
      <c r="Q246" s="56">
        <f t="shared" si="46"/>
        <v>51.53679753631624</v>
      </c>
      <c r="S246" s="2">
        <v>3</v>
      </c>
      <c r="T246" s="2">
        <v>15</v>
      </c>
      <c r="U246" s="2"/>
      <c r="V246" s="2" t="s">
        <v>36</v>
      </c>
      <c r="X246" s="37"/>
      <c r="Y246" s="38"/>
      <c r="Z246" s="2">
        <v>70</v>
      </c>
      <c r="AA246" s="2">
        <v>75</v>
      </c>
      <c r="AB246" s="49"/>
      <c r="AF246" s="38"/>
      <c r="AG246" s="38"/>
      <c r="AH246" s="38">
        <f t="shared" si="54"/>
        <v>0</v>
      </c>
    </row>
    <row r="247" spans="1:34" s="1" customFormat="1" ht="23.25" customHeight="1">
      <c r="A247" s="50">
        <v>238</v>
      </c>
      <c r="B247" s="51" t="s">
        <v>277</v>
      </c>
      <c r="C247" s="52">
        <v>20239314</v>
      </c>
      <c r="D247" s="52"/>
      <c r="E247" s="53">
        <f t="shared" si="48"/>
        <v>20239314</v>
      </c>
      <c r="F247" s="54">
        <v>9647798.54</v>
      </c>
      <c r="G247" s="45">
        <f t="shared" si="42"/>
        <v>47.66860447938107</v>
      </c>
      <c r="H247" s="46">
        <f t="shared" si="43"/>
        <v>27.331395520618933</v>
      </c>
      <c r="I247" s="47">
        <f t="shared" si="49"/>
        <v>10591515.46</v>
      </c>
      <c r="J247" s="48">
        <f t="shared" si="44"/>
        <v>52.33139552061893</v>
      </c>
      <c r="K247" s="54">
        <v>6545300</v>
      </c>
      <c r="L247" s="45">
        <f t="shared" si="45"/>
        <v>32.33953482810732</v>
      </c>
      <c r="M247" s="44">
        <f t="shared" si="50"/>
        <v>16193098.54</v>
      </c>
      <c r="N247" s="45">
        <f t="shared" si="51"/>
        <v>80.00813930748839</v>
      </c>
      <c r="O247" s="55">
        <f t="shared" si="52"/>
        <v>-10.008139307488392</v>
      </c>
      <c r="P247" s="54">
        <f t="shared" si="53"/>
        <v>4046215.460000001</v>
      </c>
      <c r="Q247" s="56">
        <f t="shared" si="46"/>
        <v>19.99186069251162</v>
      </c>
      <c r="S247" s="2">
        <v>9</v>
      </c>
      <c r="T247" s="2">
        <v>3</v>
      </c>
      <c r="U247" s="2" t="s">
        <v>70</v>
      </c>
      <c r="V247" s="2" t="s">
        <v>36</v>
      </c>
      <c r="X247" s="37"/>
      <c r="Y247" s="38"/>
      <c r="Z247" s="2">
        <v>70</v>
      </c>
      <c r="AA247" s="2">
        <v>75</v>
      </c>
      <c r="AB247" s="49">
        <f>+Y247+X247</f>
        <v>0</v>
      </c>
      <c r="AF247" s="38"/>
      <c r="AG247" s="38"/>
      <c r="AH247" s="38">
        <f t="shared" si="54"/>
        <v>0</v>
      </c>
    </row>
    <row r="248" spans="1:34" s="1" customFormat="1" ht="23.25" customHeight="1">
      <c r="A248" s="50">
        <v>239</v>
      </c>
      <c r="B248" s="51" t="s">
        <v>278</v>
      </c>
      <c r="C248" s="52">
        <v>2157960</v>
      </c>
      <c r="D248" s="52"/>
      <c r="E248" s="53">
        <f t="shared" si="48"/>
        <v>2157960</v>
      </c>
      <c r="F248" s="54">
        <v>1026839.61</v>
      </c>
      <c r="G248" s="45">
        <f t="shared" si="42"/>
        <v>47.58381109937163</v>
      </c>
      <c r="H248" s="46">
        <f t="shared" si="43"/>
        <v>27.41618890062837</v>
      </c>
      <c r="I248" s="47">
        <f t="shared" si="49"/>
        <v>1131120.3900000001</v>
      </c>
      <c r="J248" s="48">
        <f t="shared" si="44"/>
        <v>52.41618890062838</v>
      </c>
      <c r="K248" s="54">
        <v>179200</v>
      </c>
      <c r="L248" s="45">
        <f t="shared" si="45"/>
        <v>8.30413909432983</v>
      </c>
      <c r="M248" s="44">
        <f t="shared" si="50"/>
        <v>1206039.6099999999</v>
      </c>
      <c r="N248" s="45">
        <f t="shared" si="51"/>
        <v>55.88795019370145</v>
      </c>
      <c r="O248" s="55">
        <f t="shared" si="52"/>
        <v>14.11204980629855</v>
      </c>
      <c r="P248" s="54">
        <f t="shared" si="53"/>
        <v>951920.3900000001</v>
      </c>
      <c r="Q248" s="56">
        <f t="shared" si="46"/>
        <v>44.11204980629855</v>
      </c>
      <c r="S248" s="2">
        <v>9</v>
      </c>
      <c r="T248" s="2">
        <v>53</v>
      </c>
      <c r="U248" s="2"/>
      <c r="V248" s="2" t="s">
        <v>36</v>
      </c>
      <c r="X248" s="37"/>
      <c r="Y248" s="38"/>
      <c r="Z248" s="2">
        <v>70</v>
      </c>
      <c r="AA248" s="2">
        <v>75</v>
      </c>
      <c r="AB248" s="49">
        <f>+Y248+X248</f>
        <v>0</v>
      </c>
      <c r="AF248" s="38"/>
      <c r="AG248" s="38"/>
      <c r="AH248" s="38">
        <f t="shared" si="54"/>
        <v>0</v>
      </c>
    </row>
    <row r="249" spans="1:34" s="1" customFormat="1" ht="23.25" customHeight="1">
      <c r="A249" s="50">
        <v>240</v>
      </c>
      <c r="B249" s="51" t="s">
        <v>279</v>
      </c>
      <c r="C249" s="52">
        <v>9048670</v>
      </c>
      <c r="D249" s="52"/>
      <c r="E249" s="53">
        <f t="shared" si="48"/>
        <v>9048670</v>
      </c>
      <c r="F249" s="54">
        <v>4303613.38</v>
      </c>
      <c r="G249" s="45">
        <f t="shared" si="42"/>
        <v>47.56072859326288</v>
      </c>
      <c r="H249" s="46">
        <f t="shared" si="43"/>
        <v>27.43927140673712</v>
      </c>
      <c r="I249" s="47">
        <f t="shared" si="49"/>
        <v>4745056.62</v>
      </c>
      <c r="J249" s="48">
        <f t="shared" si="44"/>
        <v>52.43927140673712</v>
      </c>
      <c r="K249" s="54">
        <v>916356</v>
      </c>
      <c r="L249" s="45">
        <f t="shared" si="45"/>
        <v>10.12696893576625</v>
      </c>
      <c r="M249" s="44">
        <f t="shared" si="50"/>
        <v>5219969.38</v>
      </c>
      <c r="N249" s="45">
        <f t="shared" si="51"/>
        <v>57.68769752902913</v>
      </c>
      <c r="O249" s="55">
        <f t="shared" si="52"/>
        <v>12.31230247097087</v>
      </c>
      <c r="P249" s="54">
        <f t="shared" si="53"/>
        <v>3828700.62</v>
      </c>
      <c r="Q249" s="56">
        <f t="shared" si="46"/>
        <v>42.31230247097087</v>
      </c>
      <c r="S249" s="2">
        <v>4</v>
      </c>
      <c r="T249" s="2">
        <v>3</v>
      </c>
      <c r="U249" s="2" t="s">
        <v>70</v>
      </c>
      <c r="V249" s="2" t="s">
        <v>36</v>
      </c>
      <c r="X249" s="37"/>
      <c r="Y249" s="38"/>
      <c r="Z249" s="2">
        <v>70</v>
      </c>
      <c r="AA249" s="2">
        <v>75</v>
      </c>
      <c r="AB249" s="49">
        <f>+Y249+X249</f>
        <v>0</v>
      </c>
      <c r="AF249" s="38"/>
      <c r="AG249" s="38"/>
      <c r="AH249" s="38">
        <f t="shared" si="54"/>
        <v>0</v>
      </c>
    </row>
    <row r="250" spans="1:34" s="1" customFormat="1" ht="23.25" customHeight="1">
      <c r="A250" s="50">
        <v>241</v>
      </c>
      <c r="B250" s="51" t="s">
        <v>280</v>
      </c>
      <c r="C250" s="52">
        <f>3544410+4341530</f>
        <v>7885940</v>
      </c>
      <c r="D250" s="52"/>
      <c r="E250" s="53">
        <f t="shared" si="48"/>
        <v>7885940</v>
      </c>
      <c r="F250" s="54">
        <f>2243792.7+1446582.46</f>
        <v>3690375.16</v>
      </c>
      <c r="G250" s="45">
        <f t="shared" si="42"/>
        <v>46.79689624825956</v>
      </c>
      <c r="H250" s="46">
        <f t="shared" si="43"/>
        <v>28.203103751740443</v>
      </c>
      <c r="I250" s="47">
        <f t="shared" si="49"/>
        <v>4195564.84</v>
      </c>
      <c r="J250" s="48">
        <f t="shared" si="44"/>
        <v>53.20310375174044</v>
      </c>
      <c r="K250" s="54">
        <f>40540.64+2626784</f>
        <v>2667324.64</v>
      </c>
      <c r="L250" s="45">
        <f t="shared" si="45"/>
        <v>33.82380084048319</v>
      </c>
      <c r="M250" s="44">
        <f t="shared" si="50"/>
        <v>6357699.800000001</v>
      </c>
      <c r="N250" s="45">
        <f t="shared" si="51"/>
        <v>80.62069708874276</v>
      </c>
      <c r="O250" s="55">
        <f t="shared" si="52"/>
        <v>-10.620697088742759</v>
      </c>
      <c r="P250" s="54">
        <f t="shared" si="53"/>
        <v>1528240.1999999993</v>
      </c>
      <c r="Q250" s="56">
        <f t="shared" si="46"/>
        <v>19.37930291125724</v>
      </c>
      <c r="S250" s="2" t="s">
        <v>102</v>
      </c>
      <c r="T250" s="2">
        <v>5</v>
      </c>
      <c r="U250" s="2"/>
      <c r="V250" s="2" t="s">
        <v>102</v>
      </c>
      <c r="X250" s="60"/>
      <c r="Y250" s="38"/>
      <c r="Z250" s="2">
        <v>70</v>
      </c>
      <c r="AA250" s="2">
        <v>75</v>
      </c>
      <c r="AB250" s="49">
        <f>+Y250-X250</f>
        <v>0</v>
      </c>
      <c r="AF250" s="38">
        <f>19240+47040</f>
        <v>66280</v>
      </c>
      <c r="AG250" s="38">
        <f>962+2352</f>
        <v>3314</v>
      </c>
      <c r="AH250" s="38">
        <f t="shared" si="54"/>
        <v>69594</v>
      </c>
    </row>
    <row r="251" spans="1:34" s="1" customFormat="1" ht="23.25" customHeight="1">
      <c r="A251" s="50">
        <v>242</v>
      </c>
      <c r="B251" s="51" t="s">
        <v>281</v>
      </c>
      <c r="C251" s="52">
        <v>13260910</v>
      </c>
      <c r="D251" s="52"/>
      <c r="E251" s="53">
        <f t="shared" si="48"/>
        <v>13260910</v>
      </c>
      <c r="F251" s="54">
        <v>6067011.52</v>
      </c>
      <c r="G251" s="45">
        <f t="shared" si="42"/>
        <v>45.75109490977618</v>
      </c>
      <c r="H251" s="46">
        <f t="shared" si="43"/>
        <v>29.248905090223822</v>
      </c>
      <c r="I251" s="47">
        <f t="shared" si="49"/>
        <v>7193898.48</v>
      </c>
      <c r="J251" s="48">
        <f t="shared" si="44"/>
        <v>54.24890509022382</v>
      </c>
      <c r="K251" s="54">
        <v>1214270</v>
      </c>
      <c r="L251" s="45">
        <f t="shared" si="45"/>
        <v>9.156762243315127</v>
      </c>
      <c r="M251" s="44">
        <f t="shared" si="50"/>
        <v>7281281.52</v>
      </c>
      <c r="N251" s="45">
        <f t="shared" si="51"/>
        <v>54.90785715309131</v>
      </c>
      <c r="O251" s="55">
        <f t="shared" si="52"/>
        <v>15.092142846908693</v>
      </c>
      <c r="P251" s="54">
        <f t="shared" si="53"/>
        <v>5979628.48</v>
      </c>
      <c r="Q251" s="56">
        <f t="shared" si="46"/>
        <v>45.09214284690869</v>
      </c>
      <c r="S251" s="2">
        <v>9</v>
      </c>
      <c r="T251" s="2">
        <v>127</v>
      </c>
      <c r="U251" s="2"/>
      <c r="V251" s="2" t="s">
        <v>36</v>
      </c>
      <c r="X251" s="37"/>
      <c r="Y251" s="38"/>
      <c r="Z251" s="2">
        <v>70</v>
      </c>
      <c r="AA251" s="2">
        <v>75</v>
      </c>
      <c r="AB251" s="49">
        <f aca="true" t="shared" si="56" ref="AB251:AB280">+Y251+X251</f>
        <v>0</v>
      </c>
      <c r="AF251" s="38">
        <f>25180+69080</f>
        <v>94260</v>
      </c>
      <c r="AG251" s="38">
        <f>1260+3454</f>
        <v>4714</v>
      </c>
      <c r="AH251" s="38">
        <f t="shared" si="54"/>
        <v>98974</v>
      </c>
    </row>
    <row r="252" spans="1:34" s="1" customFormat="1" ht="23.25" customHeight="1">
      <c r="A252" s="50">
        <v>243</v>
      </c>
      <c r="B252" s="51" t="s">
        <v>282</v>
      </c>
      <c r="C252" s="52">
        <v>2955540</v>
      </c>
      <c r="D252" s="52">
        <v>320000</v>
      </c>
      <c r="E252" s="53">
        <f t="shared" si="48"/>
        <v>3275540</v>
      </c>
      <c r="F252" s="54">
        <v>1498449.1</v>
      </c>
      <c r="G252" s="45">
        <f t="shared" si="42"/>
        <v>45.746628036903836</v>
      </c>
      <c r="H252" s="46">
        <f t="shared" si="43"/>
        <v>29.253371963096164</v>
      </c>
      <c r="I252" s="47">
        <f t="shared" si="49"/>
        <v>1777090.9</v>
      </c>
      <c r="J252" s="48">
        <f t="shared" si="44"/>
        <v>54.253371963096164</v>
      </c>
      <c r="K252" s="54"/>
      <c r="L252" s="45">
        <f t="shared" si="45"/>
        <v>0</v>
      </c>
      <c r="M252" s="44">
        <f t="shared" si="50"/>
        <v>1498449.1</v>
      </c>
      <c r="N252" s="45">
        <f t="shared" si="51"/>
        <v>45.746628036903836</v>
      </c>
      <c r="O252" s="55">
        <f t="shared" si="52"/>
        <v>24.253371963096164</v>
      </c>
      <c r="P252" s="54">
        <f t="shared" si="53"/>
        <v>1777090.9</v>
      </c>
      <c r="Q252" s="56">
        <f t="shared" si="46"/>
        <v>54.253371963096164</v>
      </c>
      <c r="S252" s="2">
        <v>2</v>
      </c>
      <c r="T252" s="2">
        <v>15</v>
      </c>
      <c r="U252" s="2"/>
      <c r="V252" s="2" t="s">
        <v>36</v>
      </c>
      <c r="X252" s="37"/>
      <c r="Y252" s="38"/>
      <c r="Z252" s="2">
        <v>70</v>
      </c>
      <c r="AA252" s="2">
        <v>75</v>
      </c>
      <c r="AB252" s="49">
        <f t="shared" si="56"/>
        <v>0</v>
      </c>
      <c r="AF252" s="38"/>
      <c r="AG252" s="38"/>
      <c r="AH252" s="38">
        <f t="shared" si="54"/>
        <v>0</v>
      </c>
    </row>
    <row r="253" spans="1:34" s="1" customFormat="1" ht="23.25" customHeight="1">
      <c r="A253" s="50">
        <v>244</v>
      </c>
      <c r="B253" s="51" t="s">
        <v>283</v>
      </c>
      <c r="C253" s="52">
        <v>2908740</v>
      </c>
      <c r="D253" s="52"/>
      <c r="E253" s="53">
        <f t="shared" si="48"/>
        <v>2908740</v>
      </c>
      <c r="F253" s="54">
        <v>1324015.42</v>
      </c>
      <c r="G253" s="45">
        <f t="shared" si="42"/>
        <v>45.51852073406354</v>
      </c>
      <c r="H253" s="46">
        <f t="shared" si="43"/>
        <v>29.481479265936457</v>
      </c>
      <c r="I253" s="47">
        <f t="shared" si="49"/>
        <v>1584724.58</v>
      </c>
      <c r="J253" s="48">
        <f t="shared" si="44"/>
        <v>54.48147926593646</v>
      </c>
      <c r="K253" s="54">
        <v>299940</v>
      </c>
      <c r="L253" s="45">
        <f t="shared" si="45"/>
        <v>10.311681346562429</v>
      </c>
      <c r="M253" s="44">
        <f t="shared" si="50"/>
        <v>1623955.42</v>
      </c>
      <c r="N253" s="45">
        <f t="shared" si="51"/>
        <v>55.83020208062597</v>
      </c>
      <c r="O253" s="55">
        <f t="shared" si="52"/>
        <v>14.169797919374027</v>
      </c>
      <c r="P253" s="54">
        <f t="shared" si="53"/>
        <v>1284784.58</v>
      </c>
      <c r="Q253" s="56">
        <f t="shared" si="46"/>
        <v>44.16979791937403</v>
      </c>
      <c r="S253" s="2">
        <v>9</v>
      </c>
      <c r="T253" s="2">
        <v>17</v>
      </c>
      <c r="U253" s="2"/>
      <c r="V253" s="2" t="s">
        <v>36</v>
      </c>
      <c r="X253" s="37"/>
      <c r="Y253" s="38"/>
      <c r="Z253" s="2">
        <v>70</v>
      </c>
      <c r="AA253" s="2">
        <v>75</v>
      </c>
      <c r="AB253" s="49">
        <f t="shared" si="56"/>
        <v>0</v>
      </c>
      <c r="AF253" s="38"/>
      <c r="AG253" s="38"/>
      <c r="AH253" s="38">
        <f t="shared" si="54"/>
        <v>0</v>
      </c>
    </row>
    <row r="254" spans="1:34" s="1" customFormat="1" ht="23.25" customHeight="1">
      <c r="A254" s="50">
        <v>245</v>
      </c>
      <c r="B254" s="51" t="s">
        <v>284</v>
      </c>
      <c r="C254" s="52">
        <v>3617700</v>
      </c>
      <c r="D254" s="52"/>
      <c r="E254" s="53">
        <f t="shared" si="48"/>
        <v>3617700</v>
      </c>
      <c r="F254" s="54">
        <v>1636284.34</v>
      </c>
      <c r="G254" s="45">
        <f t="shared" si="42"/>
        <v>45.229962130635485</v>
      </c>
      <c r="H254" s="46">
        <f t="shared" si="43"/>
        <v>29.770037869364515</v>
      </c>
      <c r="I254" s="47">
        <f t="shared" si="49"/>
        <v>1981415.66</v>
      </c>
      <c r="J254" s="48">
        <f t="shared" si="44"/>
        <v>54.770037869364515</v>
      </c>
      <c r="K254" s="54">
        <v>134529.95</v>
      </c>
      <c r="L254" s="45">
        <f t="shared" si="45"/>
        <v>3.718659645631203</v>
      </c>
      <c r="M254" s="44">
        <f t="shared" si="50"/>
        <v>1770814.29</v>
      </c>
      <c r="N254" s="45">
        <f t="shared" si="51"/>
        <v>48.94862177626669</v>
      </c>
      <c r="O254" s="55">
        <f t="shared" si="52"/>
        <v>21.05137822373331</v>
      </c>
      <c r="P254" s="54">
        <f t="shared" si="53"/>
        <v>1846885.71</v>
      </c>
      <c r="Q254" s="56">
        <f t="shared" si="46"/>
        <v>51.05137822373331</v>
      </c>
      <c r="S254" s="2" t="s">
        <v>102</v>
      </c>
      <c r="T254" s="2">
        <v>8</v>
      </c>
      <c r="U254" s="2"/>
      <c r="V254" s="2" t="s">
        <v>102</v>
      </c>
      <c r="X254" s="37"/>
      <c r="Y254" s="38"/>
      <c r="Z254" s="2">
        <v>70</v>
      </c>
      <c r="AA254" s="2">
        <v>75</v>
      </c>
      <c r="AB254" s="49">
        <f t="shared" si="56"/>
        <v>0</v>
      </c>
      <c r="AF254" s="38"/>
      <c r="AG254" s="38"/>
      <c r="AH254" s="38">
        <f t="shared" si="54"/>
        <v>0</v>
      </c>
    </row>
    <row r="255" spans="1:34" s="1" customFormat="1" ht="23.25" customHeight="1">
      <c r="A255" s="50">
        <v>246</v>
      </c>
      <c r="B255" s="51" t="s">
        <v>285</v>
      </c>
      <c r="C255" s="52">
        <v>2078150</v>
      </c>
      <c r="D255" s="52">
        <v>467000</v>
      </c>
      <c r="E255" s="53">
        <f t="shared" si="48"/>
        <v>2545150</v>
      </c>
      <c r="F255" s="54">
        <v>1130809.81</v>
      </c>
      <c r="G255" s="45">
        <f t="shared" si="42"/>
        <v>44.42998683771094</v>
      </c>
      <c r="H255" s="46">
        <f t="shared" si="43"/>
        <v>30.570013162289058</v>
      </c>
      <c r="I255" s="47">
        <f t="shared" si="49"/>
        <v>1414340.19</v>
      </c>
      <c r="J255" s="48">
        <f t="shared" si="44"/>
        <v>55.57001316228906</v>
      </c>
      <c r="K255" s="54">
        <v>39000</v>
      </c>
      <c r="L255" s="45">
        <f t="shared" si="45"/>
        <v>1.532326189026187</v>
      </c>
      <c r="M255" s="44">
        <f t="shared" si="50"/>
        <v>1169809.81</v>
      </c>
      <c r="N255" s="45">
        <f t="shared" si="51"/>
        <v>45.96231302673713</v>
      </c>
      <c r="O255" s="55">
        <f t="shared" si="52"/>
        <v>24.037686973262872</v>
      </c>
      <c r="P255" s="54">
        <f t="shared" si="53"/>
        <v>1375340.19</v>
      </c>
      <c r="Q255" s="56">
        <f t="shared" si="46"/>
        <v>54.03768697326287</v>
      </c>
      <c r="S255" s="2">
        <v>7</v>
      </c>
      <c r="T255" s="2">
        <v>15</v>
      </c>
      <c r="U255" s="2"/>
      <c r="V255" s="2" t="s">
        <v>36</v>
      </c>
      <c r="X255" s="37"/>
      <c r="Y255" s="38"/>
      <c r="Z255" s="2">
        <v>70</v>
      </c>
      <c r="AA255" s="2">
        <v>75</v>
      </c>
      <c r="AB255" s="49">
        <f t="shared" si="56"/>
        <v>0</v>
      </c>
      <c r="AF255" s="38"/>
      <c r="AG255" s="38"/>
      <c r="AH255" s="38">
        <f t="shared" si="54"/>
        <v>0</v>
      </c>
    </row>
    <row r="256" spans="1:34" s="1" customFormat="1" ht="23.25" customHeight="1">
      <c r="A256" s="50">
        <v>247</v>
      </c>
      <c r="B256" s="51" t="s">
        <v>286</v>
      </c>
      <c r="C256" s="52">
        <v>2143390</v>
      </c>
      <c r="D256" s="52">
        <v>467000</v>
      </c>
      <c r="E256" s="53">
        <f t="shared" si="48"/>
        <v>2610390</v>
      </c>
      <c r="F256" s="54">
        <v>1106512.34</v>
      </c>
      <c r="G256" s="45">
        <f t="shared" si="42"/>
        <v>42.38877485739679</v>
      </c>
      <c r="H256" s="46">
        <f t="shared" si="43"/>
        <v>32.61122514260321</v>
      </c>
      <c r="I256" s="47">
        <f t="shared" si="49"/>
        <v>1503877.66</v>
      </c>
      <c r="J256" s="48">
        <f t="shared" si="44"/>
        <v>57.61122514260321</v>
      </c>
      <c r="K256" s="54"/>
      <c r="L256" s="45">
        <f t="shared" si="45"/>
        <v>0</v>
      </c>
      <c r="M256" s="44">
        <f t="shared" si="50"/>
        <v>1106512.34</v>
      </c>
      <c r="N256" s="45">
        <f t="shared" si="51"/>
        <v>42.38877485739679</v>
      </c>
      <c r="O256" s="55">
        <f t="shared" si="52"/>
        <v>27.61122514260321</v>
      </c>
      <c r="P256" s="54">
        <f t="shared" si="53"/>
        <v>1503877.66</v>
      </c>
      <c r="Q256" s="56">
        <f t="shared" si="46"/>
        <v>57.61122514260321</v>
      </c>
      <c r="S256" s="2">
        <v>4</v>
      </c>
      <c r="T256" s="2">
        <v>15</v>
      </c>
      <c r="U256" s="2"/>
      <c r="V256" s="2" t="s">
        <v>36</v>
      </c>
      <c r="X256" s="37"/>
      <c r="Y256" s="38"/>
      <c r="Z256" s="2">
        <v>70</v>
      </c>
      <c r="AA256" s="2">
        <v>75</v>
      </c>
      <c r="AB256" s="49">
        <f t="shared" si="56"/>
        <v>0</v>
      </c>
      <c r="AF256" s="38"/>
      <c r="AG256" s="38"/>
      <c r="AH256" s="38">
        <f t="shared" si="54"/>
        <v>0</v>
      </c>
    </row>
    <row r="257" spans="1:34" s="1" customFormat="1" ht="23.25" customHeight="1">
      <c r="A257" s="50">
        <v>248</v>
      </c>
      <c r="B257" s="51" t="s">
        <v>287</v>
      </c>
      <c r="C257" s="52">
        <v>7686020</v>
      </c>
      <c r="D257" s="52"/>
      <c r="E257" s="53">
        <f t="shared" si="48"/>
        <v>7686020</v>
      </c>
      <c r="F257" s="54">
        <v>3246676.15</v>
      </c>
      <c r="G257" s="45">
        <f t="shared" si="42"/>
        <v>42.24131800333593</v>
      </c>
      <c r="H257" s="46">
        <f t="shared" si="43"/>
        <v>32.75868199666407</v>
      </c>
      <c r="I257" s="47">
        <f t="shared" si="49"/>
        <v>4439343.85</v>
      </c>
      <c r="J257" s="48">
        <f t="shared" si="44"/>
        <v>57.758681996664066</v>
      </c>
      <c r="K257" s="54">
        <v>1290380</v>
      </c>
      <c r="L257" s="45">
        <f t="shared" si="45"/>
        <v>16.78866305317967</v>
      </c>
      <c r="M257" s="44">
        <f t="shared" si="50"/>
        <v>4537056.15</v>
      </c>
      <c r="N257" s="45">
        <f t="shared" si="51"/>
        <v>59.0299810565156</v>
      </c>
      <c r="O257" s="55">
        <f t="shared" si="52"/>
        <v>10.970018943484398</v>
      </c>
      <c r="P257" s="54">
        <f t="shared" si="53"/>
        <v>3148963.8499999996</v>
      </c>
      <c r="Q257" s="56">
        <f t="shared" si="46"/>
        <v>40.9700189434844</v>
      </c>
      <c r="S257" s="2">
        <v>1</v>
      </c>
      <c r="T257" s="2">
        <v>3</v>
      </c>
      <c r="U257" s="2" t="s">
        <v>70</v>
      </c>
      <c r="V257" s="2" t="s">
        <v>36</v>
      </c>
      <c r="X257" s="37"/>
      <c r="Y257" s="38"/>
      <c r="Z257" s="2">
        <v>70</v>
      </c>
      <c r="AA257" s="2">
        <v>75</v>
      </c>
      <c r="AB257" s="49">
        <f t="shared" si="56"/>
        <v>0</v>
      </c>
      <c r="AF257" s="38"/>
      <c r="AG257" s="38"/>
      <c r="AH257" s="38">
        <f t="shared" si="54"/>
        <v>0</v>
      </c>
    </row>
    <row r="258" spans="1:34" s="1" customFormat="1" ht="23.25" customHeight="1">
      <c r="A258" s="50">
        <v>249</v>
      </c>
      <c r="B258" s="51" t="s">
        <v>288</v>
      </c>
      <c r="C258" s="52">
        <v>42373850</v>
      </c>
      <c r="D258" s="52"/>
      <c r="E258" s="53">
        <f t="shared" si="48"/>
        <v>42373850</v>
      </c>
      <c r="F258" s="54">
        <v>17150466.73</v>
      </c>
      <c r="G258" s="45">
        <f t="shared" si="42"/>
        <v>40.47417624313108</v>
      </c>
      <c r="H258" s="46">
        <f t="shared" si="43"/>
        <v>34.52582375686892</v>
      </c>
      <c r="I258" s="47">
        <f t="shared" si="49"/>
        <v>25223383.27</v>
      </c>
      <c r="J258" s="48">
        <f t="shared" si="44"/>
        <v>59.52582375686892</v>
      </c>
      <c r="K258" s="54">
        <v>5951140</v>
      </c>
      <c r="L258" s="45">
        <f t="shared" si="45"/>
        <v>14.044369345716756</v>
      </c>
      <c r="M258" s="44">
        <f t="shared" si="50"/>
        <v>23101606.73</v>
      </c>
      <c r="N258" s="45">
        <f t="shared" si="51"/>
        <v>54.518545588847836</v>
      </c>
      <c r="O258" s="55">
        <f t="shared" si="52"/>
        <v>15.481454411152164</v>
      </c>
      <c r="P258" s="54">
        <f t="shared" si="53"/>
        <v>19272243.27</v>
      </c>
      <c r="Q258" s="56">
        <f t="shared" si="46"/>
        <v>45.481454411152164</v>
      </c>
      <c r="S258" s="2">
        <v>9</v>
      </c>
      <c r="T258" s="2">
        <v>3</v>
      </c>
      <c r="U258" s="2" t="s">
        <v>70</v>
      </c>
      <c r="V258" s="2" t="s">
        <v>36</v>
      </c>
      <c r="X258" s="37"/>
      <c r="Y258" s="38"/>
      <c r="Z258" s="2">
        <v>70</v>
      </c>
      <c r="AA258" s="2">
        <v>75</v>
      </c>
      <c r="AB258" s="49">
        <f t="shared" si="56"/>
        <v>0</v>
      </c>
      <c r="AF258" s="38"/>
      <c r="AG258" s="38"/>
      <c r="AH258" s="38">
        <f t="shared" si="54"/>
        <v>0</v>
      </c>
    </row>
    <row r="259" spans="1:34" s="1" customFormat="1" ht="23.25" customHeight="1">
      <c r="A259" s="50">
        <v>250</v>
      </c>
      <c r="B259" s="51" t="s">
        <v>289</v>
      </c>
      <c r="C259" s="52">
        <v>17069218</v>
      </c>
      <c r="D259" s="52">
        <v>280000</v>
      </c>
      <c r="E259" s="53">
        <f t="shared" si="48"/>
        <v>17349218</v>
      </c>
      <c r="F259" s="54">
        <v>6921613.05</v>
      </c>
      <c r="G259" s="45">
        <f t="shared" si="42"/>
        <v>39.89582152924702</v>
      </c>
      <c r="H259" s="46">
        <f t="shared" si="43"/>
        <v>35.10417847075298</v>
      </c>
      <c r="I259" s="47">
        <f t="shared" si="49"/>
        <v>10427604.95</v>
      </c>
      <c r="J259" s="48">
        <f t="shared" si="44"/>
        <v>60.10417847075297</v>
      </c>
      <c r="K259" s="54">
        <v>4423065.5</v>
      </c>
      <c r="L259" s="45">
        <f t="shared" si="45"/>
        <v>25.494321991919175</v>
      </c>
      <c r="M259" s="44">
        <f t="shared" si="50"/>
        <v>11344678.55</v>
      </c>
      <c r="N259" s="45">
        <f t="shared" si="51"/>
        <v>65.3901435211662</v>
      </c>
      <c r="O259" s="55">
        <f t="shared" si="52"/>
        <v>4.609856478833805</v>
      </c>
      <c r="P259" s="54">
        <f t="shared" si="53"/>
        <v>6004539.449999999</v>
      </c>
      <c r="Q259" s="56">
        <f t="shared" si="46"/>
        <v>34.60985647883379</v>
      </c>
      <c r="S259" s="2">
        <v>5</v>
      </c>
      <c r="T259" s="2">
        <v>10</v>
      </c>
      <c r="U259" s="2"/>
      <c r="V259" s="2" t="s">
        <v>36</v>
      </c>
      <c r="X259" s="37"/>
      <c r="Y259" s="38"/>
      <c r="Z259" s="2">
        <v>70</v>
      </c>
      <c r="AA259" s="2">
        <v>75</v>
      </c>
      <c r="AB259" s="49">
        <f t="shared" si="56"/>
        <v>0</v>
      </c>
      <c r="AF259" s="38"/>
      <c r="AG259" s="38"/>
      <c r="AH259" s="38">
        <f t="shared" si="54"/>
        <v>0</v>
      </c>
    </row>
    <row r="260" spans="1:34" s="1" customFormat="1" ht="23.25" customHeight="1">
      <c r="A260" s="50">
        <v>251</v>
      </c>
      <c r="B260" s="51" t="s">
        <v>290</v>
      </c>
      <c r="C260" s="52">
        <v>22871270</v>
      </c>
      <c r="D260" s="52"/>
      <c r="E260" s="53">
        <f t="shared" si="48"/>
        <v>22871270</v>
      </c>
      <c r="F260" s="54">
        <v>8965985.84</v>
      </c>
      <c r="G260" s="45">
        <f t="shared" si="42"/>
        <v>39.20195878934576</v>
      </c>
      <c r="H260" s="46">
        <f t="shared" si="43"/>
        <v>35.79804121065424</v>
      </c>
      <c r="I260" s="47">
        <f t="shared" si="49"/>
        <v>13905284.16</v>
      </c>
      <c r="J260" s="48">
        <f t="shared" si="44"/>
        <v>60.79804121065424</v>
      </c>
      <c r="K260" s="54">
        <v>3677970</v>
      </c>
      <c r="L260" s="45">
        <f t="shared" si="45"/>
        <v>16.08117957594834</v>
      </c>
      <c r="M260" s="44">
        <f t="shared" si="50"/>
        <v>12643955.84</v>
      </c>
      <c r="N260" s="45">
        <f t="shared" si="51"/>
        <v>55.2831383652941</v>
      </c>
      <c r="O260" s="55">
        <f t="shared" si="52"/>
        <v>14.7168616347059</v>
      </c>
      <c r="P260" s="54">
        <f t="shared" si="53"/>
        <v>10227314.16</v>
      </c>
      <c r="Q260" s="56">
        <f t="shared" si="46"/>
        <v>44.7168616347059</v>
      </c>
      <c r="S260" s="2">
        <v>9</v>
      </c>
      <c r="T260" s="2">
        <v>3</v>
      </c>
      <c r="U260" s="2" t="s">
        <v>70</v>
      </c>
      <c r="V260" s="2" t="s">
        <v>36</v>
      </c>
      <c r="X260" s="37"/>
      <c r="Y260" s="38"/>
      <c r="Z260" s="2">
        <v>70</v>
      </c>
      <c r="AA260" s="2">
        <v>75</v>
      </c>
      <c r="AB260" s="49">
        <f t="shared" si="56"/>
        <v>0</v>
      </c>
      <c r="AF260" s="38"/>
      <c r="AG260" s="38"/>
      <c r="AH260" s="38">
        <f t="shared" si="54"/>
        <v>0</v>
      </c>
    </row>
    <row r="261" spans="1:34" s="1" customFormat="1" ht="23.25" customHeight="1">
      <c r="A261" s="50">
        <v>252</v>
      </c>
      <c r="B261" s="51" t="s">
        <v>291</v>
      </c>
      <c r="C261" s="52">
        <v>4903800</v>
      </c>
      <c r="D261" s="52"/>
      <c r="E261" s="53">
        <f t="shared" si="48"/>
        <v>4903800</v>
      </c>
      <c r="F261" s="54">
        <v>1897020.34</v>
      </c>
      <c r="G261" s="45">
        <f t="shared" si="42"/>
        <v>38.68470043639626</v>
      </c>
      <c r="H261" s="46">
        <f t="shared" si="43"/>
        <v>36.31529956360374</v>
      </c>
      <c r="I261" s="47">
        <f t="shared" si="49"/>
        <v>3006779.66</v>
      </c>
      <c r="J261" s="48">
        <f t="shared" si="44"/>
        <v>61.31529956360374</v>
      </c>
      <c r="K261" s="54">
        <v>105000</v>
      </c>
      <c r="L261" s="45">
        <f t="shared" si="45"/>
        <v>2.14119662302704</v>
      </c>
      <c r="M261" s="44">
        <f t="shared" si="50"/>
        <v>2002020.34</v>
      </c>
      <c r="N261" s="45">
        <f t="shared" si="51"/>
        <v>40.825897059423305</v>
      </c>
      <c r="O261" s="55">
        <f t="shared" si="52"/>
        <v>29.174102940576695</v>
      </c>
      <c r="P261" s="54">
        <f t="shared" si="53"/>
        <v>2901779.66</v>
      </c>
      <c r="Q261" s="56">
        <f t="shared" si="46"/>
        <v>59.174102940576695</v>
      </c>
      <c r="S261" s="2">
        <v>5</v>
      </c>
      <c r="T261" s="2">
        <v>53</v>
      </c>
      <c r="U261" s="2"/>
      <c r="V261" s="2" t="s">
        <v>36</v>
      </c>
      <c r="X261" s="37"/>
      <c r="Y261" s="38"/>
      <c r="Z261" s="2">
        <v>70</v>
      </c>
      <c r="AA261" s="2">
        <v>75</v>
      </c>
      <c r="AB261" s="49">
        <f t="shared" si="56"/>
        <v>0</v>
      </c>
      <c r="AF261" s="38"/>
      <c r="AG261" s="38"/>
      <c r="AH261" s="38">
        <f t="shared" si="54"/>
        <v>0</v>
      </c>
    </row>
    <row r="262" spans="1:34" s="1" customFormat="1" ht="23.25" customHeight="1">
      <c r="A262" s="50">
        <v>253</v>
      </c>
      <c r="B262" s="51" t="s">
        <v>292</v>
      </c>
      <c r="C262" s="52">
        <v>13784750</v>
      </c>
      <c r="D262" s="52"/>
      <c r="E262" s="53">
        <f t="shared" si="48"/>
        <v>13784750</v>
      </c>
      <c r="F262" s="54">
        <v>5069669.82</v>
      </c>
      <c r="G262" s="45">
        <f t="shared" si="42"/>
        <v>36.777379495456934</v>
      </c>
      <c r="H262" s="46">
        <f t="shared" si="43"/>
        <v>38.222620504543066</v>
      </c>
      <c r="I262" s="47">
        <f t="shared" si="49"/>
        <v>8715080.18</v>
      </c>
      <c r="J262" s="48">
        <f t="shared" si="44"/>
        <v>63.222620504543066</v>
      </c>
      <c r="K262" s="54">
        <v>5921336.35</v>
      </c>
      <c r="L262" s="45">
        <f t="shared" si="45"/>
        <v>42.95570358548396</v>
      </c>
      <c r="M262" s="44">
        <f t="shared" si="50"/>
        <v>10991006.17</v>
      </c>
      <c r="N262" s="45">
        <f t="shared" si="51"/>
        <v>79.7330830809409</v>
      </c>
      <c r="O262" s="55">
        <f t="shared" si="52"/>
        <v>-9.7330830809409</v>
      </c>
      <c r="P262" s="54">
        <f t="shared" si="53"/>
        <v>2793743.83</v>
      </c>
      <c r="Q262" s="56">
        <f t="shared" si="46"/>
        <v>20.266916919059106</v>
      </c>
      <c r="S262" s="2">
        <v>3</v>
      </c>
      <c r="T262" s="2">
        <v>10</v>
      </c>
      <c r="U262" s="2"/>
      <c r="V262" s="2" t="s">
        <v>36</v>
      </c>
      <c r="X262" s="37"/>
      <c r="Y262" s="38"/>
      <c r="Z262" s="2">
        <v>70</v>
      </c>
      <c r="AA262" s="2">
        <v>75</v>
      </c>
      <c r="AB262" s="49">
        <f t="shared" si="56"/>
        <v>0</v>
      </c>
      <c r="AF262" s="38"/>
      <c r="AG262" s="38"/>
      <c r="AH262" s="38">
        <f t="shared" si="54"/>
        <v>0</v>
      </c>
    </row>
    <row r="263" spans="1:34" s="1" customFormat="1" ht="23.25" customHeight="1">
      <c r="A263" s="50">
        <v>254</v>
      </c>
      <c r="B263" s="51" t="s">
        <v>293</v>
      </c>
      <c r="C263" s="52">
        <v>26755090</v>
      </c>
      <c r="D263" s="52"/>
      <c r="E263" s="53">
        <f t="shared" si="48"/>
        <v>26755090</v>
      </c>
      <c r="F263" s="54">
        <v>9735307.84</v>
      </c>
      <c r="G263" s="45">
        <f t="shared" si="42"/>
        <v>36.38675048373973</v>
      </c>
      <c r="H263" s="46">
        <f t="shared" si="43"/>
        <v>38.61324951626027</v>
      </c>
      <c r="I263" s="47">
        <f t="shared" si="49"/>
        <v>17019782.16</v>
      </c>
      <c r="J263" s="48">
        <f t="shared" si="44"/>
        <v>63.61324951626027</v>
      </c>
      <c r="K263" s="54">
        <v>2869816.95</v>
      </c>
      <c r="L263" s="45">
        <f t="shared" si="45"/>
        <v>10.72624666932535</v>
      </c>
      <c r="M263" s="44">
        <f t="shared" si="50"/>
        <v>12605124.79</v>
      </c>
      <c r="N263" s="45">
        <f t="shared" si="51"/>
        <v>47.11299715306508</v>
      </c>
      <c r="O263" s="55">
        <f t="shared" si="52"/>
        <v>22.88700284693492</v>
      </c>
      <c r="P263" s="54">
        <f t="shared" si="53"/>
        <v>14149965.21</v>
      </c>
      <c r="Q263" s="56">
        <f t="shared" si="46"/>
        <v>52.88700284693492</v>
      </c>
      <c r="S263" s="2">
        <v>3</v>
      </c>
      <c r="T263" s="2">
        <v>12</v>
      </c>
      <c r="U263" s="2"/>
      <c r="V263" s="2" t="s">
        <v>36</v>
      </c>
      <c r="X263" s="37"/>
      <c r="Y263" s="38"/>
      <c r="Z263" s="2">
        <v>70</v>
      </c>
      <c r="AA263" s="2">
        <v>75</v>
      </c>
      <c r="AB263" s="49">
        <f t="shared" si="56"/>
        <v>0</v>
      </c>
      <c r="AF263" s="38"/>
      <c r="AG263" s="38"/>
      <c r="AH263" s="38">
        <f t="shared" si="54"/>
        <v>0</v>
      </c>
    </row>
    <row r="264" spans="1:34" s="1" customFormat="1" ht="23.25" customHeight="1">
      <c r="A264" s="50">
        <v>255</v>
      </c>
      <c r="B264" s="51" t="s">
        <v>294</v>
      </c>
      <c r="C264" s="52">
        <v>30510852</v>
      </c>
      <c r="D264" s="52"/>
      <c r="E264" s="53">
        <f t="shared" si="48"/>
        <v>30510852</v>
      </c>
      <c r="F264" s="54">
        <v>11072373.6</v>
      </c>
      <c r="G264" s="45">
        <f t="shared" si="42"/>
        <v>36.28995217832659</v>
      </c>
      <c r="H264" s="46">
        <f t="shared" si="43"/>
        <v>38.71004782167341</v>
      </c>
      <c r="I264" s="47">
        <f t="shared" si="49"/>
        <v>19438478.4</v>
      </c>
      <c r="J264" s="48">
        <f t="shared" si="44"/>
        <v>63.710047821673406</v>
      </c>
      <c r="K264" s="54">
        <v>516767.46</v>
      </c>
      <c r="L264" s="45">
        <f t="shared" si="45"/>
        <v>1.693716910953519</v>
      </c>
      <c r="M264" s="44">
        <f t="shared" si="50"/>
        <v>11589141.06</v>
      </c>
      <c r="N264" s="45">
        <f t="shared" si="51"/>
        <v>37.983669089280106</v>
      </c>
      <c r="O264" s="55">
        <f t="shared" si="52"/>
        <v>32.016330910719894</v>
      </c>
      <c r="P264" s="54">
        <f t="shared" si="53"/>
        <v>18921710.939999998</v>
      </c>
      <c r="Q264" s="56">
        <f t="shared" si="46"/>
        <v>62.01633091071989</v>
      </c>
      <c r="S264" s="2" t="s">
        <v>102</v>
      </c>
      <c r="T264" s="2">
        <v>3</v>
      </c>
      <c r="U264" s="2"/>
      <c r="V264" s="2" t="s">
        <v>102</v>
      </c>
      <c r="X264" s="37"/>
      <c r="Y264" s="38"/>
      <c r="Z264" s="2">
        <v>70</v>
      </c>
      <c r="AA264" s="2">
        <v>75</v>
      </c>
      <c r="AB264" s="49">
        <f t="shared" si="56"/>
        <v>0</v>
      </c>
      <c r="AF264" s="38"/>
      <c r="AG264" s="38"/>
      <c r="AH264" s="38">
        <f t="shared" si="54"/>
        <v>0</v>
      </c>
    </row>
    <row r="265" spans="1:34" s="1" customFormat="1" ht="23.25" customHeight="1">
      <c r="A265" s="50">
        <v>256</v>
      </c>
      <c r="B265" s="51" t="s">
        <v>295</v>
      </c>
      <c r="C265" s="52">
        <v>349534661</v>
      </c>
      <c r="D265" s="52">
        <v>148920</v>
      </c>
      <c r="E265" s="53">
        <f t="shared" si="48"/>
        <v>349683581</v>
      </c>
      <c r="F265" s="54">
        <v>124141401.29</v>
      </c>
      <c r="G265" s="45">
        <f aca="true" t="shared" si="57" ref="G265:G280">+F265*100/E265</f>
        <v>35.50106668863014</v>
      </c>
      <c r="H265" s="46">
        <f aca="true" t="shared" si="58" ref="H265:H280">+AA265-G265</f>
        <v>39.49893331136986</v>
      </c>
      <c r="I265" s="47">
        <f t="shared" si="49"/>
        <v>225542179.70999998</v>
      </c>
      <c r="J265" s="48">
        <f aca="true" t="shared" si="59" ref="J265:J280">+I265*100/E265</f>
        <v>64.49893331136985</v>
      </c>
      <c r="K265" s="54">
        <v>45609748.5</v>
      </c>
      <c r="L265" s="45">
        <f aca="true" t="shared" si="60" ref="L265:L280">+K265*100/E265</f>
        <v>13.043148428521727</v>
      </c>
      <c r="M265" s="44">
        <f t="shared" si="50"/>
        <v>169751149.79000002</v>
      </c>
      <c r="N265" s="45">
        <f t="shared" si="51"/>
        <v>48.54421511715187</v>
      </c>
      <c r="O265" s="55">
        <f t="shared" si="52"/>
        <v>21.45578488284813</v>
      </c>
      <c r="P265" s="54">
        <f t="shared" si="53"/>
        <v>179932431.20999998</v>
      </c>
      <c r="Q265" s="56">
        <f aca="true" t="shared" si="61" ref="Q265:Q280">+P265*100/E265</f>
        <v>51.45578488284812</v>
      </c>
      <c r="S265" s="2" t="s">
        <v>102</v>
      </c>
      <c r="T265" s="2">
        <v>83</v>
      </c>
      <c r="U265" s="2"/>
      <c r="V265" s="2" t="s">
        <v>102</v>
      </c>
      <c r="X265" s="37"/>
      <c r="Y265" s="38"/>
      <c r="Z265" s="2">
        <v>70</v>
      </c>
      <c r="AA265" s="2">
        <v>75</v>
      </c>
      <c r="AB265" s="49">
        <f t="shared" si="56"/>
        <v>0</v>
      </c>
      <c r="AF265" s="38"/>
      <c r="AG265" s="38"/>
      <c r="AH265" s="38">
        <f t="shared" si="54"/>
        <v>0</v>
      </c>
    </row>
    <row r="266" spans="1:34" s="1" customFormat="1" ht="23.25" customHeight="1">
      <c r="A266" s="50">
        <v>257</v>
      </c>
      <c r="B266" s="51" t="s">
        <v>296</v>
      </c>
      <c r="C266" s="52">
        <v>19108280</v>
      </c>
      <c r="D266" s="52"/>
      <c r="E266" s="53">
        <f aca="true" t="shared" si="62" ref="E266:E280">SUM(C266:D266)</f>
        <v>19108280</v>
      </c>
      <c r="F266" s="54">
        <v>6714593.93</v>
      </c>
      <c r="G266" s="45">
        <f t="shared" si="57"/>
        <v>35.13970870219612</v>
      </c>
      <c r="H266" s="46">
        <f t="shared" si="58"/>
        <v>39.86029129780388</v>
      </c>
      <c r="I266" s="47">
        <f aca="true" t="shared" si="63" ref="I266:I280">+E266-F266</f>
        <v>12393686.07</v>
      </c>
      <c r="J266" s="48">
        <f t="shared" si="59"/>
        <v>64.86029129780388</v>
      </c>
      <c r="K266" s="54">
        <v>504660</v>
      </c>
      <c r="L266" s="45">
        <f t="shared" si="60"/>
        <v>2.641054035214054</v>
      </c>
      <c r="M266" s="44">
        <f aca="true" t="shared" si="64" ref="M266:M280">SUM(F266+K266)</f>
        <v>7219253.93</v>
      </c>
      <c r="N266" s="45">
        <f aca="true" t="shared" si="65" ref="N266:N280">SUM(M266*100/E266)</f>
        <v>37.78076273741017</v>
      </c>
      <c r="O266" s="55">
        <f aca="true" t="shared" si="66" ref="O266:O280">+Z266-N266</f>
        <v>32.21923726258983</v>
      </c>
      <c r="P266" s="54">
        <f aca="true" t="shared" si="67" ref="P266:P280">SUM(E266-M266)</f>
        <v>11889026.07</v>
      </c>
      <c r="Q266" s="56">
        <f t="shared" si="61"/>
        <v>62.21923726258983</v>
      </c>
      <c r="S266" s="2">
        <v>3</v>
      </c>
      <c r="T266" s="2">
        <v>17</v>
      </c>
      <c r="U266" s="2"/>
      <c r="V266" s="2" t="s">
        <v>36</v>
      </c>
      <c r="X266" s="37"/>
      <c r="Y266" s="38"/>
      <c r="Z266" s="2">
        <v>70</v>
      </c>
      <c r="AA266" s="2">
        <v>75</v>
      </c>
      <c r="AB266" s="49">
        <f t="shared" si="56"/>
        <v>0</v>
      </c>
      <c r="AF266" s="38"/>
      <c r="AG266" s="38"/>
      <c r="AH266" s="38">
        <f aca="true" t="shared" si="68" ref="AH266:AH278">SUM(AF266:AG266)</f>
        <v>0</v>
      </c>
    </row>
    <row r="267" spans="1:34" s="1" customFormat="1" ht="23.25" customHeight="1">
      <c r="A267" s="50">
        <v>258</v>
      </c>
      <c r="B267" s="51" t="s">
        <v>297</v>
      </c>
      <c r="C267" s="52">
        <v>7793750</v>
      </c>
      <c r="D267" s="52"/>
      <c r="E267" s="53">
        <f t="shared" si="62"/>
        <v>7793750</v>
      </c>
      <c r="F267" s="54">
        <v>2695375.94</v>
      </c>
      <c r="G267" s="45">
        <f t="shared" si="57"/>
        <v>34.583813183640736</v>
      </c>
      <c r="H267" s="46">
        <f t="shared" si="58"/>
        <v>40.416186816359264</v>
      </c>
      <c r="I267" s="47">
        <f t="shared" si="63"/>
        <v>5098374.0600000005</v>
      </c>
      <c r="J267" s="48">
        <f t="shared" si="59"/>
        <v>65.41618681635927</v>
      </c>
      <c r="K267" s="54">
        <v>758200</v>
      </c>
      <c r="L267" s="45">
        <f t="shared" si="60"/>
        <v>9.728307939053728</v>
      </c>
      <c r="M267" s="44">
        <f t="shared" si="64"/>
        <v>3453575.94</v>
      </c>
      <c r="N267" s="45">
        <f t="shared" si="65"/>
        <v>44.312121122694464</v>
      </c>
      <c r="O267" s="55">
        <f t="shared" si="66"/>
        <v>25.687878877305536</v>
      </c>
      <c r="P267" s="54">
        <f t="shared" si="67"/>
        <v>4340174.0600000005</v>
      </c>
      <c r="Q267" s="56">
        <f t="shared" si="61"/>
        <v>55.68787887730554</v>
      </c>
      <c r="S267" s="2">
        <v>5</v>
      </c>
      <c r="T267" s="2">
        <v>3</v>
      </c>
      <c r="U267" s="2" t="s">
        <v>70</v>
      </c>
      <c r="V267" s="2" t="s">
        <v>36</v>
      </c>
      <c r="X267" s="37"/>
      <c r="Y267" s="38"/>
      <c r="Z267" s="2">
        <v>70</v>
      </c>
      <c r="AA267" s="2">
        <v>75</v>
      </c>
      <c r="AB267" s="49">
        <f t="shared" si="56"/>
        <v>0</v>
      </c>
      <c r="AF267" s="38"/>
      <c r="AG267" s="38"/>
      <c r="AH267" s="38">
        <f t="shared" si="68"/>
        <v>0</v>
      </c>
    </row>
    <row r="268" spans="1:34" s="1" customFormat="1" ht="23.25" customHeight="1">
      <c r="A268" s="50">
        <v>259</v>
      </c>
      <c r="B268" s="51" t="s">
        <v>298</v>
      </c>
      <c r="C268" s="52">
        <v>8408523</v>
      </c>
      <c r="D268" s="52"/>
      <c r="E268" s="53">
        <f t="shared" si="62"/>
        <v>8408523</v>
      </c>
      <c r="F268" s="54">
        <v>2886393.39</v>
      </c>
      <c r="G268" s="45">
        <f t="shared" si="57"/>
        <v>34.32699642969401</v>
      </c>
      <c r="H268" s="46">
        <f t="shared" si="58"/>
        <v>40.67300357030599</v>
      </c>
      <c r="I268" s="47">
        <f t="shared" si="63"/>
        <v>5522129.609999999</v>
      </c>
      <c r="J268" s="48">
        <f t="shared" si="59"/>
        <v>65.67300357030598</v>
      </c>
      <c r="K268" s="54">
        <v>28058.88</v>
      </c>
      <c r="L268" s="45">
        <f t="shared" si="60"/>
        <v>0.33369570375201446</v>
      </c>
      <c r="M268" s="44">
        <f t="shared" si="64"/>
        <v>2914452.27</v>
      </c>
      <c r="N268" s="45">
        <f t="shared" si="65"/>
        <v>34.66069213344603</v>
      </c>
      <c r="O268" s="55">
        <f t="shared" si="66"/>
        <v>35.33930786655397</v>
      </c>
      <c r="P268" s="54">
        <f t="shared" si="67"/>
        <v>5494070.73</v>
      </c>
      <c r="Q268" s="56">
        <f t="shared" si="61"/>
        <v>65.33930786655397</v>
      </c>
      <c r="S268" s="2" t="s">
        <v>102</v>
      </c>
      <c r="T268" s="2">
        <v>17</v>
      </c>
      <c r="U268" s="2"/>
      <c r="V268" s="2" t="s">
        <v>102</v>
      </c>
      <c r="X268" s="37"/>
      <c r="Y268" s="38"/>
      <c r="Z268" s="2">
        <v>70</v>
      </c>
      <c r="AA268" s="2">
        <v>75</v>
      </c>
      <c r="AB268" s="49">
        <f t="shared" si="56"/>
        <v>0</v>
      </c>
      <c r="AF268" s="38"/>
      <c r="AG268" s="38"/>
      <c r="AH268" s="38">
        <f t="shared" si="68"/>
        <v>0</v>
      </c>
    </row>
    <row r="269" spans="1:34" s="1" customFormat="1" ht="23.25" customHeight="1">
      <c r="A269" s="50">
        <v>260</v>
      </c>
      <c r="B269" s="51" t="s">
        <v>299</v>
      </c>
      <c r="C269" s="52">
        <v>6441750</v>
      </c>
      <c r="D269" s="52"/>
      <c r="E269" s="53">
        <f t="shared" si="62"/>
        <v>6441750</v>
      </c>
      <c r="F269" s="54">
        <v>2122173.51</v>
      </c>
      <c r="G269" s="45">
        <f t="shared" si="57"/>
        <v>32.94405262545116</v>
      </c>
      <c r="H269" s="46">
        <f t="shared" si="58"/>
        <v>42.05594737454884</v>
      </c>
      <c r="I269" s="47">
        <f t="shared" si="63"/>
        <v>4319576.49</v>
      </c>
      <c r="J269" s="48">
        <f t="shared" si="59"/>
        <v>67.05594737454884</v>
      </c>
      <c r="K269" s="54">
        <v>95880</v>
      </c>
      <c r="L269" s="45">
        <f t="shared" si="60"/>
        <v>1.4884154150657818</v>
      </c>
      <c r="M269" s="44">
        <f t="shared" si="64"/>
        <v>2218053.51</v>
      </c>
      <c r="N269" s="45">
        <f t="shared" si="65"/>
        <v>34.43246804051694</v>
      </c>
      <c r="O269" s="55">
        <f t="shared" si="66"/>
        <v>35.56753195948306</v>
      </c>
      <c r="P269" s="54">
        <f t="shared" si="67"/>
        <v>4223696.49</v>
      </c>
      <c r="Q269" s="56">
        <f t="shared" si="61"/>
        <v>65.56753195948306</v>
      </c>
      <c r="S269" s="2">
        <v>3</v>
      </c>
      <c r="T269" s="2">
        <v>83</v>
      </c>
      <c r="U269" s="2"/>
      <c r="V269" s="2" t="s">
        <v>36</v>
      </c>
      <c r="X269" s="37"/>
      <c r="Y269" s="38"/>
      <c r="Z269" s="2">
        <v>70</v>
      </c>
      <c r="AA269" s="2">
        <v>75</v>
      </c>
      <c r="AB269" s="49">
        <f t="shared" si="56"/>
        <v>0</v>
      </c>
      <c r="AF269" s="38"/>
      <c r="AG269" s="38"/>
      <c r="AH269" s="38">
        <f t="shared" si="68"/>
        <v>0</v>
      </c>
    </row>
    <row r="270" spans="1:34" s="1" customFormat="1" ht="23.25" customHeight="1">
      <c r="A270" s="50">
        <v>261</v>
      </c>
      <c r="B270" s="51" t="s">
        <v>300</v>
      </c>
      <c r="C270" s="52">
        <v>154858810</v>
      </c>
      <c r="D270" s="52"/>
      <c r="E270" s="53">
        <f t="shared" si="62"/>
        <v>154858810</v>
      </c>
      <c r="F270" s="54">
        <v>49319942.09</v>
      </c>
      <c r="G270" s="45">
        <f t="shared" si="57"/>
        <v>31.84832822233362</v>
      </c>
      <c r="H270" s="46">
        <f t="shared" si="58"/>
        <v>43.15167177766638</v>
      </c>
      <c r="I270" s="47">
        <f t="shared" si="63"/>
        <v>105538867.91</v>
      </c>
      <c r="J270" s="48">
        <f t="shared" si="59"/>
        <v>68.15167177766638</v>
      </c>
      <c r="K270" s="54">
        <v>28655780.7</v>
      </c>
      <c r="L270" s="45">
        <f t="shared" si="60"/>
        <v>18.50445622047593</v>
      </c>
      <c r="M270" s="44">
        <f t="shared" si="64"/>
        <v>77975722.79</v>
      </c>
      <c r="N270" s="45">
        <f t="shared" si="65"/>
        <v>50.35278444280956</v>
      </c>
      <c r="O270" s="55">
        <f t="shared" si="66"/>
        <v>19.647215557190442</v>
      </c>
      <c r="P270" s="54">
        <f t="shared" si="67"/>
        <v>76883087.21</v>
      </c>
      <c r="Q270" s="56">
        <f t="shared" si="61"/>
        <v>49.64721555719044</v>
      </c>
      <c r="S270" s="2" t="s">
        <v>102</v>
      </c>
      <c r="T270" s="2">
        <v>12</v>
      </c>
      <c r="U270" s="2"/>
      <c r="V270" s="2" t="s">
        <v>102</v>
      </c>
      <c r="X270" s="37"/>
      <c r="Y270" s="38"/>
      <c r="Z270" s="2">
        <v>70</v>
      </c>
      <c r="AA270" s="2">
        <v>75</v>
      </c>
      <c r="AB270" s="49">
        <f t="shared" si="56"/>
        <v>0</v>
      </c>
      <c r="AF270" s="38"/>
      <c r="AG270" s="38"/>
      <c r="AH270" s="38">
        <f t="shared" si="68"/>
        <v>0</v>
      </c>
    </row>
    <row r="271" spans="1:34" s="1" customFormat="1" ht="23.25" customHeight="1">
      <c r="A271" s="50">
        <v>262</v>
      </c>
      <c r="B271" s="51" t="s">
        <v>301</v>
      </c>
      <c r="C271" s="52">
        <v>28615520</v>
      </c>
      <c r="D271" s="52"/>
      <c r="E271" s="53">
        <f t="shared" si="62"/>
        <v>28615520</v>
      </c>
      <c r="F271" s="54">
        <v>8781182.18</v>
      </c>
      <c r="G271" s="45">
        <f t="shared" si="57"/>
        <v>30.686781788344227</v>
      </c>
      <c r="H271" s="46">
        <f t="shared" si="58"/>
        <v>44.31321821165577</v>
      </c>
      <c r="I271" s="47">
        <f t="shared" si="63"/>
        <v>19834337.82</v>
      </c>
      <c r="J271" s="48">
        <f t="shared" si="59"/>
        <v>69.31321821165577</v>
      </c>
      <c r="K271" s="54">
        <v>6342356.12</v>
      </c>
      <c r="L271" s="45">
        <f t="shared" si="60"/>
        <v>22.16404286904449</v>
      </c>
      <c r="M271" s="44">
        <f t="shared" si="64"/>
        <v>15123538.3</v>
      </c>
      <c r="N271" s="45">
        <f t="shared" si="65"/>
        <v>52.85082465738872</v>
      </c>
      <c r="O271" s="55">
        <f t="shared" si="66"/>
        <v>17.14917534261128</v>
      </c>
      <c r="P271" s="54">
        <f t="shared" si="67"/>
        <v>13491981.7</v>
      </c>
      <c r="Q271" s="56">
        <f t="shared" si="61"/>
        <v>47.14917534261128</v>
      </c>
      <c r="S271" s="2">
        <v>9</v>
      </c>
      <c r="T271" s="2">
        <v>3</v>
      </c>
      <c r="U271" s="2" t="s">
        <v>70</v>
      </c>
      <c r="V271" s="2" t="s">
        <v>36</v>
      </c>
      <c r="X271" s="37"/>
      <c r="Y271" s="38"/>
      <c r="Z271" s="2">
        <v>70</v>
      </c>
      <c r="AA271" s="2">
        <v>75</v>
      </c>
      <c r="AB271" s="49">
        <f t="shared" si="56"/>
        <v>0</v>
      </c>
      <c r="AF271" s="38"/>
      <c r="AG271" s="38"/>
      <c r="AH271" s="38">
        <f t="shared" si="68"/>
        <v>0</v>
      </c>
    </row>
    <row r="272" spans="1:34" s="1" customFormat="1" ht="23.25" customHeight="1">
      <c r="A272" s="50">
        <v>263</v>
      </c>
      <c r="B272" s="51" t="s">
        <v>302</v>
      </c>
      <c r="C272" s="52">
        <v>28009142</v>
      </c>
      <c r="D272" s="52"/>
      <c r="E272" s="53">
        <f t="shared" si="62"/>
        <v>28009142</v>
      </c>
      <c r="F272" s="54">
        <v>8432009.75</v>
      </c>
      <c r="G272" s="45">
        <f t="shared" si="57"/>
        <v>30.104491419265894</v>
      </c>
      <c r="H272" s="46">
        <f t="shared" si="58"/>
        <v>44.8955085807341</v>
      </c>
      <c r="I272" s="47">
        <f t="shared" si="63"/>
        <v>19577132.25</v>
      </c>
      <c r="J272" s="48">
        <f t="shared" si="59"/>
        <v>69.8955085807341</v>
      </c>
      <c r="K272" s="54">
        <v>15692339.92</v>
      </c>
      <c r="L272" s="45">
        <f t="shared" si="60"/>
        <v>56.02577872610307</v>
      </c>
      <c r="M272" s="44">
        <f t="shared" si="64"/>
        <v>24124349.67</v>
      </c>
      <c r="N272" s="45">
        <f t="shared" si="65"/>
        <v>86.13027014536897</v>
      </c>
      <c r="O272" s="55">
        <f t="shared" si="66"/>
        <v>-16.130270145368968</v>
      </c>
      <c r="P272" s="54">
        <f t="shared" si="67"/>
        <v>3884792.329999998</v>
      </c>
      <c r="Q272" s="56">
        <f t="shared" si="61"/>
        <v>13.869729854631029</v>
      </c>
      <c r="S272" s="2" t="s">
        <v>102</v>
      </c>
      <c r="T272" s="2">
        <v>9</v>
      </c>
      <c r="U272" s="2"/>
      <c r="V272" s="2" t="s">
        <v>102</v>
      </c>
      <c r="X272" s="37"/>
      <c r="Y272" s="38"/>
      <c r="Z272" s="2">
        <v>70</v>
      </c>
      <c r="AA272" s="2">
        <v>75</v>
      </c>
      <c r="AB272" s="49">
        <f t="shared" si="56"/>
        <v>0</v>
      </c>
      <c r="AF272" s="38"/>
      <c r="AG272" s="38"/>
      <c r="AH272" s="38">
        <f t="shared" si="68"/>
        <v>0</v>
      </c>
    </row>
    <row r="273" spans="1:34" s="1" customFormat="1" ht="23.25" customHeight="1">
      <c r="A273" s="50">
        <v>264</v>
      </c>
      <c r="B273" s="51" t="s">
        <v>303</v>
      </c>
      <c r="C273" s="52">
        <v>3906700</v>
      </c>
      <c r="D273" s="52">
        <v>320000</v>
      </c>
      <c r="E273" s="53">
        <f t="shared" si="62"/>
        <v>4226700</v>
      </c>
      <c r="F273" s="54">
        <v>1192926.01</v>
      </c>
      <c r="G273" s="45">
        <f t="shared" si="57"/>
        <v>28.223578914992785</v>
      </c>
      <c r="H273" s="46">
        <f t="shared" si="58"/>
        <v>46.776421085007215</v>
      </c>
      <c r="I273" s="47">
        <f t="shared" si="63"/>
        <v>3033773.99</v>
      </c>
      <c r="J273" s="48">
        <f t="shared" si="59"/>
        <v>71.77642108500721</v>
      </c>
      <c r="K273" s="54">
        <v>370140</v>
      </c>
      <c r="L273" s="45">
        <f t="shared" si="60"/>
        <v>8.757186457520051</v>
      </c>
      <c r="M273" s="44">
        <f t="shared" si="64"/>
        <v>1563066.01</v>
      </c>
      <c r="N273" s="45">
        <f t="shared" si="65"/>
        <v>36.980765372512835</v>
      </c>
      <c r="O273" s="55">
        <f t="shared" si="66"/>
        <v>33.019234627487165</v>
      </c>
      <c r="P273" s="54">
        <f t="shared" si="67"/>
        <v>2663633.99</v>
      </c>
      <c r="Q273" s="56">
        <f t="shared" si="61"/>
        <v>63.01923462748717</v>
      </c>
      <c r="S273" s="2">
        <v>9</v>
      </c>
      <c r="T273" s="2">
        <v>15</v>
      </c>
      <c r="U273" s="2"/>
      <c r="V273" s="2" t="s">
        <v>36</v>
      </c>
      <c r="X273" s="37"/>
      <c r="Y273" s="38"/>
      <c r="Z273" s="2">
        <v>70</v>
      </c>
      <c r="AA273" s="2">
        <v>75</v>
      </c>
      <c r="AB273" s="49">
        <f t="shared" si="56"/>
        <v>0</v>
      </c>
      <c r="AF273" s="38"/>
      <c r="AG273" s="38"/>
      <c r="AH273" s="38">
        <f t="shared" si="68"/>
        <v>0</v>
      </c>
    </row>
    <row r="274" spans="1:34" s="1" customFormat="1" ht="23.25" customHeight="1">
      <c r="A274" s="50">
        <v>265</v>
      </c>
      <c r="B274" s="51" t="s">
        <v>304</v>
      </c>
      <c r="C274" s="52">
        <v>8773648</v>
      </c>
      <c r="D274" s="52"/>
      <c r="E274" s="53">
        <f t="shared" si="62"/>
        <v>8773648</v>
      </c>
      <c r="F274" s="54">
        <v>2459936.25</v>
      </c>
      <c r="G274" s="45">
        <f t="shared" si="57"/>
        <v>28.037781433675022</v>
      </c>
      <c r="H274" s="46">
        <f t="shared" si="58"/>
        <v>46.96221856632498</v>
      </c>
      <c r="I274" s="47">
        <f t="shared" si="63"/>
        <v>6313711.75</v>
      </c>
      <c r="J274" s="48">
        <f t="shared" si="59"/>
        <v>71.96221856632498</v>
      </c>
      <c r="K274" s="54">
        <v>3676000</v>
      </c>
      <c r="L274" s="45">
        <f t="shared" si="60"/>
        <v>41.8981933170786</v>
      </c>
      <c r="M274" s="44">
        <f t="shared" si="64"/>
        <v>6135936.25</v>
      </c>
      <c r="N274" s="45">
        <f t="shared" si="65"/>
        <v>69.93597475075362</v>
      </c>
      <c r="O274" s="55">
        <f t="shared" si="66"/>
        <v>0.06402524924638442</v>
      </c>
      <c r="P274" s="54">
        <f t="shared" si="67"/>
        <v>2637711.75</v>
      </c>
      <c r="Q274" s="56">
        <f t="shared" si="61"/>
        <v>30.06402524924638</v>
      </c>
      <c r="S274" s="2">
        <v>6</v>
      </c>
      <c r="T274" s="2">
        <v>53</v>
      </c>
      <c r="U274" s="2"/>
      <c r="V274" s="2" t="s">
        <v>36</v>
      </c>
      <c r="X274" s="37"/>
      <c r="Y274" s="38"/>
      <c r="Z274" s="2">
        <v>70</v>
      </c>
      <c r="AA274" s="2">
        <v>75</v>
      </c>
      <c r="AB274" s="49">
        <f t="shared" si="56"/>
        <v>0</v>
      </c>
      <c r="AF274" s="38"/>
      <c r="AG274" s="38"/>
      <c r="AH274" s="38">
        <f t="shared" si="68"/>
        <v>0</v>
      </c>
    </row>
    <row r="275" spans="1:34" s="1" customFormat="1" ht="23.25" customHeight="1">
      <c r="A275" s="50">
        <v>266</v>
      </c>
      <c r="B275" s="51" t="s">
        <v>305</v>
      </c>
      <c r="C275" s="52">
        <v>87186528</v>
      </c>
      <c r="D275" s="52"/>
      <c r="E275" s="53">
        <f t="shared" si="62"/>
        <v>87186528</v>
      </c>
      <c r="F275" s="54">
        <v>23643494.55</v>
      </c>
      <c r="G275" s="45">
        <f t="shared" si="57"/>
        <v>27.118288905827285</v>
      </c>
      <c r="H275" s="46">
        <f t="shared" si="58"/>
        <v>47.881711094172715</v>
      </c>
      <c r="I275" s="47">
        <f t="shared" si="63"/>
        <v>63543033.45</v>
      </c>
      <c r="J275" s="48">
        <f t="shared" si="59"/>
        <v>72.88171109417272</v>
      </c>
      <c r="K275" s="54">
        <v>17262212.52</v>
      </c>
      <c r="L275" s="45">
        <f t="shared" si="60"/>
        <v>19.799174156814686</v>
      </c>
      <c r="M275" s="44">
        <f t="shared" si="64"/>
        <v>40905707.07</v>
      </c>
      <c r="N275" s="45">
        <f t="shared" si="65"/>
        <v>46.91746306264197</v>
      </c>
      <c r="O275" s="55">
        <f t="shared" si="66"/>
        <v>23.08253693735803</v>
      </c>
      <c r="P275" s="54">
        <f t="shared" si="67"/>
        <v>46280820.93</v>
      </c>
      <c r="Q275" s="56">
        <f t="shared" si="61"/>
        <v>53.08253693735803</v>
      </c>
      <c r="S275" s="2" t="s">
        <v>102</v>
      </c>
      <c r="T275" s="2">
        <v>10</v>
      </c>
      <c r="U275" s="2"/>
      <c r="V275" s="2" t="s">
        <v>102</v>
      </c>
      <c r="X275" s="37"/>
      <c r="Y275" s="38"/>
      <c r="Z275" s="2">
        <v>70</v>
      </c>
      <c r="AA275" s="2">
        <v>75</v>
      </c>
      <c r="AB275" s="49">
        <f t="shared" si="56"/>
        <v>0</v>
      </c>
      <c r="AF275" s="38"/>
      <c r="AG275" s="38"/>
      <c r="AH275" s="38">
        <f t="shared" si="68"/>
        <v>0</v>
      </c>
    </row>
    <row r="276" spans="1:34" s="1" customFormat="1" ht="23.25" customHeight="1">
      <c r="A276" s="50">
        <v>267</v>
      </c>
      <c r="B276" s="51" t="s">
        <v>306</v>
      </c>
      <c r="C276" s="52">
        <v>43213677</v>
      </c>
      <c r="D276" s="52"/>
      <c r="E276" s="53">
        <f t="shared" si="62"/>
        <v>43213677</v>
      </c>
      <c r="F276" s="54">
        <v>11646726.44</v>
      </c>
      <c r="G276" s="45">
        <f t="shared" si="57"/>
        <v>26.951482143026155</v>
      </c>
      <c r="H276" s="46">
        <f t="shared" si="58"/>
        <v>48.048517856973845</v>
      </c>
      <c r="I276" s="47">
        <f t="shared" si="63"/>
        <v>31566950.560000002</v>
      </c>
      <c r="J276" s="48">
        <f t="shared" si="59"/>
        <v>73.04851785697385</v>
      </c>
      <c r="K276" s="54">
        <v>4786980</v>
      </c>
      <c r="L276" s="45">
        <f t="shared" si="60"/>
        <v>11.077465127533582</v>
      </c>
      <c r="M276" s="44">
        <f t="shared" si="64"/>
        <v>16433706.44</v>
      </c>
      <c r="N276" s="45">
        <f t="shared" si="65"/>
        <v>38.02894727055973</v>
      </c>
      <c r="O276" s="55">
        <f t="shared" si="66"/>
        <v>31.971052729440267</v>
      </c>
      <c r="P276" s="54">
        <f t="shared" si="67"/>
        <v>26779970.560000002</v>
      </c>
      <c r="Q276" s="56">
        <f t="shared" si="61"/>
        <v>61.97105272944027</v>
      </c>
      <c r="S276" s="2">
        <v>9</v>
      </c>
      <c r="T276" s="2">
        <v>3</v>
      </c>
      <c r="U276" s="2" t="s">
        <v>70</v>
      </c>
      <c r="V276" s="2" t="s">
        <v>36</v>
      </c>
      <c r="X276" s="37"/>
      <c r="Y276" s="38"/>
      <c r="Z276" s="2">
        <v>70</v>
      </c>
      <c r="AA276" s="2">
        <v>75</v>
      </c>
      <c r="AB276" s="49">
        <f t="shared" si="56"/>
        <v>0</v>
      </c>
      <c r="AF276" s="38">
        <v>2690781.29</v>
      </c>
      <c r="AG276" s="38">
        <v>134208</v>
      </c>
      <c r="AH276" s="38">
        <f t="shared" si="68"/>
        <v>2824989.29</v>
      </c>
    </row>
    <row r="277" spans="1:34" s="1" customFormat="1" ht="23.25" customHeight="1">
      <c r="A277" s="50">
        <v>268</v>
      </c>
      <c r="B277" s="51" t="s">
        <v>307</v>
      </c>
      <c r="C277" s="52">
        <v>62588970</v>
      </c>
      <c r="D277" s="52"/>
      <c r="E277" s="53">
        <f t="shared" si="62"/>
        <v>62588970</v>
      </c>
      <c r="F277" s="54">
        <v>14990286.82</v>
      </c>
      <c r="G277" s="45">
        <f t="shared" si="57"/>
        <v>23.95036508828952</v>
      </c>
      <c r="H277" s="46">
        <f t="shared" si="58"/>
        <v>51.049634911710484</v>
      </c>
      <c r="I277" s="47">
        <f t="shared" si="63"/>
        <v>47598683.18</v>
      </c>
      <c r="J277" s="48">
        <f t="shared" si="59"/>
        <v>76.04963491171048</v>
      </c>
      <c r="K277" s="54">
        <v>24750658.02</v>
      </c>
      <c r="L277" s="45">
        <f t="shared" si="60"/>
        <v>39.54476007513784</v>
      </c>
      <c r="M277" s="44">
        <f t="shared" si="64"/>
        <v>39740944.84</v>
      </c>
      <c r="N277" s="45">
        <f t="shared" si="65"/>
        <v>63.49512516342737</v>
      </c>
      <c r="O277" s="55">
        <f t="shared" si="66"/>
        <v>6.5048748365726325</v>
      </c>
      <c r="P277" s="54">
        <f t="shared" si="67"/>
        <v>22848025.159999996</v>
      </c>
      <c r="Q277" s="56">
        <f t="shared" si="61"/>
        <v>36.50487483657263</v>
      </c>
      <c r="S277" s="2" t="s">
        <v>102</v>
      </c>
      <c r="T277" s="2">
        <v>15</v>
      </c>
      <c r="U277" s="2"/>
      <c r="V277" s="2" t="s">
        <v>102</v>
      </c>
      <c r="X277" s="37"/>
      <c r="Y277" s="38"/>
      <c r="Z277" s="2">
        <v>70</v>
      </c>
      <c r="AA277" s="2">
        <v>75</v>
      </c>
      <c r="AB277" s="49">
        <f t="shared" si="56"/>
        <v>0</v>
      </c>
      <c r="AF277" s="38">
        <v>2690781.29</v>
      </c>
      <c r="AG277" s="38">
        <v>134208</v>
      </c>
      <c r="AH277" s="38">
        <f t="shared" si="68"/>
        <v>2824989.29</v>
      </c>
    </row>
    <row r="278" spans="1:34" s="1" customFormat="1" ht="23.25" customHeight="1">
      <c r="A278" s="50">
        <v>269</v>
      </c>
      <c r="B278" s="51" t="s">
        <v>308</v>
      </c>
      <c r="C278" s="52">
        <v>111319195</v>
      </c>
      <c r="D278" s="52"/>
      <c r="E278" s="53">
        <f t="shared" si="62"/>
        <v>111319195</v>
      </c>
      <c r="F278" s="54">
        <v>25940522.06</v>
      </c>
      <c r="G278" s="45">
        <f t="shared" si="57"/>
        <v>23.302829363794807</v>
      </c>
      <c r="H278" s="46">
        <f t="shared" si="58"/>
        <v>51.69717063620519</v>
      </c>
      <c r="I278" s="47">
        <f t="shared" si="63"/>
        <v>85378672.94</v>
      </c>
      <c r="J278" s="48">
        <f t="shared" si="59"/>
        <v>76.6971706362052</v>
      </c>
      <c r="K278" s="54">
        <v>28085845.48</v>
      </c>
      <c r="L278" s="45">
        <f t="shared" si="60"/>
        <v>25.23001130218378</v>
      </c>
      <c r="M278" s="44">
        <f t="shared" si="64"/>
        <v>54026367.54</v>
      </c>
      <c r="N278" s="45">
        <f t="shared" si="65"/>
        <v>48.53284066597858</v>
      </c>
      <c r="O278" s="55">
        <f t="shared" si="66"/>
        <v>21.467159334021417</v>
      </c>
      <c r="P278" s="54">
        <f t="shared" si="67"/>
        <v>57292827.46</v>
      </c>
      <c r="Q278" s="56">
        <f t="shared" si="61"/>
        <v>51.46715933402142</v>
      </c>
      <c r="S278" s="2" t="s">
        <v>102</v>
      </c>
      <c r="T278" s="2">
        <v>14</v>
      </c>
      <c r="U278" s="2"/>
      <c r="V278" s="2" t="s">
        <v>102</v>
      </c>
      <c r="X278" s="37"/>
      <c r="Y278" s="38"/>
      <c r="Z278" s="2">
        <v>70</v>
      </c>
      <c r="AA278" s="2">
        <v>75</v>
      </c>
      <c r="AB278" s="49">
        <f t="shared" si="56"/>
        <v>0</v>
      </c>
      <c r="AF278" s="38">
        <v>2690781.29</v>
      </c>
      <c r="AG278" s="38">
        <v>134208</v>
      </c>
      <c r="AH278" s="38">
        <f t="shared" si="68"/>
        <v>2824989.29</v>
      </c>
    </row>
    <row r="279" spans="1:34" s="1" customFormat="1" ht="23.25" customHeight="1">
      <c r="A279" s="50">
        <v>270</v>
      </c>
      <c r="B279" s="51" t="s">
        <v>309</v>
      </c>
      <c r="C279" s="52">
        <v>8447770</v>
      </c>
      <c r="D279" s="52"/>
      <c r="E279" s="53">
        <f t="shared" si="62"/>
        <v>8447770</v>
      </c>
      <c r="F279" s="54">
        <v>1383896.96</v>
      </c>
      <c r="G279" s="45">
        <f t="shared" si="57"/>
        <v>16.381802061372408</v>
      </c>
      <c r="H279" s="46">
        <f t="shared" si="58"/>
        <v>58.61819793862759</v>
      </c>
      <c r="I279" s="47">
        <f t="shared" si="63"/>
        <v>7063873.04</v>
      </c>
      <c r="J279" s="48">
        <f t="shared" si="59"/>
        <v>83.61819793862759</v>
      </c>
      <c r="K279" s="54">
        <v>1742492.46</v>
      </c>
      <c r="L279" s="45">
        <f t="shared" si="60"/>
        <v>20.626656028750784</v>
      </c>
      <c r="M279" s="44">
        <f t="shared" si="64"/>
        <v>3126389.42</v>
      </c>
      <c r="N279" s="45">
        <f t="shared" si="65"/>
        <v>37.00845809012319</v>
      </c>
      <c r="O279" s="55">
        <f t="shared" si="66"/>
        <v>32.99154190987681</v>
      </c>
      <c r="P279" s="54">
        <f t="shared" si="67"/>
        <v>5321380.58</v>
      </c>
      <c r="Q279" s="56">
        <f t="shared" si="61"/>
        <v>62.99154190987681</v>
      </c>
      <c r="S279" s="2" t="s">
        <v>102</v>
      </c>
      <c r="T279" s="2">
        <v>53</v>
      </c>
      <c r="U279" s="2"/>
      <c r="V279" s="2" t="s">
        <v>102</v>
      </c>
      <c r="X279" s="37"/>
      <c r="Y279" s="38"/>
      <c r="Z279" s="2">
        <v>70</v>
      </c>
      <c r="AA279" s="2">
        <v>75</v>
      </c>
      <c r="AB279" s="49">
        <f t="shared" si="56"/>
        <v>0</v>
      </c>
      <c r="AF279" s="38"/>
      <c r="AG279" s="38"/>
      <c r="AH279" s="38"/>
    </row>
    <row r="280" spans="1:34" s="1" customFormat="1" ht="23.25" customHeight="1">
      <c r="A280" s="61">
        <v>271</v>
      </c>
      <c r="B280" s="62" t="s">
        <v>310</v>
      </c>
      <c r="C280" s="63">
        <v>12293960</v>
      </c>
      <c r="D280" s="63"/>
      <c r="E280" s="64">
        <f t="shared" si="62"/>
        <v>12293960</v>
      </c>
      <c r="F280" s="65">
        <v>726259.59</v>
      </c>
      <c r="G280" s="66">
        <f t="shared" si="57"/>
        <v>5.907450406541098</v>
      </c>
      <c r="H280" s="67">
        <f t="shared" si="58"/>
        <v>69.0925495934589</v>
      </c>
      <c r="I280" s="68">
        <f t="shared" si="63"/>
        <v>11567700.41</v>
      </c>
      <c r="J280" s="69">
        <f t="shared" si="59"/>
        <v>94.0925495934589</v>
      </c>
      <c r="K280" s="65">
        <v>7631999</v>
      </c>
      <c r="L280" s="66">
        <f t="shared" si="60"/>
        <v>62.07925680578105</v>
      </c>
      <c r="M280" s="65">
        <f t="shared" si="64"/>
        <v>8358258.59</v>
      </c>
      <c r="N280" s="66">
        <f t="shared" si="65"/>
        <v>67.98670721232214</v>
      </c>
      <c r="O280" s="69">
        <f t="shared" si="66"/>
        <v>2.0132927876778552</v>
      </c>
      <c r="P280" s="65">
        <f t="shared" si="67"/>
        <v>3935701.41</v>
      </c>
      <c r="Q280" s="66">
        <f t="shared" si="61"/>
        <v>32.01329278767785</v>
      </c>
      <c r="S280" s="2" t="s">
        <v>102</v>
      </c>
      <c r="T280" s="2">
        <v>126</v>
      </c>
      <c r="U280" s="2"/>
      <c r="V280" s="2" t="s">
        <v>102</v>
      </c>
      <c r="X280" s="37"/>
      <c r="Y280" s="38"/>
      <c r="Z280" s="2">
        <v>70</v>
      </c>
      <c r="AA280" s="2">
        <v>75</v>
      </c>
      <c r="AB280" s="49">
        <f t="shared" si="56"/>
        <v>0</v>
      </c>
      <c r="AF280" s="38"/>
      <c r="AG280" s="38"/>
      <c r="AH280" s="38"/>
    </row>
    <row r="281" ht="19.5">
      <c r="AB281" s="49"/>
    </row>
    <row r="282" ht="19.5">
      <c r="AB282" s="49"/>
    </row>
    <row r="283" ht="19.5">
      <c r="AB283" s="49"/>
    </row>
    <row r="284" ht="19.5">
      <c r="AB284" s="49"/>
    </row>
    <row r="285" ht="19.5">
      <c r="AB285" s="49"/>
    </row>
    <row r="286" ht="19.5">
      <c r="AB286" s="49"/>
    </row>
    <row r="287" ht="19.5">
      <c r="AB287" s="49"/>
    </row>
    <row r="288" ht="19.5">
      <c r="AB288" s="49"/>
    </row>
    <row r="289" ht="19.5">
      <c r="AB289" s="49"/>
    </row>
    <row r="290" ht="19.5">
      <c r="AB290" s="49"/>
    </row>
    <row r="291" ht="19.5">
      <c r="AB291" s="49"/>
    </row>
    <row r="292" ht="19.5">
      <c r="AB292" s="49"/>
    </row>
    <row r="293" ht="19.5">
      <c r="AB293" s="49"/>
    </row>
    <row r="294" ht="19.5">
      <c r="AB294" s="49"/>
    </row>
    <row r="295" ht="19.5">
      <c r="AB295" s="49"/>
    </row>
    <row r="296" ht="19.5">
      <c r="AB296" s="49"/>
    </row>
    <row r="297" ht="19.5">
      <c r="AB297" s="49"/>
    </row>
    <row r="298" ht="19.5">
      <c r="AB298" s="49"/>
    </row>
    <row r="299" ht="19.5">
      <c r="AB299" s="49"/>
    </row>
    <row r="300" ht="19.5">
      <c r="AB300" s="49"/>
    </row>
    <row r="301" ht="19.5">
      <c r="AB301" s="49"/>
    </row>
    <row r="302" ht="19.5">
      <c r="AB302" s="49"/>
    </row>
    <row r="303" ht="19.5">
      <c r="AB303" s="49"/>
    </row>
    <row r="304" ht="19.5">
      <c r="AB304" s="49"/>
    </row>
    <row r="305" ht="19.5">
      <c r="AB305" s="49"/>
    </row>
    <row r="306" ht="19.5">
      <c r="AB306" s="49"/>
    </row>
    <row r="307" ht="19.5">
      <c r="AB307" s="49"/>
    </row>
    <row r="308" ht="19.5">
      <c r="AB308" s="49"/>
    </row>
    <row r="309" ht="19.5">
      <c r="AB309" s="49"/>
    </row>
    <row r="310" ht="19.5">
      <c r="AB310" s="49"/>
    </row>
    <row r="311" ht="19.5">
      <c r="AB311" s="49"/>
    </row>
    <row r="312" ht="19.5">
      <c r="AB312" s="49"/>
    </row>
    <row r="313" ht="19.5">
      <c r="AB313" s="49"/>
    </row>
    <row r="314" ht="19.5">
      <c r="AB314" s="49"/>
    </row>
    <row r="315" ht="19.5">
      <c r="AB315" s="49"/>
    </row>
    <row r="316" ht="19.5">
      <c r="AB316" s="49"/>
    </row>
    <row r="317" ht="19.5">
      <c r="AB317" s="49"/>
    </row>
    <row r="318" ht="19.5">
      <c r="AB318" s="49"/>
    </row>
    <row r="319" ht="19.5">
      <c r="AB319" s="49"/>
    </row>
    <row r="320" ht="19.5">
      <c r="AB320" s="49"/>
    </row>
    <row r="321" ht="19.5">
      <c r="AB321" s="49"/>
    </row>
    <row r="322" ht="19.5">
      <c r="AB322" s="49"/>
    </row>
    <row r="323" ht="19.5">
      <c r="AB323" s="49"/>
    </row>
    <row r="324" ht="19.5">
      <c r="AB324" s="49"/>
    </row>
    <row r="325" ht="19.5">
      <c r="AB325" s="49"/>
    </row>
    <row r="326" ht="19.5">
      <c r="AB326" s="49"/>
    </row>
    <row r="327" ht="19.5">
      <c r="AB327" s="49"/>
    </row>
    <row r="328" ht="19.5">
      <c r="AB328" s="49"/>
    </row>
    <row r="329" ht="19.5">
      <c r="AB329" s="49"/>
    </row>
    <row r="330" ht="19.5">
      <c r="AB330" s="49"/>
    </row>
    <row r="331" ht="19.5">
      <c r="AB331" s="49"/>
    </row>
    <row r="332" ht="19.5">
      <c r="AB332" s="49"/>
    </row>
    <row r="333" ht="19.5">
      <c r="AB333" s="49"/>
    </row>
    <row r="334" ht="19.5">
      <c r="AB334" s="49"/>
    </row>
    <row r="335" ht="19.5">
      <c r="AB335" s="49"/>
    </row>
    <row r="336" ht="19.5">
      <c r="AB336" s="49"/>
    </row>
    <row r="337" ht="19.5">
      <c r="AB337" s="49"/>
    </row>
    <row r="338" ht="19.5">
      <c r="AB338" s="49"/>
    </row>
    <row r="339" ht="19.5">
      <c r="AB339" s="49"/>
    </row>
    <row r="340" ht="19.5">
      <c r="AB340" s="49"/>
    </row>
    <row r="341" ht="19.5">
      <c r="AB341" s="49"/>
    </row>
    <row r="342" ht="19.5">
      <c r="AB342" s="49"/>
    </row>
    <row r="343" ht="19.5">
      <c r="AB343" s="49"/>
    </row>
    <row r="344" ht="19.5">
      <c r="AB344" s="49"/>
    </row>
    <row r="345" ht="19.5">
      <c r="AB345" s="49"/>
    </row>
    <row r="346" ht="19.5">
      <c r="AB346" s="49"/>
    </row>
    <row r="347" ht="19.5">
      <c r="AB347" s="49"/>
    </row>
    <row r="348" ht="19.5">
      <c r="AB348" s="49"/>
    </row>
    <row r="349" ht="19.5">
      <c r="AB349" s="49"/>
    </row>
    <row r="350" ht="19.5">
      <c r="AB350" s="49"/>
    </row>
    <row r="351" ht="19.5">
      <c r="AB351" s="49"/>
    </row>
    <row r="352" ht="19.5">
      <c r="AB352" s="49"/>
    </row>
    <row r="353" ht="19.5">
      <c r="AB353" s="49"/>
    </row>
    <row r="354" ht="19.5">
      <c r="AB354" s="49"/>
    </row>
    <row r="355" ht="19.5">
      <c r="AB355" s="49"/>
    </row>
    <row r="356" ht="19.5">
      <c r="AB356" s="49"/>
    </row>
    <row r="357" ht="19.5">
      <c r="AB357" s="49"/>
    </row>
    <row r="358" ht="19.5">
      <c r="AB358" s="49"/>
    </row>
    <row r="359" ht="19.5">
      <c r="AB359" s="49"/>
    </row>
    <row r="360" ht="19.5">
      <c r="AB360" s="49"/>
    </row>
    <row r="361" ht="19.5">
      <c r="AB361" s="49"/>
    </row>
    <row r="362" ht="19.5">
      <c r="AB362" s="49"/>
    </row>
    <row r="363" ht="19.5">
      <c r="AB363" s="49"/>
    </row>
    <row r="364" ht="19.5">
      <c r="AB364" s="49"/>
    </row>
    <row r="365" ht="19.5">
      <c r="AB365" s="49"/>
    </row>
    <row r="366" ht="19.5">
      <c r="AB366" s="49"/>
    </row>
    <row r="367" ht="19.5">
      <c r="AB367" s="49"/>
    </row>
    <row r="368" ht="19.5">
      <c r="AB368" s="49"/>
    </row>
    <row r="369" ht="19.5">
      <c r="AB369" s="49"/>
    </row>
    <row r="370" ht="19.5">
      <c r="AB370" s="49"/>
    </row>
    <row r="371" ht="19.5">
      <c r="AB371" s="49"/>
    </row>
    <row r="372" ht="19.5">
      <c r="AB372" s="49"/>
    </row>
    <row r="373" ht="19.5">
      <c r="AB373" s="49"/>
    </row>
    <row r="374" ht="19.5">
      <c r="AB374" s="49"/>
    </row>
    <row r="375" ht="19.5">
      <c r="AB375" s="49"/>
    </row>
    <row r="376" ht="19.5">
      <c r="AB376" s="49"/>
    </row>
    <row r="377" ht="19.5">
      <c r="AB377" s="49"/>
    </row>
    <row r="378" ht="19.5">
      <c r="AB378" s="49"/>
    </row>
    <row r="379" ht="19.5">
      <c r="AB379" s="49"/>
    </row>
    <row r="380" ht="19.5">
      <c r="AB380" s="49"/>
    </row>
    <row r="381" ht="19.5">
      <c r="AB381" s="49"/>
    </row>
    <row r="382" ht="19.5">
      <c r="AB382" s="49"/>
    </row>
    <row r="383" ht="19.5">
      <c r="AB383" s="49"/>
    </row>
    <row r="384" ht="19.5">
      <c r="AB384" s="49"/>
    </row>
    <row r="385" ht="19.5">
      <c r="AB385" s="49"/>
    </row>
    <row r="386" ht="19.5">
      <c r="AB386" s="49"/>
    </row>
    <row r="387" ht="19.5">
      <c r="AB387" s="49"/>
    </row>
    <row r="388" ht="19.5">
      <c r="AB388" s="49"/>
    </row>
    <row r="389" ht="19.5">
      <c r="AB389" s="49"/>
    </row>
    <row r="390" ht="19.5">
      <c r="AB390" s="49"/>
    </row>
    <row r="391" ht="19.5">
      <c r="AB391" s="49"/>
    </row>
    <row r="392" ht="19.5">
      <c r="AB392" s="49"/>
    </row>
    <row r="393" ht="19.5">
      <c r="AB393" s="49"/>
    </row>
    <row r="394" ht="19.5">
      <c r="AB394" s="49"/>
    </row>
    <row r="395" ht="19.5">
      <c r="AB395" s="49"/>
    </row>
    <row r="396" ht="19.5">
      <c r="AB396" s="49"/>
    </row>
    <row r="397" ht="19.5">
      <c r="AB397" s="49"/>
    </row>
    <row r="398" ht="19.5">
      <c r="AB398" s="49"/>
    </row>
    <row r="399" ht="19.5">
      <c r="AB399" s="49"/>
    </row>
    <row r="400" ht="19.5">
      <c r="AB400" s="49"/>
    </row>
    <row r="401" ht="19.5">
      <c r="AB401" s="49"/>
    </row>
    <row r="402" ht="19.5">
      <c r="AB402" s="49"/>
    </row>
    <row r="403" ht="19.5">
      <c r="AB403" s="49"/>
    </row>
    <row r="404" ht="19.5">
      <c r="AB404" s="49"/>
    </row>
    <row r="405" ht="19.5">
      <c r="AB405" s="49"/>
    </row>
    <row r="406" ht="19.5">
      <c r="AB406" s="49"/>
    </row>
  </sheetData>
  <sheetProtection/>
  <autoFilter ref="S9:V275"/>
  <mergeCells count="11">
    <mergeCell ref="B4:Q4"/>
    <mergeCell ref="B1:Q1"/>
    <mergeCell ref="B2:Q2"/>
    <mergeCell ref="B3:Q3"/>
    <mergeCell ref="A5:A7"/>
    <mergeCell ref="I5:J5"/>
    <mergeCell ref="P5:Q5"/>
    <mergeCell ref="M5:O5"/>
    <mergeCell ref="B5:B7"/>
    <mergeCell ref="K5:L5"/>
    <mergeCell ref="F5:H5"/>
  </mergeCells>
  <printOptions/>
  <pageMargins left="0.2" right="0.24" top="0.4" bottom="0.38" header="0.17" footer="0.17"/>
  <pageSetup horizontalDpi="600" verticalDpi="600" orientation="landscape" paperSize="9" scale="75" r:id="rId1"/>
  <headerFooter alignWithMargins="0">
    <oddFooter xml:space="preserve">&amp;L&amp;12D:/COM วันทนา    หน้าที่ &amp;P/&amp;N  &amp;A&amp;R&amp;12ข้อมูลจาก ฝ่ายงบประมาณ กองคลัง กรมปศุสัตว์ โทร 1645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user04</dc:creator>
  <cp:keywords/>
  <dc:description/>
  <cp:lastModifiedBy>admin</cp:lastModifiedBy>
  <dcterms:created xsi:type="dcterms:W3CDTF">2011-05-12T08:41:43Z</dcterms:created>
  <dcterms:modified xsi:type="dcterms:W3CDTF">2011-05-12T11:45:44Z</dcterms:modified>
  <cp:category/>
  <cp:version/>
  <cp:contentType/>
  <cp:contentStatus/>
</cp:coreProperties>
</file>