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4955" windowHeight="7935" activeTab="0"/>
  </bookViews>
  <sheets>
    <sheet name="สรุปการจัดลำดับ" sheetId="1" r:id="rId1"/>
  </sheets>
  <definedNames>
    <definedName name="_xlnm._FilterDatabase" localSheetId="0" hidden="1">'สรุปการจัดลำดับ'!$T$9:$W$278</definedName>
    <definedName name="_xlfn.BAHTTEXT" hidden="1">#NAME?</definedName>
    <definedName name="A">#REF!</definedName>
    <definedName name="_xlnm.Print_Area" localSheetId="0">'สรุปการจัดลำดับ'!$A$1:$R$282</definedName>
    <definedName name="_xlnm.Print_Titles" localSheetId="0">'สรุปการจัดลำดับ'!$6:$8</definedName>
  </definedNames>
  <calcPr fullCalcOnLoad="1"/>
</workbook>
</file>

<file path=xl/sharedStrings.xml><?xml version="1.0" encoding="utf-8"?>
<sst xmlns="http://schemas.openxmlformats.org/spreadsheetml/2006/main" count="705" uniqueCount="317">
  <si>
    <t xml:space="preserve">สรุปการจัดลำดับการเบิกจ่ายงบประมาณ ระดับหน่วยรับงบประมาณ                             </t>
  </si>
  <si>
    <t>ประจำปีงบประมาณ พ.ศ. 2553</t>
  </si>
  <si>
    <r>
      <t>ตั้งแต่ วันที่ 1 ตุลาคม 2552 ถึง วันที่ 30 กันยายน 2553 (</t>
    </r>
    <r>
      <rPr>
        <u val="single"/>
        <sz val="15"/>
        <rFont val="Arial"/>
        <family val="2"/>
      </rPr>
      <t>รวมทุกงบรายจ่าย  จัดลำดับจากร้อยละของการเบิกจ่ายสะสม)</t>
    </r>
  </si>
  <si>
    <r>
      <t xml:space="preserve">***** มติ ครม. เมื่อวันที่ 29 กันยายน 2552 ได้กำหนดให้ส่วนราชการและรัฐวิสาหกิจ เบิกจ่ายสะสม </t>
    </r>
    <r>
      <rPr>
        <b/>
        <u val="single"/>
        <sz val="13"/>
        <rFont val="Arial"/>
        <family val="2"/>
      </rPr>
      <t xml:space="preserve">(รวมทุกงบรายจ่าย) </t>
    </r>
    <r>
      <rPr>
        <b/>
        <sz val="13"/>
        <rFont val="Arial"/>
        <family val="2"/>
      </rPr>
      <t>ณ สิ้นไตรมาส 4  (สิ้นเดือนกันยายน  2553) ให้ได้ร้อยละ 94  *****</t>
    </r>
  </si>
  <si>
    <t>ลำดับที่</t>
  </si>
  <si>
    <t>หน่วยงาน</t>
  </si>
  <si>
    <r>
      <t>เงินประจำงวดได้รับตาม พรบ.(รวมได้รับจัดสรร</t>
    </r>
    <r>
      <rPr>
        <u val="single"/>
        <sz val="10"/>
        <rFont val="Arial"/>
        <family val="2"/>
      </rPr>
      <t>เพิ่มเติม</t>
    </r>
    <r>
      <rPr>
        <sz val="10"/>
        <rFont val="Arial"/>
        <family val="0"/>
      </rPr>
      <t>ระหว่างปี)</t>
    </r>
  </si>
  <si>
    <t>งบเบิกแทนที่รับโอน/โอนให้หน่วยงานเบิกแทน</t>
  </si>
  <si>
    <t>คงเหลือเงินประจำงวดที่หน่วยงาน</t>
  </si>
  <si>
    <t xml:space="preserve">  เบิกจ่ายสะสม</t>
  </si>
  <si>
    <t>เงินประจำงวดคงเหลือหลังเบิกจ่ายสะสม</t>
  </si>
  <si>
    <t>ก่อหนี้ผูกพัน (ใบสั่งซื้อ/สัญญา)</t>
  </si>
  <si>
    <t>รวมก่อหนี้ผูกพันและเบิกจ่ายสะสม</t>
  </si>
  <si>
    <t>การสำรองเงิน</t>
  </si>
  <si>
    <t>เงินประจำงวดคงเหลือ หลังก่อหนี้ผูกพันและเบิกจ่ายสะสม</t>
  </si>
  <si>
    <t>(1)</t>
  </si>
  <si>
    <t>(2)</t>
  </si>
  <si>
    <t>คิดเป็นร้อยละ</t>
  </si>
  <si>
    <r>
      <t>เปรียบเทียบ (สูง) ต่ำ กว่า มติ ครม. ที่กำหนดไว้</t>
    </r>
    <r>
      <rPr>
        <b/>
        <sz val="10"/>
        <rFont val="Arial"/>
        <family val="2"/>
      </rPr>
      <t xml:space="preserve"> 94.</t>
    </r>
    <r>
      <rPr>
        <b/>
        <sz val="10"/>
        <rFont val="Arial"/>
        <family val="0"/>
      </rPr>
      <t>00</t>
    </r>
    <r>
      <rPr>
        <sz val="10"/>
        <rFont val="Arial"/>
        <family val="0"/>
      </rPr>
      <t xml:space="preserve"> %</t>
    </r>
  </si>
  <si>
    <t>(3) = (1) - (2)</t>
  </si>
  <si>
    <t>(4)</t>
  </si>
  <si>
    <t>(5) = (3) + (4)</t>
  </si>
  <si>
    <t>เปรียบเทียบ (สูง) ต่ำ กว่า มติ ครม. ที่กำหนดไว้ 70 %</t>
  </si>
  <si>
    <t>(7) = (5)  -(6)</t>
  </si>
  <si>
    <t>(3) = (1) -/+ (2)</t>
  </si>
  <si>
    <t>(5) = (3) - (4)</t>
  </si>
  <si>
    <t>(6)</t>
  </si>
  <si>
    <t>(7) = (4) + (6)</t>
  </si>
  <si>
    <t>(8)</t>
  </si>
  <si>
    <t>(9) = (3) - (7) -(8)</t>
  </si>
  <si>
    <t>เขต</t>
  </si>
  <si>
    <t>สำนัก/กอง</t>
  </si>
  <si>
    <t>สสอ.ปศจ</t>
  </si>
  <si>
    <t>ก/จ</t>
  </si>
  <si>
    <t>ก่อหนี้</t>
  </si>
  <si>
    <t>เบิกจ่าย</t>
  </si>
  <si>
    <t>งบบุคลากร</t>
  </si>
  <si>
    <t>งบดำเนินงาน</t>
  </si>
  <si>
    <t>รวม</t>
  </si>
  <si>
    <t>**** รวมทุกงบรายจ่าย (รวมทุกหน่วยงาน)</t>
  </si>
  <si>
    <t>***   0700600061  สถานีพัฒนาอาหารสัตว์อุดรธานี</t>
  </si>
  <si>
    <t>จ</t>
  </si>
  <si>
    <t>***   0700600086  ด่านกักกันสัตว์นครราชสีมา</t>
  </si>
  <si>
    <t>***   0700600113  ด่านกักกันสัตว์นครพนม</t>
  </si>
  <si>
    <t>***   0700600114  ด่านกักกันสัตว์เลย</t>
  </si>
  <si>
    <t>***   0700600126  สำนักเทคโนโลยีชีวภัณฑ์สัตว์</t>
  </si>
  <si>
    <t>ก</t>
  </si>
  <si>
    <t>***   0700600203  สำนักงานปศุสัตว์จังหวัดนครพนม</t>
  </si>
  <si>
    <t>ปศจ</t>
  </si>
  <si>
    <t>***   0700600232  สำนักงานปศุสัตว์จังหวัดพังงา</t>
  </si>
  <si>
    <t>***   0700600246  ด่านกักกันสัตว์กรุงเทพมหานครทางไปรษณีย์</t>
  </si>
  <si>
    <t>***   0700600255  ด่านกักกันสัตว์อุดรธานี</t>
  </si>
  <si>
    <t>***   0700600025  สถานีวิจัยทดสอบพันธุ์สัตว์ปากช่อง</t>
  </si>
  <si>
    <t>***   0700600095  ด่านกักกันสัตว์เพชรบุรี</t>
  </si>
  <si>
    <t>***   0700600040  สถานีวิจัยทดสอบพันธุ์สัตว์แม่ฮ่องสอน</t>
  </si>
  <si>
    <t>***   0700600187  สำนักงานปศุสัตว์จังหวัดบุรีรัมย์</t>
  </si>
  <si>
    <t>***   0700600260  ด่านกักกันสัตว์มหาสารคาม</t>
  </si>
  <si>
    <t>***   0700600218  สำนักงานปศุสัตว์จังหวัดสุโขทัย</t>
  </si>
  <si>
    <t>***   0700600120  ด่านกักกันสัตว์พะเยา</t>
  </si>
  <si>
    <t>***   0700600179  สำนักงานปศุสัตว์จังหวัดระยอง</t>
  </si>
  <si>
    <t>***   0700600035  สถานีวิจัยทดสอบพันธุ์สัตว์สกลนคร</t>
  </si>
  <si>
    <t>***   0700600263  ด่านกักกันสัตว์สุโขทัย</t>
  </si>
  <si>
    <t>***   0700600042  สถานีวิจัยทดสอบพันธุ์สัตว์นครสวรรค์</t>
  </si>
  <si>
    <t>***   0700600057  สถานีพัฒนาอาหารสัตว์บุรีรัมย์</t>
  </si>
  <si>
    <t>***   0700600067  สถานีพัฒนาอาหารสัตว์นครพนม</t>
  </si>
  <si>
    <t>***   0700600198  สำนักงานปศุสัตว์จังหวัดหนองคาย</t>
  </si>
  <si>
    <t>***   0700600037  ศูนย์วิจัยและบำรุงพันธุ์สัตว์เชียงใหม่</t>
  </si>
  <si>
    <t>***   0700600059  สถานีพัฒนาอาหารสัตว์ร้อยเอ็ด</t>
  </si>
  <si>
    <t>***   0700600029  ศูนย์วิจัยและบำรุงพันธุ์สัตว์สุรินทร์</t>
  </si>
  <si>
    <t>***   0700600041  ศูนย์วิจัยและบำรุงพันธุ์สัตว์ตาก</t>
  </si>
  <si>
    <t>***   0700600186  สำนักงานปศุสัตว์จังหวัดนครราชสีมา</t>
  </si>
  <si>
    <t>***   0700600121  ด่านกักกันสัตว์กาญจนบุรี</t>
  </si>
  <si>
    <t>***   0700600071  สถานีพัฒนาอาหารสัตว์สุโขทัย</t>
  </si>
  <si>
    <t>***   0700600183  สำนักงานปศุสัตว์จังหวัดปราจีนบุรี</t>
  </si>
  <si>
    <t>***   0700600049  ศูนย์วิจัยและบำรุงพันธุ์สัตว์ยะลา</t>
  </si>
  <si>
    <t>***   0700600142  ศูนย์วิจัยการผสมเทียมและเทคโนโลยีฯ อุบลราชธานี</t>
  </si>
  <si>
    <t>***   0700600223  สำนักงานปศุสัตว์จังหวัดกาญจนบุรี</t>
  </si>
  <si>
    <t>***   0700600158  ศูนย์วิจัยและถ่ายทอดเทคโนโลยีอุทัยธานี</t>
  </si>
  <si>
    <t>***   0700600036  สถานีวิจัยทดสอบพันธุ์สัตว์นครพนม</t>
  </si>
  <si>
    <t>***   0700600262  ด่านกักกันสัตว์พิษณุโลก</t>
  </si>
  <si>
    <t>***   0700600068  สถานีพัฒนาอาหารสัตว์มุกดาหาร</t>
  </si>
  <si>
    <t>***   0700600252  ด่านกักกันสัตว์ระยอง</t>
  </si>
  <si>
    <t>***   0700600027  สถานีวิจัยทดสอบพันธุ์สัตว์ชัยภูมิ</t>
  </si>
  <si>
    <t>***   0700600135  ศูนย์วิจัยการผสมเทียมและเทคโนโลยีฯ นครราชสีมา</t>
  </si>
  <si>
    <t>***   0700600196  สำนักงานปศุสัตว์จังหวัดอุดรธานี</t>
  </si>
  <si>
    <t>***   0700600132  ศูนย์วิจัยและพัฒนาเทคโนโลยีการย้ายฝากตัวอ่อน</t>
  </si>
  <si>
    <t>***   0700600082  สถานีพัฒนาอาหารสัตว์พัทลุง</t>
  </si>
  <si>
    <t>***   0700600103  ด่านกักกันสัตว์จันทบุรี</t>
  </si>
  <si>
    <t>***   0700600034  สถานีวิจัยทดสอบพันธุ์สัตว์อุดรธานี</t>
  </si>
  <si>
    <t>***   0700600206  สำนักงานปศุสัตว์จังหวัดลำพูน</t>
  </si>
  <si>
    <t>***   0700600157  สำนักสุขศาสตร์สัตว์และสุขอนามัยที่ 6</t>
  </si>
  <si>
    <t>สสอ</t>
  </si>
  <si>
    <t>***   0700600225  สำนักงานปศุสัตว์จังหวัดนครปฐม</t>
  </si>
  <si>
    <t>***   0700600185  สำนักงานปศุสัตว์จังหวัดสระแก้ว</t>
  </si>
  <si>
    <t>***   0700600188  สำนักงานปศุสัตว์จังหวัดสุรินทร์</t>
  </si>
  <si>
    <t>***   0700600169  สำนักงานปศุสัตว์จังหวัดสมุทรปราการ</t>
  </si>
  <si>
    <t>***   0700600208  สำนักงานปศุสัตว์จังหวัดอุตรดิตถ์</t>
  </si>
  <si>
    <t>***   0700600030  สถานีวิจัยทดสอบพันธุ์สัตว์บุรีรัมย์</t>
  </si>
  <si>
    <t>***   0700600107  ด่านกักกันสัตว์สระแก้ว</t>
  </si>
  <si>
    <t>***   0700600091  ด่านกักกันสัตว์กำแพงเพชร</t>
  </si>
  <si>
    <t>***   0700600047  สถานีวิจัยทดสอบพันธุ์สัตว์นครศรีธรรมราช</t>
  </si>
  <si>
    <t>***   0700600048  สถานีวิจัยทดสอบพันธุ์สัตว์กระบี่</t>
  </si>
  <si>
    <t>***   0700600106  ด่านกักกันสัตว์นครนายก</t>
  </si>
  <si>
    <t>***   0700600039  สถานีวิจัยทดสอบพันธุ์สัตว์พะเยา</t>
  </si>
  <si>
    <t>***   0700600105  ด่านกักกันสัตว์ปราจีนบุรี</t>
  </si>
  <si>
    <t>***   0700600074  ศูนย์วิจัยและพัฒนาอาหารสัตว์เพชรบุรี</t>
  </si>
  <si>
    <t>***   0700600212  สำนักงานปศุสัตว์จังหวัดเชียงราย</t>
  </si>
  <si>
    <t>***   0700600138  ศูนย์วิจัยการผสมเทียมและเทคโนโลยีฯ พิษณุโลก</t>
  </si>
  <si>
    <t>***   0700600075  สถานีพัฒนาอาหารสัตว์ประจวบคีรีขันธ์</t>
  </si>
  <si>
    <t>***   0700600190  สำนักงานปศุสัตว์จังหวัดอุบลราชธานี</t>
  </si>
  <si>
    <t>***   0700600207  สำนักงานปศุสัตว์จังหวัดลำปาง</t>
  </si>
  <si>
    <t>***   0700600251  ด่านกักกันสัตว์สุพรรณบุรี</t>
  </si>
  <si>
    <t>***   0700600148  สำนักสุขศาสตร์สัตว์และสุขอนามัยที่ 3</t>
  </si>
  <si>
    <t>***   0700600202  สำนักงานปศุสัตว์จังหวัดสกลนคร</t>
  </si>
  <si>
    <t>***   0700600066  สถานีพัฒนาอาหารสัตว์สกลนคร</t>
  </si>
  <si>
    <t>***   0700600080  สถานีพัฒนาอาหารสัตว์สตูล</t>
  </si>
  <si>
    <t>***   0700600060  ศูนย์วิจัยและพัฒนาอาหารสัตว์ขอนแก่น</t>
  </si>
  <si>
    <t>***   0700600160  สำนักสุขศาสตร์สัตว์และสุขอนามัยที่ 7</t>
  </si>
  <si>
    <t>***   0700600016  กลุ่มวิจัยและพัฒนาผลิตภัณฑ์นม</t>
  </si>
  <si>
    <t>***   0700600072  สถานีพัฒนาอาหารสัตว์พิจิตร</t>
  </si>
  <si>
    <t>***   0700600011  ศูนย์อ้างอิงโรคปากและฯ เอเชียตะวันออกเฉียงใต้</t>
  </si>
  <si>
    <t>***   0700600031  สถานีวิจัยทดสอบพันธุ์สัตว์ศรีสะเกษ</t>
  </si>
  <si>
    <t>***   0700600192  สำนักงานปศุสัตว์จังหวัดชัยภูมิ</t>
  </si>
  <si>
    <t>***   0700600236  สำนักงานปศุสัตว์จังหวัดชุมพร</t>
  </si>
  <si>
    <t>***   0700600222  สำนักงานปศุสัตว์จังหวัดราชบุรี</t>
  </si>
  <si>
    <t>***   0700600134  ศูนย์วิจัยการผสมเทียมและเทคโนโลยีฯ ชลบุรี</t>
  </si>
  <si>
    <t>***   0700600122  ด่านกักกันสัตว์ราชบุรี</t>
  </si>
  <si>
    <t>***   0700600100  ด่านกักกันสัตว์สตูล</t>
  </si>
  <si>
    <t>***   0700600215  สำนักงานปศุสัตว์จังหวัดอุทัยธานี</t>
  </si>
  <si>
    <t>***   0700600023  สถานีวิจัยทดสอบพันธุ์สัตว์ปราจีนบุรี</t>
  </si>
  <si>
    <t>***   0700600181  สำนักงานปศุสัตว์จังหวัดตราด</t>
  </si>
  <si>
    <t>***   0700600211  สำนักงานปศุสัตว์จังหวัดพะเยา</t>
  </si>
  <si>
    <t>***   0700600055  ศูนย์วิจัยและพัฒนาอาหารสัตว์สระแก้ว</t>
  </si>
  <si>
    <t>***   0700600077  ศูนย์วิจัยและพัฒนาอาหารสัตว์สุราษฎร์ธานี</t>
  </si>
  <si>
    <t>***   0700600084  สถาบันวิจัยและบริการสุขภาพช้างแห่งชาติ</t>
  </si>
  <si>
    <t>***   0700600065  สถานีพัฒนาอาหารสัตว์กาฬสินธุ์</t>
  </si>
  <si>
    <t>***   0700600102  ด่านกักกันสัตว์ชลบุรี</t>
  </si>
  <si>
    <t>***   0700600076  สถานีพัฒนาอาหารสัตว์สุพรรณบุรี</t>
  </si>
  <si>
    <t>***   0700600153  ศูนย์วิจัยและพัฒนาฯ ตะวันออกเฉียงเหนือ(ตอนบน)</t>
  </si>
  <si>
    <t>***   0700600111  ด่านกักกันสัตว์อุบลราชธานี</t>
  </si>
  <si>
    <t>***   0700600257  ด่านกักกันสัตว์หนองบัวลำภู</t>
  </si>
  <si>
    <t>***   0700600045  สถานีวิจัยทดสอบพันธุ์สัตว์สุพรรณบุรี</t>
  </si>
  <si>
    <t>***   0700600079  ศูนย์วิจัยและพัฒนาอาหารสัตว์นราธิวาส</t>
  </si>
  <si>
    <t>***   0700600115  ด่านกักกันสัตว์ลำปาง</t>
  </si>
  <si>
    <t>***   0700600056  ศูนย์วิจัยและพัฒนาอาหารสัตว์นครราชสีมา</t>
  </si>
  <si>
    <t>***   0700600174  สำนักงานปศุสัตว์จังหวัดลพบุรี</t>
  </si>
  <si>
    <t>***   0700600129  ศูนย์ผลิตน้ำเชื้อพ่อโคพันธุ์โครงหลวงอินทนนท์</t>
  </si>
  <si>
    <t>***   0700600064  สถานีพัฒนาอาหารสัตว์มหาสารคาม</t>
  </si>
  <si>
    <t>***   0700600191  สำนักงานปศุสัตว์จังหวัดยโสธร</t>
  </si>
  <si>
    <t>***   0700600144  ศูนย์วิจัยและถ่ายทอดเทคโนโลยีทับกวาง</t>
  </si>
  <si>
    <t>***   0700600164  ศูนย์วิจัยและถ่ายทอดเทคโนโลยีนครศรีธรรมราช</t>
  </si>
  <si>
    <t>***   0700600070  สถานีพัฒนาอาหารสัตว์แพร่</t>
  </si>
  <si>
    <t>***   0700600081  สถานีพัฒนาอาหารสัตว์ตรัง</t>
  </si>
  <si>
    <t>***   0700600228  สำนักงานปศุสัตว์จังหวัดเพชรบุรี</t>
  </si>
  <si>
    <t>***   0700600033  สถานีวิจัยทดสอบพันธุ์สัตว์อุบลราชธานี</t>
  </si>
  <si>
    <t>***   0700600149  ศูนย์วิจัยและถ่ายทอดเทคโนโลยีอุบลราชธานี</t>
  </si>
  <si>
    <t>***   0700600089  ด่านกักกันสัตว์เชียงใหม่</t>
  </si>
  <si>
    <t>***   0700600151  สำนักสุขศาสตร์สัตว์และสุขอนามัยที่ 4</t>
  </si>
  <si>
    <t>***   0700600184  สำนักงานปศุสัตว์จังหวัดนครนายก</t>
  </si>
  <si>
    <t>***   0700600078  สถานีพัฒนาอาหารสัตว์ชุมพร</t>
  </si>
  <si>
    <t>***   0700600205  สำนักงานปศุสัตว์จังหวัดเชียงใหม่</t>
  </si>
  <si>
    <t>***   0700600062  สถานีพัฒนาอาหารสัตว์เลย</t>
  </si>
  <si>
    <t>***   0700600094  ด่านกักกันสัตว์เพชรบูรณ์</t>
  </si>
  <si>
    <t>***   0700600154  สำนักสุขศาสตร์สัตว์และสุขอนามัยที่ 5</t>
  </si>
  <si>
    <t>***   0700600109  ด่านกักกันสัตว์สุรินทร์</t>
  </si>
  <si>
    <t>***   0700600258  ด่านกักกันสัตว์กาฬสินธุ์</t>
  </si>
  <si>
    <t>***   0700600267  ด่านกักกันสัตว์นครปฐม</t>
  </si>
  <si>
    <t>***   0700600178  สำนักงานปศุสัตว์จังหวัดชลบุรี</t>
  </si>
  <si>
    <t>***   0700600104  ด่านกักกันสัตว์ตราด</t>
  </si>
  <si>
    <t>***   0700600204  สำนักงานปศุสัตว์จังหวัดมุกดาหาร</t>
  </si>
  <si>
    <t>***   0700600173  สำนักงานปศุสัตว์จังหวัดอ่างทอง</t>
  </si>
  <si>
    <t>***   0700600159  ศูนย์วิจัยและพัฒนาการสัตวแพทย์ภาคเหนือ(ตอนล่าง)</t>
  </si>
  <si>
    <t>***   0700600119  ด่านกักกันสัตว์อุตรดิตถ์</t>
  </si>
  <si>
    <t>***   0700600210  สำนักงานปศุสัตว์จังหวัดน่าน</t>
  </si>
  <si>
    <t>***   0700600214  สำนักงานปศุสัตว์จังหวัดนครสวรรค์</t>
  </si>
  <si>
    <t>***   0700600237  สำนักงานปศุสัตว์จังหวัดสงขลา</t>
  </si>
  <si>
    <t>***   0700600096  ด่านกักกันสัตว์ประจวบคีรีขันธ์</t>
  </si>
  <si>
    <t>***   0700600234  สำนักงานปศุสัตว์จังหวัดสุราษฎร์ธานี</t>
  </si>
  <si>
    <t>***   0700600274  ด่านกักกันสัตว์ฉะเชิงเทรา</t>
  </si>
  <si>
    <t>***   0700600058  สถานีพัฒนาอาหารสัตว์ยโสธร</t>
  </si>
  <si>
    <t>***   0700600130  ศูนย์ผลิตน้ำเชื้อแช่แข็งฯ ตะวันออกเฉียงเหนือ</t>
  </si>
  <si>
    <t>***   0700600128  ศูนย์ผลิตน้ำเชื้อแช่แข็งพ่อพันธุ์ลำพญากลาง</t>
  </si>
  <si>
    <t>***   0700600088  ด่านกักกันสัตว์มุกดาหาร</t>
  </si>
  <si>
    <t>***   0700600020  สถานีวิจัยทดสอบพันธุ์สัตว์จันทบุรี</t>
  </si>
  <si>
    <t>***   0700600220  สำนักงานปศุสัตว์จังหวัดพิจิตร</t>
  </si>
  <si>
    <t>***   0700600273  ด่านกักกันสัตว์สุวรรณภูมิ</t>
  </si>
  <si>
    <t>***   0700600221  สำนักงานปศุสัตว์จังหวัดเพชรบูรณ์</t>
  </si>
  <si>
    <t>***   0700600219  สำนักงานปศุสัตว์จังหวัดพิษณุโลก</t>
  </si>
  <si>
    <t>***   0700600032  ศูนย์วิจัยและบำรุงพันธุ์สัตว์ท่าพระ</t>
  </si>
  <si>
    <t>***   0700600137  ศูนย์วิจัยการผสมเทียมและเทคโนโลยีฯ เชียงใหม่</t>
  </si>
  <si>
    <t>***   0700600216  สำนักงานปศุสัตว์จังหวัดกำแพงเพชร</t>
  </si>
  <si>
    <t>***   0700600131  ศูนย์ผลิตน้ำเชื้อสุกรราชบุรี</t>
  </si>
  <si>
    <t>***   0700600140  ศูนย์วิจัยการผสมเทียมและเทคโนโลยีฯ สุราษฏร์ธานี</t>
  </si>
  <si>
    <t>***   0700600248  ด่านกักกันสัตว์สระบุรี</t>
  </si>
  <si>
    <t>***   0700600051  สถานีวิจัยทดสอบพันธุ์สัตว์ตรัง</t>
  </si>
  <si>
    <t>***   0700600073  สถานีพัฒนาอาหารสัตว์เพชรบูรณ์</t>
  </si>
  <si>
    <t>***   0700600127  สำนักเทคโนโลยีชีวภาพการผลิตปศุสัตว์</t>
  </si>
  <si>
    <t>***   0700600090  ด่านกักกันสัตว์แม่ฮ่องสอน</t>
  </si>
  <si>
    <t>***   0700600244  ด่านกักกันสัตว์กรุงเทพมหานครทางน้ำ</t>
  </si>
  <si>
    <t>***   0700600229  สำนักงานปศุสัตว์จังหวัดประจวบคีรีขันธ์</t>
  </si>
  <si>
    <t>***   0700600097  ด่านกักกันสัตว์ภูเก็ต</t>
  </si>
  <si>
    <t>***   0700600256  ด่านกักกันสัตว์สกลนคร</t>
  </si>
  <si>
    <t>***   0700600063  สถานีพัฒนาอาหารสัตว์หนองคาย</t>
  </si>
  <si>
    <t>***   0700600269  ด่านกักกันสัตว์สุราษฎร์ธานี</t>
  </si>
  <si>
    <t>***   0700600201  สำนักงานปศุสัตว์จังหวัดกาฬสินธุ์</t>
  </si>
  <si>
    <t>***   0700600194  สำนักงานปศุสัตว์จังหวัดหนองบัวลำภู</t>
  </si>
  <si>
    <t>***   0700600268  ด่านกักกันสัตว์กระบี่</t>
  </si>
  <si>
    <t>***   0700600139  ศูนย์วิจัยการผสมเทียมและเทคโนโลยีฯ ราชบุรี</t>
  </si>
  <si>
    <t>***   0700600101  ด่านกักกันสัตว์นราธิวาส</t>
  </si>
  <si>
    <t>***   0700600046  ศูนย์วิจัยและบำรุงพันธุ์สัตว์สุราษฏร์ธานี</t>
  </si>
  <si>
    <t>***   0700600239  สำนักงานปศุสัตว์จังหวัดตรัง</t>
  </si>
  <si>
    <t>***   0700600050  สถานีวิจัยทดสอบพันธุ์สัตว์เทพา</t>
  </si>
  <si>
    <t>***   0700600093  ด่านกักกันสัตว์พิจิตร</t>
  </si>
  <si>
    <t>***   0700600176  สำนักงานปศุสัตว์จังหวัดชัยนาท</t>
  </si>
  <si>
    <t>***   0700600189  สำนักงานปศุสัตว์จังหวัดศรีสะเกษ</t>
  </si>
  <si>
    <t>***   0700600241  สำนักงานปศุสัตว์จังหวัดปัตตานี</t>
  </si>
  <si>
    <t>***   0700600193  สำนักงานปศุสัตว์จังหวัดอำนาจเจริญ</t>
  </si>
  <si>
    <t>***   0700600265  ด่านกักกันสัตว์นครสวรรค์</t>
  </si>
  <si>
    <t>***   0700600022  สถานีวิจัยทดสอบพันธุ์สัตว์สระแก้ว</t>
  </si>
  <si>
    <t>***   0700600133  ศูนย์วิจัยการผสมเทียมและเทคโนโลยีฯ สระบุรี</t>
  </si>
  <si>
    <t>***   0700600147  ศูนย์วิจัยและพัฒนาการสัตวแพทย์ภาคตะวันออก</t>
  </si>
  <si>
    <t>***   0700600224  สำนักงานปศุสัตว์จังหวัดสุพรรณบุรี</t>
  </si>
  <si>
    <t>***   0700600155  ศูนย์วิจัยและถ่ายทอดเทคโนโลยีเชียงราย</t>
  </si>
  <si>
    <t>***   0700600087  ด่านกักกันสัตว์หนองคาย</t>
  </si>
  <si>
    <t>***   0700600069  ศูนย์วิจัยและพัฒนาอาหารสัตว์ลำปาง</t>
  </si>
  <si>
    <t>***   0700600038  สถานีวิจัยทดสอบพันธุ์สัตว์แพร่</t>
  </si>
  <si>
    <t>***   0700600043  สถานีวิจัยทดสอบพันธุ์สัตว์พิษณุโลก</t>
  </si>
  <si>
    <t>***   0700600018  ศูนย์วิจัยและบำรุงพันธุ์สัตว์ทับกวาง</t>
  </si>
  <si>
    <t>***   0700600013  กลุ่มตรวจสอบชีววัตถุสำหรับสัตว์</t>
  </si>
  <si>
    <t>***   0700600200  สำนักงานปศุสัตว์จังหวัดร้อยเอ็ด</t>
  </si>
  <si>
    <t>***   0700600249  ด่านกักกันสัตว์สิงห์บุรี</t>
  </si>
  <si>
    <t>***   0700600143  สำนักสุขศาสตร์สัตว์และสุขอนามัยที่ 1</t>
  </si>
  <si>
    <t>***   0700600118  ด่านกักกันสัตว์เชียงราย</t>
  </si>
  <si>
    <t>***   0700600136  ศูนย์วิจัยการผสมเทียมและเทคโนโลยีฯ ขอนแก่น</t>
  </si>
  <si>
    <t>***   0700600152  ศูนย์วิจัยและถ่ายทอดเทคโนโลยีมหาสารคาม</t>
  </si>
  <si>
    <t>***   0700600026  ศูนย์วิจัยและบำรุงพันธุ์สัตว์ลำพญากลาง</t>
  </si>
  <si>
    <t>***   0700600180  สำนักงานปศุสัตว์จังหวัดจันทบุรี</t>
  </si>
  <si>
    <t>***   0700600238  สำนักงานปศุสัตว์จังหวัดสตูล</t>
  </si>
  <si>
    <t>***   0700600054  ศูนย์วิจัยและพัฒนาอาหารสัตว์ชัยนาท</t>
  </si>
  <si>
    <t>***   0700600161  ศูนย์วิจัยและถ่ายทอดเทคโนโลยีเขาไชยราช</t>
  </si>
  <si>
    <t>***   0700600092  ด่านกักกันสัตว์ตาก</t>
  </si>
  <si>
    <t>***   0700600240  สำนักงานปศุสัตว์จังหวัดพัทลุง</t>
  </si>
  <si>
    <t>***   0700600116  ด่านกักกันสัตว์แพร่</t>
  </si>
  <si>
    <t>***   0700600168  สำนักงานปศุสัตว์กรุงเทพมหานคร</t>
  </si>
  <si>
    <t>***   0700600146  ศูนย์วิจัยและถ่ายทอดเทคโนโลยีปลวกแดง</t>
  </si>
  <si>
    <t>***   0700600085  ด่านกักกันสัตว์ลพบุรี</t>
  </si>
  <si>
    <t>***   0700600162  ศูนย์วิจัยและพัฒนาการสัตวแพทย์ภาคตะวันตก</t>
  </si>
  <si>
    <t>***   0700600019  ศูนย์วิจัยและบำรุงพันธุ์สัตว์กบินทร์บุรี</t>
  </si>
  <si>
    <t>***   0700600266  ด่านกักกันสัตว์สมุทรสงคราม</t>
  </si>
  <si>
    <t>***   0700600227  สำนักงานปศุสัตว์จังหวัดสมุทรสงคราม</t>
  </si>
  <si>
    <t>***   0700600199  สำนักงานปศุสัตว์จังหวัดมหาสารคาม</t>
  </si>
  <si>
    <t>***   0700600175  สำนักงานปศุสัตว์จังหวัดสิงห์บุรี</t>
  </si>
  <si>
    <t>***   0700600195  สำนักงานปศุสัตว์จังหวัดขอนแก่น</t>
  </si>
  <si>
    <t>***   0700600226  สำนักงานปศุสัตว์จังหวัดสมุทรสาคร</t>
  </si>
  <si>
    <t>***   0700600245  ด่านกักกันสัตว์กรุงเทพมหานครทางอากาศ</t>
  </si>
  <si>
    <t>***   0700600171  สำนักงานปศุสัตว์จังหวัดปทุมธานี</t>
  </si>
  <si>
    <t>***   0700600182  สำนักงานปศุสัตว์จังหวัดฉะเชิงเทรา</t>
  </si>
  <si>
    <t>***   0700600242  สำนักงานปศุสัตว์จังหวัดยะลา</t>
  </si>
  <si>
    <t>***   0700600002  กลุ่มตรวจสอบภายใน</t>
  </si>
  <si>
    <t>***   0700600170  สำนักงานปศุสัตว์จังหวัดนนทบุรี</t>
  </si>
  <si>
    <t>***   0700600209  สำนักงานปศุสัตว์จังหวัดแพร่</t>
  </si>
  <si>
    <t>***   0700600233  สำนักงานปศุสัตว์จังหวัดภูเก็ต</t>
  </si>
  <si>
    <t>***   0700600231  สำนักงานปศุสัตว์จังหวัดกระบี่</t>
  </si>
  <si>
    <t>***   0700600264  ด่านกักกันสัตว์อุทัยธานี</t>
  </si>
  <si>
    <t>***   0700600005  กองคลัง</t>
  </si>
  <si>
    <t>***   0700600098  ด่านกักกันสัตว์ชุมพร</t>
  </si>
  <si>
    <t>***   0700600112  ด่านกักกันสัตว์อำนาจเจริญ</t>
  </si>
  <si>
    <t>***   0700600259  ด่านกักกันสัตว์ขอนแก่น</t>
  </si>
  <si>
    <t>***   0700600197  สำนักงานปศุสัตว์จังหวัดเลย</t>
  </si>
  <si>
    <t>***   0700600217  สำนักงานปศุสัตว์จังหวัดตาก</t>
  </si>
  <si>
    <t>***   0700600165  ศูนย์วิจัยและพัฒนาการสัตวแพทย์ภาคใต้</t>
  </si>
  <si>
    <t>***   0700600052  สถานีวิจัยทดสอบพันธุ์สัตว์ปัตตานี</t>
  </si>
  <si>
    <t>***   0700600125  ด่านกักกันสัตว์ยะลา</t>
  </si>
  <si>
    <t>***   0700600008  กองแผนงาน</t>
  </si>
  <si>
    <t>***   0700600253  ด่านกักกันสัตว์ชัยภูมิ</t>
  </si>
  <si>
    <t>***   0700600177  สำนักงานปศุสัตว์จังหวัดสระบุรี</t>
  </si>
  <si>
    <t>***   0700600117  ด่านกักกันสัตว์น่าน</t>
  </si>
  <si>
    <t>***   0700600243  สำนักงานปศุสัตว์จังหวัดนราธิวาส</t>
  </si>
  <si>
    <t>***   0700600110  ด่านกักกันสัตว์ศรีสะเกษ</t>
  </si>
  <si>
    <t>***   0700600172  สำนักงานปศุสัตว์จังหวัดพระนครศรีอยุธยา</t>
  </si>
  <si>
    <t>***   0700600124  ด่านกักกันสัตว์ตรัง</t>
  </si>
  <si>
    <t>***   0700600123  ด่านกักกันสัตว์ระนอง</t>
  </si>
  <si>
    <t>***   0700600261  ด่านกักกันสัตว์ลำพูน</t>
  </si>
  <si>
    <t>***   0700600150  ศูนย์วิจัยและพัฒนาฯ ตะวันออกเฉียงเหนือ(ตอนล่าง)</t>
  </si>
  <si>
    <t>***   0700600108  ด่านกักกันสัตว์บุรีรัมย์</t>
  </si>
  <si>
    <t>***   0700600001  กลุ่มพัฒนาระบบบริหาร</t>
  </si>
  <si>
    <t>***   0700600006  ฝ่ายพัสดุ</t>
  </si>
  <si>
    <t>***   0700600017  กองบำรุงพันธุ์สัตว์</t>
  </si>
  <si>
    <t>***   0700600053  กองอาหารสัตว์</t>
  </si>
  <si>
    <t>***   0700600254  ด่านกักกันสัตว์ร้อยเอ็ด</t>
  </si>
  <si>
    <t>***   0700600250  ด่านกักกันสัตว์พระนครศรีอยุธยา</t>
  </si>
  <si>
    <t>***   0700600000  กรมปศุสัตว์</t>
  </si>
  <si>
    <t>***   0700600235  สำนักงานปศุสัตว์จังหวัดระนอง</t>
  </si>
  <si>
    <t>***   0700600156  ศูนย์วิจัยและพัฒนาการสัตวแพทย์ภาคเหนือ(ตอนบน)</t>
  </si>
  <si>
    <t>***   0700600141  ศูนย์วิจัยการผสมเทียมและเทคโนโลยีฯ สงขลา</t>
  </si>
  <si>
    <t>***   0700600270  ด่านกักกันสัตว์นครศรีธรรมราช</t>
  </si>
  <si>
    <t>***   0700600272  สำนักตรวจสอบคุณภาพสินค้าปศุสัตว์</t>
  </si>
  <si>
    <t>***   0700600166  สำนักสุขศาสตร์สัตว์และสุขอนามัยที่ 9</t>
  </si>
  <si>
    <t>***   0700600007  กองนิติการ</t>
  </si>
  <si>
    <t>***   0700600230  สำนักงานปศุสัตว์จังหวัดนครศรีธรรมราช</t>
  </si>
  <si>
    <t>***   0700600167  ศูนย์วิจัยและถ่ายทอดเทคโนโลยีนราธิวาส</t>
  </si>
  <si>
    <t>***   0700600145  สำนักสุขศาสตร์สัตว์และสุขอนามัยที่ 2</t>
  </si>
  <si>
    <t>***   0700600083  สำนักควบคุม ป้องกันและบำบัดโรคสัตว์</t>
  </si>
  <si>
    <t>***   0700600044  ศูนย์วิจัยและบำรุงพันธุ์สัตว์หนองกวาง</t>
  </si>
  <si>
    <t>***   0700600003  สำนักงานเลขานุการกรม</t>
  </si>
  <si>
    <t>***   0700600024  ศูนย์วิจัยและบำรุงพันธุ์สัตว์นครราชสีมา</t>
  </si>
  <si>
    <t>***   0700600275  สถานีวิจัยทดสอบพันธุ์สัตว์มหาสารคาม</t>
  </si>
  <si>
    <t>***   0700600028  สถานีวิจัยทดสอบพันธุ์สัตว์เลย</t>
  </si>
  <si>
    <t>***   0700600213  สำนักงานปศุสัตว์จังหวัดแม่ฮ่องสอน</t>
  </si>
  <si>
    <t>***   0700600163  สำนักสุขศาสตร์สัตว์และสุขอนามัยที่ 8</t>
  </si>
  <si>
    <t>***   0700600010  สถาบันสุขภาพสัตว์แห่งชาติ</t>
  </si>
  <si>
    <t>***   0700600004  กองการเจ้าหน้าที่</t>
  </si>
  <si>
    <t>***   0700600099  ด่านกักกันสัตว์สงขลา</t>
  </si>
  <si>
    <t>***   0700600009  ศูนย์สารสนเทศ</t>
  </si>
  <si>
    <t>***   0700600014  สำนักพัฒนาระบบและรับรองมาตรฐานสินค้าปศุสัตว์</t>
  </si>
  <si>
    <t>***   0700600015  สำนักพัฒนาการปศุสัตว์และถ่ายทอดเทคโนโลยี</t>
  </si>
  <si>
    <t>***   0700600271  ด่านกักกันสัตว์ปัตตานี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</si>
</sst>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"/>
    <numFmt numFmtId="200" formatCode="#,##0.000"/>
    <numFmt numFmtId="201" formatCode="#,##0.0_);\(#,##0.0\)"/>
    <numFmt numFmtId="202" formatCode="#,##0.000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7"/>
      <name val="Small Fonts"/>
      <family val="0"/>
    </font>
    <font>
      <sz val="8"/>
      <name val="Arial"/>
      <family val="0"/>
    </font>
    <font>
      <sz val="13"/>
      <name val="Arial"/>
      <family val="0"/>
    </font>
    <font>
      <sz val="10"/>
      <color indexed="10"/>
      <name val="Arial"/>
      <family val="0"/>
    </font>
    <font>
      <u val="single"/>
      <sz val="15"/>
      <name val="Arial"/>
      <family val="2"/>
    </font>
    <font>
      <b/>
      <u val="single"/>
      <sz val="13"/>
      <name val="Arial"/>
      <family val="2"/>
    </font>
    <font>
      <b/>
      <sz val="13"/>
      <name val="Arial"/>
      <family val="2"/>
    </font>
    <font>
      <sz val="10"/>
      <color indexed="9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3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7" fontId="3" fillId="0" borderId="0">
      <alignment/>
      <protection/>
    </xf>
    <xf numFmtId="0" fontId="0" fillId="0" borderId="0">
      <alignment/>
      <protection/>
    </xf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19" applyFill="1">
      <alignment/>
      <protection/>
    </xf>
    <xf numFmtId="0" fontId="0" fillId="0" borderId="0" xfId="19" applyFill="1" applyAlignment="1">
      <alignment horizontal="center"/>
      <protection/>
    </xf>
    <xf numFmtId="4" fontId="6" fillId="0" borderId="0" xfId="19" applyNumberFormat="1" applyFont="1" applyFill="1">
      <alignment/>
      <protection/>
    </xf>
    <xf numFmtId="39" fontId="0" fillId="0" borderId="0" xfId="19" applyNumberFormat="1" applyFill="1">
      <alignment/>
      <protection/>
    </xf>
    <xf numFmtId="3" fontId="0" fillId="0" borderId="0" xfId="19" applyNumberFormat="1" applyFill="1">
      <alignment/>
      <protection/>
    </xf>
    <xf numFmtId="37" fontId="0" fillId="0" borderId="0" xfId="19" applyNumberFormat="1" applyFill="1">
      <alignment/>
      <protection/>
    </xf>
    <xf numFmtId="0" fontId="0" fillId="0" borderId="0" xfId="19" applyFill="1" applyAlignment="1">
      <alignment/>
      <protection/>
    </xf>
    <xf numFmtId="37" fontId="10" fillId="0" borderId="0" xfId="19" applyNumberFormat="1" applyFont="1" applyFill="1">
      <alignment/>
      <protection/>
    </xf>
    <xf numFmtId="3" fontId="0" fillId="0" borderId="1" xfId="19" applyNumberFormat="1" applyFill="1" applyBorder="1" applyAlignment="1">
      <alignment horizontal="center" vertical="center" wrapText="1"/>
      <protection/>
    </xf>
    <xf numFmtId="37" fontId="0" fillId="0" borderId="1" xfId="19" applyNumberFormat="1" applyFill="1" applyBorder="1" applyAlignment="1">
      <alignment horizontal="center" vertical="center" wrapText="1"/>
      <protection/>
    </xf>
    <xf numFmtId="0" fontId="0" fillId="0" borderId="2" xfId="19" applyFont="1" applyFill="1" applyBorder="1" applyAlignment="1">
      <alignment horizontal="center" vertical="center" wrapText="1"/>
      <protection/>
    </xf>
    <xf numFmtId="0" fontId="0" fillId="0" borderId="0" xfId="19" applyFill="1" applyAlignment="1">
      <alignment vertical="center" wrapText="1"/>
      <protection/>
    </xf>
    <xf numFmtId="0" fontId="0" fillId="0" borderId="0" xfId="19" applyFill="1" applyAlignment="1">
      <alignment horizontal="center" vertical="center" wrapText="1"/>
      <protection/>
    </xf>
    <xf numFmtId="4" fontId="6" fillId="0" borderId="0" xfId="19" applyNumberFormat="1" applyFont="1" applyFill="1" applyAlignment="1">
      <alignment vertical="center" wrapText="1"/>
      <protection/>
    </xf>
    <xf numFmtId="39" fontId="0" fillId="0" borderId="0" xfId="19" applyNumberFormat="1" applyFill="1" applyAlignment="1">
      <alignment vertical="center" wrapText="1"/>
      <protection/>
    </xf>
    <xf numFmtId="37" fontId="0" fillId="0" borderId="1" xfId="19" applyNumberFormat="1" applyFont="1" applyFill="1" applyBorder="1" applyAlignment="1">
      <alignment horizontal="center" vertical="center" wrapText="1"/>
      <protection/>
    </xf>
    <xf numFmtId="49" fontId="0" fillId="0" borderId="1" xfId="19" applyNumberFormat="1" applyFont="1" applyFill="1" applyBorder="1" applyAlignment="1">
      <alignment horizontal="center" vertical="center" wrapText="1"/>
      <protection/>
    </xf>
    <xf numFmtId="39" fontId="0" fillId="0" borderId="1" xfId="19" applyNumberFormat="1" applyFont="1" applyFill="1" applyBorder="1" applyAlignment="1">
      <alignment horizontal="center" vertical="center" wrapText="1"/>
      <protection/>
    </xf>
    <xf numFmtId="49" fontId="0" fillId="0" borderId="1" xfId="19" applyNumberFormat="1" applyFill="1" applyBorder="1" applyAlignment="1">
      <alignment horizontal="center" vertical="center" wrapText="1"/>
      <protection/>
    </xf>
    <xf numFmtId="39" fontId="0" fillId="0" borderId="1" xfId="19" applyNumberFormat="1" applyFill="1" applyBorder="1" applyAlignment="1">
      <alignment horizontal="center" vertical="center" wrapText="1"/>
      <protection/>
    </xf>
    <xf numFmtId="49" fontId="0" fillId="0" borderId="0" xfId="19" applyNumberFormat="1" applyFill="1" applyAlignment="1">
      <alignment horizontal="center" vertical="center" wrapText="1"/>
      <protection/>
    </xf>
    <xf numFmtId="39" fontId="0" fillId="0" borderId="0" xfId="19" applyNumberFormat="1" applyFill="1" applyAlignment="1">
      <alignment horizontal="center" vertical="center" wrapText="1"/>
      <protection/>
    </xf>
    <xf numFmtId="3" fontId="12" fillId="0" borderId="1" xfId="19" applyNumberFormat="1" applyFont="1" applyFill="1" applyBorder="1" applyAlignment="1">
      <alignment vertical="center"/>
      <protection/>
    </xf>
    <xf numFmtId="0" fontId="13" fillId="0" borderId="1" xfId="19" applyFont="1" applyFill="1" applyBorder="1" applyAlignment="1">
      <alignment vertical="center"/>
      <protection/>
    </xf>
    <xf numFmtId="37" fontId="12" fillId="0" borderId="1" xfId="19" applyNumberFormat="1" applyFont="1" applyFill="1" applyBorder="1" applyAlignment="1">
      <alignment vertical="center"/>
      <protection/>
    </xf>
    <xf numFmtId="4" fontId="12" fillId="0" borderId="1" xfId="19" applyNumberFormat="1" applyFont="1" applyFill="1" applyBorder="1" applyAlignment="1">
      <alignment vertical="center"/>
      <protection/>
    </xf>
    <xf numFmtId="39" fontId="12" fillId="0" borderId="1" xfId="19" applyNumberFormat="1" applyFont="1" applyFill="1" applyBorder="1" applyAlignment="1">
      <alignment horizontal="center" vertical="center"/>
      <protection/>
    </xf>
    <xf numFmtId="4" fontId="12" fillId="0" borderId="1" xfId="19" applyNumberFormat="1" applyFont="1" applyFill="1" applyBorder="1" applyAlignment="1">
      <alignment horizontal="center" vertical="center"/>
      <protection/>
    </xf>
    <xf numFmtId="0" fontId="0" fillId="0" borderId="0" xfId="19" applyFill="1" applyAlignment="1">
      <alignment vertical="center"/>
      <protection/>
    </xf>
    <xf numFmtId="0" fontId="0" fillId="0" borderId="0" xfId="19" applyFill="1" applyAlignment="1">
      <alignment horizontal="center" vertical="center"/>
      <protection/>
    </xf>
    <xf numFmtId="4" fontId="6" fillId="0" borderId="0" xfId="19" applyNumberFormat="1" applyFont="1" applyFill="1" applyAlignment="1">
      <alignment vertical="center"/>
      <protection/>
    </xf>
    <xf numFmtId="39" fontId="0" fillId="0" borderId="0" xfId="19" applyNumberFormat="1" applyFill="1" applyAlignment="1">
      <alignment vertical="center"/>
      <protection/>
    </xf>
    <xf numFmtId="3" fontId="0" fillId="0" borderId="3" xfId="19" applyNumberFormat="1" applyFill="1" applyBorder="1" applyAlignment="1">
      <alignment horizontal="center" vertical="center"/>
      <protection/>
    </xf>
    <xf numFmtId="0" fontId="0" fillId="0" borderId="3" xfId="19" applyFill="1" applyBorder="1" applyAlignment="1">
      <alignment vertical="center"/>
      <protection/>
    </xf>
    <xf numFmtId="3" fontId="0" fillId="0" borderId="3" xfId="19" applyNumberFormat="1" applyFill="1" applyBorder="1" applyAlignment="1">
      <alignment vertical="center"/>
      <protection/>
    </xf>
    <xf numFmtId="37" fontId="0" fillId="0" borderId="3" xfId="19" applyNumberFormat="1" applyFill="1" applyBorder="1" applyAlignment="1">
      <alignment vertical="center"/>
      <protection/>
    </xf>
    <xf numFmtId="4" fontId="0" fillId="0" borderId="3" xfId="19" applyNumberFormat="1" applyFill="1" applyBorder="1" applyAlignment="1">
      <alignment vertical="center"/>
      <protection/>
    </xf>
    <xf numFmtId="4" fontId="0" fillId="0" borderId="3" xfId="19" applyNumberFormat="1" applyFill="1" applyBorder="1" applyAlignment="1">
      <alignment horizontal="center" vertical="center"/>
      <protection/>
    </xf>
    <xf numFmtId="39" fontId="0" fillId="0" borderId="3" xfId="19" applyNumberFormat="1" applyFill="1" applyBorder="1" applyAlignment="1">
      <alignment horizontal="center" vertical="center"/>
      <protection/>
    </xf>
    <xf numFmtId="39" fontId="0" fillId="0" borderId="3" xfId="19" applyNumberFormat="1" applyFill="1" applyBorder="1" applyAlignment="1">
      <alignment vertical="center"/>
      <protection/>
    </xf>
    <xf numFmtId="4" fontId="0" fillId="0" borderId="0" xfId="19" applyNumberFormat="1" applyFill="1" applyAlignment="1">
      <alignment vertical="center"/>
      <protection/>
    </xf>
    <xf numFmtId="3" fontId="0" fillId="0" borderId="4" xfId="19" applyNumberFormat="1" applyFill="1" applyBorder="1" applyAlignment="1">
      <alignment horizontal="center" vertical="center"/>
      <protection/>
    </xf>
    <xf numFmtId="0" fontId="0" fillId="0" borderId="4" xfId="19" applyFill="1" applyBorder="1" applyAlignment="1">
      <alignment vertical="center"/>
      <protection/>
    </xf>
    <xf numFmtId="3" fontId="0" fillId="0" borderId="4" xfId="19" applyNumberFormat="1" applyFill="1" applyBorder="1" applyAlignment="1">
      <alignment vertical="center"/>
      <protection/>
    </xf>
    <xf numFmtId="37" fontId="0" fillId="0" borderId="4" xfId="19" applyNumberFormat="1" applyFill="1" applyBorder="1" applyAlignment="1">
      <alignment vertical="center"/>
      <protection/>
    </xf>
    <xf numFmtId="4" fontId="0" fillId="0" borderId="4" xfId="19" applyNumberFormat="1" applyFill="1" applyBorder="1" applyAlignment="1">
      <alignment vertical="center"/>
      <protection/>
    </xf>
    <xf numFmtId="39" fontId="0" fillId="0" borderId="4" xfId="19" applyNumberFormat="1" applyFill="1" applyBorder="1" applyAlignment="1">
      <alignment horizontal="center" vertical="center"/>
      <protection/>
    </xf>
    <xf numFmtId="4" fontId="0" fillId="0" borderId="4" xfId="19" applyNumberFormat="1" applyFill="1" applyBorder="1" applyAlignment="1">
      <alignment horizontal="center" vertical="center"/>
      <protection/>
    </xf>
    <xf numFmtId="4" fontId="14" fillId="0" borderId="0" xfId="19" applyNumberFormat="1" applyFont="1" applyFill="1" applyAlignment="1">
      <alignment vertical="center"/>
      <protection/>
    </xf>
    <xf numFmtId="0" fontId="0" fillId="0" borderId="4" xfId="19" applyFont="1" applyFill="1" applyBorder="1" applyAlignment="1">
      <alignment vertical="center"/>
      <protection/>
    </xf>
    <xf numFmtId="0" fontId="0" fillId="0" borderId="0" xfId="19" applyFont="1" applyFill="1" applyAlignment="1">
      <alignment horizontal="center" vertical="center"/>
      <protection/>
    </xf>
    <xf numFmtId="194" fontId="0" fillId="0" borderId="0" xfId="15" applyFill="1" applyAlignment="1">
      <alignment vertical="center"/>
    </xf>
    <xf numFmtId="39" fontId="6" fillId="0" borderId="0" xfId="19" applyNumberFormat="1" applyFont="1" applyFill="1" applyAlignment="1">
      <alignment vertical="center"/>
      <protection/>
    </xf>
    <xf numFmtId="4" fontId="0" fillId="0" borderId="0" xfId="19" applyNumberFormat="1" applyFill="1">
      <alignment/>
      <protection/>
    </xf>
    <xf numFmtId="0" fontId="5" fillId="0" borderId="0" xfId="19" applyFont="1" applyFill="1" applyAlignment="1">
      <alignment horizontal="center" vertical="center"/>
      <protection/>
    </xf>
    <xf numFmtId="0" fontId="9" fillId="0" borderId="0" xfId="19" applyFont="1" applyFill="1" applyAlignment="1">
      <alignment horizontal="center" vertical="center"/>
      <protection/>
    </xf>
    <xf numFmtId="0" fontId="0" fillId="0" borderId="5" xfId="19" applyFill="1" applyBorder="1" applyAlignment="1">
      <alignment horizontal="center" vertical="center" wrapText="1"/>
      <protection/>
    </xf>
    <xf numFmtId="0" fontId="0" fillId="0" borderId="6" xfId="19" applyFill="1" applyBorder="1" applyAlignment="1">
      <alignment horizontal="center" vertical="center" wrapText="1"/>
      <protection/>
    </xf>
    <xf numFmtId="0" fontId="0" fillId="0" borderId="7" xfId="19" applyFont="1" applyFill="1" applyBorder="1" applyAlignment="1">
      <alignment horizontal="center" vertical="center" wrapText="1"/>
      <protection/>
    </xf>
    <xf numFmtId="0" fontId="0" fillId="0" borderId="8" xfId="19" applyFont="1" applyFill="1" applyBorder="1" applyAlignment="1">
      <alignment horizontal="center" vertical="center" wrapText="1"/>
      <protection/>
    </xf>
    <xf numFmtId="0" fontId="0" fillId="0" borderId="9" xfId="19" applyFill="1" applyBorder="1" applyAlignment="1">
      <alignment horizontal="center" vertical="center" wrapText="1"/>
      <protection/>
    </xf>
    <xf numFmtId="0" fontId="0" fillId="0" borderId="2" xfId="19" applyFill="1" applyBorder="1" applyAlignment="1">
      <alignment horizontal="center" vertical="center" wrapText="1"/>
      <protection/>
    </xf>
    <xf numFmtId="0" fontId="0" fillId="0" borderId="7" xfId="19" applyFill="1" applyBorder="1" applyAlignment="1">
      <alignment horizontal="center" vertical="center" wrapText="1"/>
      <protection/>
    </xf>
    <xf numFmtId="0" fontId="0" fillId="0" borderId="8" xfId="19" applyFill="1" applyBorder="1" applyAlignment="1">
      <alignment horizontal="center" vertical="center" wrapText="1"/>
      <protection/>
    </xf>
    <xf numFmtId="0" fontId="0" fillId="0" borderId="5" xfId="19" applyFont="1" applyFill="1" applyBorder="1" applyAlignment="1">
      <alignment horizontal="center" vertical="center" wrapText="1"/>
      <protection/>
    </xf>
    <xf numFmtId="0" fontId="0" fillId="0" borderId="2" xfId="19" applyFont="1" applyFill="1" applyBorder="1" applyAlignment="1">
      <alignment horizontal="center" vertical="center" wrapText="1"/>
      <protection/>
    </xf>
    <xf numFmtId="0" fontId="0" fillId="0" borderId="6" xfId="19" applyFont="1" applyFill="1" applyBorder="1" applyAlignment="1">
      <alignment horizontal="center" vertical="center" wrapText="1"/>
      <protection/>
    </xf>
  </cellXfs>
  <cellStyles count="11">
    <cellStyle name="Normal" xfId="0"/>
    <cellStyle name="Comma_สรุปการจัดลำดับปี 2553" xfId="15"/>
    <cellStyle name="Followed Hyperlink" xfId="16"/>
    <cellStyle name="Hyperlink" xfId="17"/>
    <cellStyle name="no dec" xfId="18"/>
    <cellStyle name="Normal_สรุปการจัดลำดับปี 2553" xfId="19"/>
    <cellStyle name="Comma" xfId="20"/>
    <cellStyle name="Comma [0]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tabColor indexed="34"/>
  </sheetPr>
  <dimension ref="A1:AI381"/>
  <sheetViews>
    <sheetView tabSelected="1" zoomScaleSheetLayoutView="100" workbookViewId="0" topLeftCell="A1">
      <selection activeCell="B6" sqref="B6:B8"/>
    </sheetView>
  </sheetViews>
  <sheetFormatPr defaultColWidth="9.140625" defaultRowHeight="12.75"/>
  <cols>
    <col min="1" max="1" width="5.28125" style="1" customWidth="1"/>
    <col min="2" max="2" width="55.140625" style="1" customWidth="1"/>
    <col min="3" max="3" width="13.8515625" style="5" hidden="1" customWidth="1"/>
    <col min="4" max="4" width="14.00390625" style="5" hidden="1" customWidth="1"/>
    <col min="5" max="5" width="14.28125" style="6" bestFit="1" customWidth="1"/>
    <col min="6" max="6" width="15.57421875" style="1" bestFit="1" customWidth="1"/>
    <col min="7" max="7" width="7.00390625" style="2" customWidth="1"/>
    <col min="8" max="8" width="10.8515625" style="1" customWidth="1"/>
    <col min="9" max="9" width="15.7109375" style="7" customWidth="1"/>
    <col min="10" max="10" width="9.421875" style="1" customWidth="1"/>
    <col min="11" max="11" width="13.8515625" style="1" bestFit="1" customWidth="1"/>
    <col min="12" max="12" width="6.140625" style="1" customWidth="1"/>
    <col min="13" max="13" width="15.421875" style="1" customWidth="1"/>
    <col min="14" max="14" width="6.28125" style="1" customWidth="1"/>
    <col min="15" max="15" width="10.00390625" style="4" hidden="1" customWidth="1"/>
    <col min="16" max="16" width="13.421875" style="4" bestFit="1" customWidth="1"/>
    <col min="17" max="17" width="15.8515625" style="1" customWidth="1"/>
    <col min="18" max="18" width="6.140625" style="1" customWidth="1"/>
    <col min="19" max="19" width="14.00390625" style="1" hidden="1" customWidth="1"/>
    <col min="20" max="23" width="0" style="2" hidden="1" customWidth="1"/>
    <col min="24" max="24" width="0" style="1" hidden="1" customWidth="1"/>
    <col min="25" max="25" width="15.00390625" style="3" hidden="1" customWidth="1"/>
    <col min="26" max="26" width="15.00390625" style="4" hidden="1" customWidth="1"/>
    <col min="27" max="28" width="0" style="2" hidden="1" customWidth="1"/>
    <col min="29" max="29" width="12.28125" style="1" hidden="1" customWidth="1"/>
    <col min="30" max="30" width="0" style="1" hidden="1" customWidth="1"/>
    <col min="31" max="31" width="11.7109375" style="1" hidden="1" customWidth="1"/>
    <col min="32" max="32" width="0" style="1" hidden="1" customWidth="1"/>
    <col min="33" max="33" width="15.00390625" style="4" hidden="1" customWidth="1"/>
    <col min="34" max="34" width="12.8515625" style="4" hidden="1" customWidth="1"/>
    <col min="35" max="35" width="15.00390625" style="4" hidden="1" customWidth="1"/>
    <col min="36" max="82" width="0" style="1" hidden="1" customWidth="1"/>
    <col min="83" max="16384" width="9.140625" style="1" customWidth="1"/>
  </cols>
  <sheetData>
    <row r="1" spans="1:18" ht="21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21" customHeight="1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24.75" customHeight="1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24.75" customHeight="1">
      <c r="A4" s="56" t="s">
        <v>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15:16" ht="12.75">
      <c r="O5" s="8"/>
      <c r="P5" s="8"/>
    </row>
    <row r="6" spans="1:35" s="12" customFormat="1" ht="72.75" customHeight="1">
      <c r="A6" s="63" t="s">
        <v>4</v>
      </c>
      <c r="B6" s="59" t="s">
        <v>5</v>
      </c>
      <c r="C6" s="9" t="s">
        <v>6</v>
      </c>
      <c r="D6" s="9" t="s">
        <v>7</v>
      </c>
      <c r="E6" s="10" t="s">
        <v>8</v>
      </c>
      <c r="F6" s="65" t="s">
        <v>9</v>
      </c>
      <c r="G6" s="66"/>
      <c r="H6" s="67"/>
      <c r="I6" s="57" t="s">
        <v>10</v>
      </c>
      <c r="J6" s="58"/>
      <c r="K6" s="57" t="s">
        <v>11</v>
      </c>
      <c r="L6" s="58"/>
      <c r="M6" s="57" t="s">
        <v>12</v>
      </c>
      <c r="N6" s="62"/>
      <c r="O6" s="58"/>
      <c r="P6" s="11" t="s">
        <v>13</v>
      </c>
      <c r="Q6" s="57" t="s">
        <v>14</v>
      </c>
      <c r="R6" s="58"/>
      <c r="T6" s="13"/>
      <c r="U6" s="13"/>
      <c r="V6" s="13"/>
      <c r="W6" s="13"/>
      <c r="Y6" s="14"/>
      <c r="Z6" s="15"/>
      <c r="AA6" s="13"/>
      <c r="AB6" s="13"/>
      <c r="AG6" s="15">
        <f>SUM(AG10:AG284)</f>
        <v>5381562.580000008</v>
      </c>
      <c r="AH6" s="15">
        <f>SUM(AH10:AH284)</f>
        <v>268415.9999999999</v>
      </c>
      <c r="AI6" s="15">
        <f>SUM(AI10:AI284)</f>
        <v>5649978.580000008</v>
      </c>
    </row>
    <row r="7" spans="1:35" s="12" customFormat="1" ht="72.75" customHeight="1">
      <c r="A7" s="64"/>
      <c r="B7" s="60"/>
      <c r="C7" s="9" t="s">
        <v>15</v>
      </c>
      <c r="D7" s="9" t="s">
        <v>16</v>
      </c>
      <c r="E7" s="16">
        <v>-1</v>
      </c>
      <c r="F7" s="17" t="s">
        <v>16</v>
      </c>
      <c r="G7" s="17" t="s">
        <v>17</v>
      </c>
      <c r="H7" s="18" t="s">
        <v>18</v>
      </c>
      <c r="I7" s="18" t="s">
        <v>19</v>
      </c>
      <c r="J7" s="19" t="s">
        <v>17</v>
      </c>
      <c r="K7" s="17" t="s">
        <v>20</v>
      </c>
      <c r="L7" s="19" t="s">
        <v>17</v>
      </c>
      <c r="M7" s="17" t="s">
        <v>21</v>
      </c>
      <c r="N7" s="19" t="s">
        <v>17</v>
      </c>
      <c r="O7" s="20" t="s">
        <v>22</v>
      </c>
      <c r="P7" s="10">
        <v>-6</v>
      </c>
      <c r="Q7" s="17" t="s">
        <v>23</v>
      </c>
      <c r="R7" s="19" t="s">
        <v>17</v>
      </c>
      <c r="T7" s="13"/>
      <c r="U7" s="13"/>
      <c r="V7" s="13"/>
      <c r="W7" s="13"/>
      <c r="Y7" s="14"/>
      <c r="Z7" s="15"/>
      <c r="AA7" s="13"/>
      <c r="AB7" s="13"/>
      <c r="AG7" s="15"/>
      <c r="AH7" s="15"/>
      <c r="AI7" s="15"/>
    </row>
    <row r="8" spans="1:35" s="21" customFormat="1" ht="93.75" customHeight="1" hidden="1">
      <c r="A8" s="61"/>
      <c r="B8" s="61"/>
      <c r="C8" s="9" t="s">
        <v>15</v>
      </c>
      <c r="D8" s="9" t="s">
        <v>16</v>
      </c>
      <c r="E8" s="10" t="s">
        <v>24</v>
      </c>
      <c r="F8" s="17" t="s">
        <v>20</v>
      </c>
      <c r="G8" s="17" t="s">
        <v>17</v>
      </c>
      <c r="H8" s="18" t="s">
        <v>18</v>
      </c>
      <c r="I8" s="20" t="s">
        <v>25</v>
      </c>
      <c r="J8" s="19" t="s">
        <v>17</v>
      </c>
      <c r="K8" s="19" t="s">
        <v>26</v>
      </c>
      <c r="L8" s="19" t="s">
        <v>17</v>
      </c>
      <c r="M8" s="19" t="s">
        <v>27</v>
      </c>
      <c r="N8" s="19" t="s">
        <v>17</v>
      </c>
      <c r="O8" s="20" t="s">
        <v>22</v>
      </c>
      <c r="P8" s="17" t="s">
        <v>28</v>
      </c>
      <c r="Q8" s="17" t="s">
        <v>29</v>
      </c>
      <c r="R8" s="19" t="s">
        <v>17</v>
      </c>
      <c r="T8" s="21" t="s">
        <v>30</v>
      </c>
      <c r="U8" s="21" t="s">
        <v>31</v>
      </c>
      <c r="V8" s="21" t="s">
        <v>32</v>
      </c>
      <c r="W8" s="21" t="s">
        <v>33</v>
      </c>
      <c r="Y8" s="22"/>
      <c r="Z8" s="22"/>
      <c r="AA8" s="21" t="s">
        <v>34</v>
      </c>
      <c r="AB8" s="21" t="s">
        <v>35</v>
      </c>
      <c r="AG8" s="22" t="s">
        <v>36</v>
      </c>
      <c r="AH8" s="22" t="s">
        <v>37</v>
      </c>
      <c r="AI8" s="22" t="s">
        <v>38</v>
      </c>
    </row>
    <row r="9" spans="1:35" s="29" customFormat="1" ht="30.75" customHeight="1">
      <c r="A9" s="23"/>
      <c r="B9" s="24" t="s">
        <v>39</v>
      </c>
      <c r="C9" s="23">
        <f>SUM(C10:C282)</f>
        <v>4292621700</v>
      </c>
      <c r="D9" s="25">
        <f>SUM(D10:D282)</f>
        <v>5377458</v>
      </c>
      <c r="E9" s="25">
        <f>SUM(E10:E282)</f>
        <v>4297999158</v>
      </c>
      <c r="F9" s="26">
        <f>SUM(F10:F282)</f>
        <v>4171258497.7</v>
      </c>
      <c r="G9" s="27">
        <f aca="true" t="shared" si="0" ref="G9:G72">+F9*100/E9</f>
        <v>97.05117065776773</v>
      </c>
      <c r="H9" s="27">
        <f aca="true" t="shared" si="1" ref="H9:H72">+AB9-G9</f>
        <v>-3.0511706577677273</v>
      </c>
      <c r="I9" s="26">
        <f>SUM(I10:I282)</f>
        <v>126740660.29999998</v>
      </c>
      <c r="J9" s="28">
        <f aca="true" t="shared" si="2" ref="J9:J72">+I9*100/E9</f>
        <v>2.9488293422322718</v>
      </c>
      <c r="K9" s="26">
        <f>SUM(K10:K282)</f>
        <v>78264374.38</v>
      </c>
      <c r="L9" s="28">
        <f aca="true" t="shared" si="3" ref="L9:L72">+K9*100/E9</f>
        <v>1.8209490393762426</v>
      </c>
      <c r="M9" s="26">
        <f>SUM(M10:M282)</f>
        <v>4249522872.0799994</v>
      </c>
      <c r="N9" s="28">
        <f>+M9*100/E9</f>
        <v>98.87211969714396</v>
      </c>
      <c r="O9" s="27">
        <f>SUM(AA9-N9)</f>
        <v>-28.872119697143958</v>
      </c>
      <c r="P9" s="26">
        <f>SUM(P10:P282)</f>
        <v>29634820</v>
      </c>
      <c r="Q9" s="26">
        <f>SUM(Q10:Q282)</f>
        <v>18841465.919999972</v>
      </c>
      <c r="R9" s="28">
        <f aca="true" t="shared" si="4" ref="R9:R72">+Q9*100/E9</f>
        <v>0.4383776084490329</v>
      </c>
      <c r="T9" s="30"/>
      <c r="U9" s="30"/>
      <c r="V9" s="30"/>
      <c r="W9" s="30"/>
      <c r="Y9" s="31"/>
      <c r="Z9" s="32"/>
      <c r="AA9" s="30">
        <v>70</v>
      </c>
      <c r="AB9" s="30">
        <v>94</v>
      </c>
      <c r="AG9" s="32"/>
      <c r="AH9" s="32"/>
      <c r="AI9" s="32"/>
    </row>
    <row r="10" spans="1:35" s="29" customFormat="1" ht="23.25" customHeight="1">
      <c r="A10" s="33">
        <v>1</v>
      </c>
      <c r="B10" s="34" t="s">
        <v>40</v>
      </c>
      <c r="C10" s="35">
        <v>1499085</v>
      </c>
      <c r="D10" s="35"/>
      <c r="E10" s="36">
        <f aca="true" t="shared" si="5" ref="E10:E73">SUM(C10:D10)</f>
        <v>1499085</v>
      </c>
      <c r="F10" s="37">
        <v>1499085</v>
      </c>
      <c r="G10" s="38">
        <f t="shared" si="0"/>
        <v>100</v>
      </c>
      <c r="H10" s="39">
        <f t="shared" si="1"/>
        <v>-6</v>
      </c>
      <c r="I10" s="40">
        <f aca="true" t="shared" si="6" ref="I10:I73">+E10-F10</f>
        <v>0</v>
      </c>
      <c r="J10" s="39">
        <f t="shared" si="2"/>
        <v>0</v>
      </c>
      <c r="K10" s="37"/>
      <c r="L10" s="38">
        <f t="shared" si="3"/>
        <v>0</v>
      </c>
      <c r="M10" s="37">
        <f aca="true" t="shared" si="7" ref="M10:M73">SUM(F10+K10)</f>
        <v>1499085</v>
      </c>
      <c r="N10" s="38">
        <f aca="true" t="shared" si="8" ref="N10:N73">SUM(M10*100/E10)</f>
        <v>100</v>
      </c>
      <c r="O10" s="39">
        <f aca="true" t="shared" si="9" ref="O10:O73">+AA10-N10</f>
        <v>-30</v>
      </c>
      <c r="P10" s="39"/>
      <c r="Q10" s="37">
        <f aca="true" t="shared" si="10" ref="Q10:Q73">SUM(E10-M10-P10)</f>
        <v>0</v>
      </c>
      <c r="R10" s="38">
        <f t="shared" si="4"/>
        <v>0</v>
      </c>
      <c r="T10" s="30">
        <v>4</v>
      </c>
      <c r="U10" s="30">
        <v>53</v>
      </c>
      <c r="V10" s="30"/>
      <c r="W10" s="30" t="s">
        <v>41</v>
      </c>
      <c r="Y10" s="31"/>
      <c r="Z10" s="32"/>
      <c r="AA10" s="30">
        <v>70</v>
      </c>
      <c r="AB10" s="30">
        <v>94</v>
      </c>
      <c r="AC10" s="41">
        <f aca="true" t="shared" si="11" ref="AC10:AC73">+Z10+Y10</f>
        <v>0</v>
      </c>
      <c r="AG10" s="32">
        <v>138371482.1</v>
      </c>
      <c r="AH10" s="32">
        <v>582840.1</v>
      </c>
      <c r="AI10" s="32">
        <f aca="true" t="shared" si="12" ref="AI10:AI73">SUM(AG10:AH10)</f>
        <v>138954322.2</v>
      </c>
    </row>
    <row r="11" spans="1:35" s="29" customFormat="1" ht="23.25" customHeight="1">
      <c r="A11" s="42">
        <v>2</v>
      </c>
      <c r="B11" s="43" t="s">
        <v>42</v>
      </c>
      <c r="C11" s="44">
        <v>6173710</v>
      </c>
      <c r="D11" s="44"/>
      <c r="E11" s="45">
        <f t="shared" si="5"/>
        <v>6173710</v>
      </c>
      <c r="F11" s="46">
        <v>6173710</v>
      </c>
      <c r="G11" s="38">
        <f t="shared" si="0"/>
        <v>100</v>
      </c>
      <c r="H11" s="39">
        <f t="shared" si="1"/>
        <v>-6</v>
      </c>
      <c r="I11" s="40">
        <f t="shared" si="6"/>
        <v>0</v>
      </c>
      <c r="J11" s="39">
        <f t="shared" si="2"/>
        <v>0</v>
      </c>
      <c r="K11" s="46"/>
      <c r="L11" s="38">
        <f t="shared" si="3"/>
        <v>0</v>
      </c>
      <c r="M11" s="37">
        <f t="shared" si="7"/>
        <v>6173710</v>
      </c>
      <c r="N11" s="38">
        <f t="shared" si="8"/>
        <v>100</v>
      </c>
      <c r="O11" s="47">
        <f t="shared" si="9"/>
        <v>-30</v>
      </c>
      <c r="P11" s="47"/>
      <c r="Q11" s="46">
        <f t="shared" si="10"/>
        <v>0</v>
      </c>
      <c r="R11" s="48">
        <f t="shared" si="4"/>
        <v>0</v>
      </c>
      <c r="T11" s="30">
        <v>3</v>
      </c>
      <c r="U11" s="30">
        <v>83</v>
      </c>
      <c r="V11" s="30"/>
      <c r="W11" s="30" t="s">
        <v>41</v>
      </c>
      <c r="Y11" s="31"/>
      <c r="Z11" s="32"/>
      <c r="AA11" s="30">
        <v>70</v>
      </c>
      <c r="AB11" s="30">
        <v>94</v>
      </c>
      <c r="AC11" s="41">
        <f t="shared" si="11"/>
        <v>0</v>
      </c>
      <c r="AE11" s="49">
        <f>+Y11+Y12+Y13+Y14+Y17+Y18+Y19+Y20+Y281+Y23+Y24+Y26+Y61+Y91+Y252+Y253</f>
        <v>0</v>
      </c>
      <c r="AG11" s="32">
        <v>25340</v>
      </c>
      <c r="AH11" s="32">
        <v>1267</v>
      </c>
      <c r="AI11" s="32">
        <f t="shared" si="12"/>
        <v>26607</v>
      </c>
    </row>
    <row r="12" spans="1:35" s="29" customFormat="1" ht="23.25" customHeight="1">
      <c r="A12" s="42">
        <v>3</v>
      </c>
      <c r="B12" s="43" t="s">
        <v>43</v>
      </c>
      <c r="C12" s="44">
        <v>1308560</v>
      </c>
      <c r="D12" s="44"/>
      <c r="E12" s="45">
        <f t="shared" si="5"/>
        <v>1308560</v>
      </c>
      <c r="F12" s="46">
        <v>1308560</v>
      </c>
      <c r="G12" s="38">
        <f t="shared" si="0"/>
        <v>100</v>
      </c>
      <c r="H12" s="39">
        <f t="shared" si="1"/>
        <v>-6</v>
      </c>
      <c r="I12" s="40">
        <f t="shared" si="6"/>
        <v>0</v>
      </c>
      <c r="J12" s="39">
        <f t="shared" si="2"/>
        <v>0</v>
      </c>
      <c r="K12" s="46"/>
      <c r="L12" s="38">
        <f t="shared" si="3"/>
        <v>0</v>
      </c>
      <c r="M12" s="37">
        <f t="shared" si="7"/>
        <v>1308560</v>
      </c>
      <c r="N12" s="38">
        <f t="shared" si="8"/>
        <v>100</v>
      </c>
      <c r="O12" s="47">
        <f t="shared" si="9"/>
        <v>-30</v>
      </c>
      <c r="P12" s="47"/>
      <c r="Q12" s="46">
        <f t="shared" si="10"/>
        <v>0</v>
      </c>
      <c r="R12" s="48">
        <f t="shared" si="4"/>
        <v>0</v>
      </c>
      <c r="T12" s="30">
        <v>4</v>
      </c>
      <c r="U12" s="30">
        <v>83</v>
      </c>
      <c r="V12" s="30"/>
      <c r="W12" s="30" t="s">
        <v>41</v>
      </c>
      <c r="Y12" s="31"/>
      <c r="Z12" s="32"/>
      <c r="AA12" s="30">
        <v>70</v>
      </c>
      <c r="AB12" s="30">
        <v>94</v>
      </c>
      <c r="AC12" s="41">
        <f t="shared" si="11"/>
        <v>0</v>
      </c>
      <c r="AG12" s="32">
        <v>16550</v>
      </c>
      <c r="AH12" s="32">
        <v>828</v>
      </c>
      <c r="AI12" s="32">
        <f t="shared" si="12"/>
        <v>17378</v>
      </c>
    </row>
    <row r="13" spans="1:35" s="29" customFormat="1" ht="23.25" customHeight="1">
      <c r="A13" s="42">
        <v>4</v>
      </c>
      <c r="B13" s="43" t="s">
        <v>44</v>
      </c>
      <c r="C13" s="44">
        <v>1413630</v>
      </c>
      <c r="D13" s="44"/>
      <c r="E13" s="45">
        <f t="shared" si="5"/>
        <v>1413630</v>
      </c>
      <c r="F13" s="46">
        <v>1413630</v>
      </c>
      <c r="G13" s="38">
        <f t="shared" si="0"/>
        <v>100</v>
      </c>
      <c r="H13" s="39">
        <f t="shared" si="1"/>
        <v>-6</v>
      </c>
      <c r="I13" s="40">
        <f t="shared" si="6"/>
        <v>0</v>
      </c>
      <c r="J13" s="39">
        <f t="shared" si="2"/>
        <v>0</v>
      </c>
      <c r="K13" s="46"/>
      <c r="L13" s="38">
        <f t="shared" si="3"/>
        <v>0</v>
      </c>
      <c r="M13" s="37">
        <f t="shared" si="7"/>
        <v>1413630</v>
      </c>
      <c r="N13" s="38">
        <f t="shared" si="8"/>
        <v>100</v>
      </c>
      <c r="O13" s="47">
        <f t="shared" si="9"/>
        <v>-30</v>
      </c>
      <c r="P13" s="47"/>
      <c r="Q13" s="46">
        <f t="shared" si="10"/>
        <v>0</v>
      </c>
      <c r="R13" s="48">
        <f t="shared" si="4"/>
        <v>0</v>
      </c>
      <c r="T13" s="30">
        <v>4</v>
      </c>
      <c r="U13" s="30">
        <v>83</v>
      </c>
      <c r="V13" s="30"/>
      <c r="W13" s="30" t="s">
        <v>41</v>
      </c>
      <c r="Y13" s="31"/>
      <c r="Z13" s="32"/>
      <c r="AA13" s="30">
        <v>70</v>
      </c>
      <c r="AB13" s="30">
        <v>94</v>
      </c>
      <c r="AC13" s="41">
        <f t="shared" si="11"/>
        <v>0</v>
      </c>
      <c r="AG13" s="32">
        <f>33520+136869.03</f>
        <v>170389.03</v>
      </c>
      <c r="AH13" s="32">
        <v>6844</v>
      </c>
      <c r="AI13" s="32">
        <f t="shared" si="12"/>
        <v>177233.03</v>
      </c>
    </row>
    <row r="14" spans="1:35" s="29" customFormat="1" ht="23.25" customHeight="1">
      <c r="A14" s="42">
        <v>5</v>
      </c>
      <c r="B14" s="43" t="s">
        <v>45</v>
      </c>
      <c r="C14" s="44">
        <v>884410</v>
      </c>
      <c r="D14" s="44"/>
      <c r="E14" s="45">
        <f t="shared" si="5"/>
        <v>884410</v>
      </c>
      <c r="F14" s="46">
        <v>884410</v>
      </c>
      <c r="G14" s="38">
        <f t="shared" si="0"/>
        <v>100</v>
      </c>
      <c r="H14" s="39">
        <f t="shared" si="1"/>
        <v>-6</v>
      </c>
      <c r="I14" s="40">
        <f t="shared" si="6"/>
        <v>0</v>
      </c>
      <c r="J14" s="39">
        <f t="shared" si="2"/>
        <v>0</v>
      </c>
      <c r="K14" s="46"/>
      <c r="L14" s="38">
        <f t="shared" si="3"/>
        <v>0</v>
      </c>
      <c r="M14" s="37">
        <f t="shared" si="7"/>
        <v>884410</v>
      </c>
      <c r="N14" s="38">
        <f t="shared" si="8"/>
        <v>100</v>
      </c>
      <c r="O14" s="47">
        <f t="shared" si="9"/>
        <v>-30</v>
      </c>
      <c r="P14" s="47"/>
      <c r="Q14" s="46">
        <f t="shared" si="10"/>
        <v>0</v>
      </c>
      <c r="R14" s="48">
        <f t="shared" si="4"/>
        <v>0</v>
      </c>
      <c r="T14" s="30" t="s">
        <v>46</v>
      </c>
      <c r="U14" s="30">
        <v>126</v>
      </c>
      <c r="V14" s="30"/>
      <c r="W14" s="30" t="s">
        <v>46</v>
      </c>
      <c r="Y14" s="31"/>
      <c r="Z14" s="32"/>
      <c r="AA14" s="30">
        <v>70</v>
      </c>
      <c r="AB14" s="30">
        <v>94</v>
      </c>
      <c r="AC14" s="41">
        <f t="shared" si="11"/>
        <v>0</v>
      </c>
      <c r="AG14" s="32">
        <v>6120</v>
      </c>
      <c r="AH14" s="32">
        <v>306</v>
      </c>
      <c r="AI14" s="32">
        <f t="shared" si="12"/>
        <v>6426</v>
      </c>
    </row>
    <row r="15" spans="1:35" s="29" customFormat="1" ht="23.25" customHeight="1">
      <c r="A15" s="42">
        <v>6</v>
      </c>
      <c r="B15" s="43" t="s">
        <v>47</v>
      </c>
      <c r="C15" s="44">
        <v>7418355</v>
      </c>
      <c r="D15" s="44">
        <v>16400</v>
      </c>
      <c r="E15" s="45">
        <f t="shared" si="5"/>
        <v>7434755</v>
      </c>
      <c r="F15" s="46">
        <v>7434755</v>
      </c>
      <c r="G15" s="38">
        <f t="shared" si="0"/>
        <v>100</v>
      </c>
      <c r="H15" s="39">
        <f t="shared" si="1"/>
        <v>-6</v>
      </c>
      <c r="I15" s="40">
        <f t="shared" si="6"/>
        <v>0</v>
      </c>
      <c r="J15" s="39">
        <f t="shared" si="2"/>
        <v>0</v>
      </c>
      <c r="K15" s="46"/>
      <c r="L15" s="38">
        <f t="shared" si="3"/>
        <v>0</v>
      </c>
      <c r="M15" s="37">
        <f t="shared" si="7"/>
        <v>7434755</v>
      </c>
      <c r="N15" s="38">
        <f t="shared" si="8"/>
        <v>100</v>
      </c>
      <c r="O15" s="47">
        <f t="shared" si="9"/>
        <v>-30</v>
      </c>
      <c r="P15" s="47"/>
      <c r="Q15" s="46">
        <f t="shared" si="10"/>
        <v>0</v>
      </c>
      <c r="R15" s="48">
        <f t="shared" si="4"/>
        <v>0</v>
      </c>
      <c r="T15" s="30">
        <v>4</v>
      </c>
      <c r="U15" s="30">
        <v>3</v>
      </c>
      <c r="V15" s="30" t="s">
        <v>48</v>
      </c>
      <c r="W15" s="30" t="s">
        <v>41</v>
      </c>
      <c r="Y15" s="31"/>
      <c r="Z15" s="32"/>
      <c r="AA15" s="30">
        <v>70</v>
      </c>
      <c r="AB15" s="30">
        <v>94</v>
      </c>
      <c r="AC15" s="41">
        <f t="shared" si="11"/>
        <v>0</v>
      </c>
      <c r="AG15" s="32">
        <f>58160-6155810.32-138371482.1-58160</f>
        <v>-144527292.42</v>
      </c>
      <c r="AH15" s="32">
        <f>2909-642534-582840.1-2909</f>
        <v>-1225374.1</v>
      </c>
      <c r="AI15" s="32">
        <f t="shared" si="12"/>
        <v>-145752666.51999998</v>
      </c>
    </row>
    <row r="16" spans="1:35" s="29" customFormat="1" ht="23.25" customHeight="1">
      <c r="A16" s="42"/>
      <c r="B16" s="43" t="s">
        <v>49</v>
      </c>
      <c r="C16" s="44">
        <v>3583217</v>
      </c>
      <c r="D16" s="44">
        <v>24000</v>
      </c>
      <c r="E16" s="45">
        <f t="shared" si="5"/>
        <v>3607217</v>
      </c>
      <c r="F16" s="46">
        <v>3607217</v>
      </c>
      <c r="G16" s="38">
        <f t="shared" si="0"/>
        <v>100</v>
      </c>
      <c r="H16" s="39">
        <f t="shared" si="1"/>
        <v>-6</v>
      </c>
      <c r="I16" s="40">
        <f t="shared" si="6"/>
        <v>0</v>
      </c>
      <c r="J16" s="39">
        <f t="shared" si="2"/>
        <v>0</v>
      </c>
      <c r="K16" s="46"/>
      <c r="L16" s="38">
        <f t="shared" si="3"/>
        <v>0</v>
      </c>
      <c r="M16" s="37">
        <f t="shared" si="7"/>
        <v>3607217</v>
      </c>
      <c r="N16" s="38">
        <f t="shared" si="8"/>
        <v>100</v>
      </c>
      <c r="O16" s="47">
        <f t="shared" si="9"/>
        <v>-30</v>
      </c>
      <c r="P16" s="47"/>
      <c r="Q16" s="46">
        <f t="shared" si="10"/>
        <v>0</v>
      </c>
      <c r="R16" s="48">
        <f t="shared" si="4"/>
        <v>0</v>
      </c>
      <c r="T16" s="30">
        <v>8</v>
      </c>
      <c r="U16" s="30">
        <v>3</v>
      </c>
      <c r="V16" s="30" t="s">
        <v>48</v>
      </c>
      <c r="W16" s="30" t="s">
        <v>41</v>
      </c>
      <c r="Y16" s="31"/>
      <c r="Z16" s="32"/>
      <c r="AA16" s="30">
        <v>70</v>
      </c>
      <c r="AB16" s="30">
        <v>94</v>
      </c>
      <c r="AC16" s="41">
        <f t="shared" si="11"/>
        <v>0</v>
      </c>
      <c r="AG16" s="32">
        <v>18600</v>
      </c>
      <c r="AH16" s="32">
        <v>930</v>
      </c>
      <c r="AI16" s="32">
        <f t="shared" si="12"/>
        <v>19530</v>
      </c>
    </row>
    <row r="17" spans="1:35" s="29" customFormat="1" ht="23.25" customHeight="1">
      <c r="A17" s="42">
        <v>7</v>
      </c>
      <c r="B17" s="43" t="s">
        <v>50</v>
      </c>
      <c r="C17" s="44">
        <v>23890</v>
      </c>
      <c r="D17" s="44"/>
      <c r="E17" s="45">
        <f t="shared" si="5"/>
        <v>23890</v>
      </c>
      <c r="F17" s="46">
        <v>23890</v>
      </c>
      <c r="G17" s="38">
        <f t="shared" si="0"/>
        <v>100</v>
      </c>
      <c r="H17" s="39">
        <f t="shared" si="1"/>
        <v>-6</v>
      </c>
      <c r="I17" s="40">
        <f t="shared" si="6"/>
        <v>0</v>
      </c>
      <c r="J17" s="39">
        <f t="shared" si="2"/>
        <v>0</v>
      </c>
      <c r="K17" s="46"/>
      <c r="L17" s="38">
        <f t="shared" si="3"/>
        <v>0</v>
      </c>
      <c r="M17" s="37">
        <f t="shared" si="7"/>
        <v>23890</v>
      </c>
      <c r="N17" s="38">
        <f t="shared" si="8"/>
        <v>100</v>
      </c>
      <c r="O17" s="47">
        <f t="shared" si="9"/>
        <v>-30</v>
      </c>
      <c r="P17" s="47"/>
      <c r="Q17" s="46">
        <f t="shared" si="10"/>
        <v>0</v>
      </c>
      <c r="R17" s="48">
        <f t="shared" si="4"/>
        <v>0</v>
      </c>
      <c r="T17" s="30">
        <v>83</v>
      </c>
      <c r="U17" s="30">
        <v>83</v>
      </c>
      <c r="V17" s="30"/>
      <c r="W17" s="30" t="s">
        <v>46</v>
      </c>
      <c r="Y17" s="31"/>
      <c r="Z17" s="32"/>
      <c r="AA17" s="30">
        <v>70</v>
      </c>
      <c r="AB17" s="30">
        <v>94</v>
      </c>
      <c r="AC17" s="41">
        <f t="shared" si="11"/>
        <v>0</v>
      </c>
      <c r="AG17" s="32">
        <v>27960</v>
      </c>
      <c r="AH17" s="32">
        <v>1398</v>
      </c>
      <c r="AI17" s="32">
        <f t="shared" si="12"/>
        <v>29358</v>
      </c>
    </row>
    <row r="18" spans="1:35" s="29" customFormat="1" ht="23.25" customHeight="1">
      <c r="A18" s="42">
        <v>8</v>
      </c>
      <c r="B18" s="43" t="s">
        <v>51</v>
      </c>
      <c r="C18" s="44">
        <v>1640330</v>
      </c>
      <c r="D18" s="44"/>
      <c r="E18" s="45">
        <f t="shared" si="5"/>
        <v>1640330</v>
      </c>
      <c r="F18" s="46">
        <v>1640330</v>
      </c>
      <c r="G18" s="38">
        <f t="shared" si="0"/>
        <v>100</v>
      </c>
      <c r="H18" s="39">
        <f t="shared" si="1"/>
        <v>-6</v>
      </c>
      <c r="I18" s="40">
        <f t="shared" si="6"/>
        <v>0</v>
      </c>
      <c r="J18" s="39">
        <f t="shared" si="2"/>
        <v>0</v>
      </c>
      <c r="K18" s="46"/>
      <c r="L18" s="38">
        <f t="shared" si="3"/>
        <v>0</v>
      </c>
      <c r="M18" s="37">
        <f t="shared" si="7"/>
        <v>1640330</v>
      </c>
      <c r="N18" s="38">
        <f t="shared" si="8"/>
        <v>100</v>
      </c>
      <c r="O18" s="47">
        <f t="shared" si="9"/>
        <v>-30</v>
      </c>
      <c r="P18" s="47"/>
      <c r="Q18" s="46">
        <f t="shared" si="10"/>
        <v>0</v>
      </c>
      <c r="R18" s="48">
        <f t="shared" si="4"/>
        <v>0</v>
      </c>
      <c r="T18" s="30">
        <v>4</v>
      </c>
      <c r="U18" s="30">
        <v>83</v>
      </c>
      <c r="V18" s="30"/>
      <c r="W18" s="30" t="s">
        <v>41</v>
      </c>
      <c r="Y18" s="31"/>
      <c r="Z18" s="32"/>
      <c r="AA18" s="30">
        <v>70</v>
      </c>
      <c r="AB18" s="30">
        <v>94</v>
      </c>
      <c r="AC18" s="41">
        <f t="shared" si="11"/>
        <v>0</v>
      </c>
      <c r="AG18" s="32">
        <v>93450</v>
      </c>
      <c r="AH18" s="32">
        <f>10074+40296+33580+50370+4675+67160+67160+67160</f>
        <v>340475</v>
      </c>
      <c r="AI18" s="32">
        <f t="shared" si="12"/>
        <v>433925</v>
      </c>
    </row>
    <row r="19" spans="1:35" s="29" customFormat="1" ht="23.25" customHeight="1">
      <c r="A19" s="42">
        <v>9</v>
      </c>
      <c r="B19" s="43" t="s">
        <v>52</v>
      </c>
      <c r="C19" s="44">
        <v>7851820</v>
      </c>
      <c r="D19" s="44"/>
      <c r="E19" s="45">
        <f t="shared" si="5"/>
        <v>7851820</v>
      </c>
      <c r="F19" s="46">
        <v>7851819.99</v>
      </c>
      <c r="G19" s="38">
        <f t="shared" si="0"/>
        <v>99.999999872641</v>
      </c>
      <c r="H19" s="39">
        <f t="shared" si="1"/>
        <v>-5.999999872640998</v>
      </c>
      <c r="I19" s="40">
        <f t="shared" si="6"/>
        <v>0.009999999776482582</v>
      </c>
      <c r="J19" s="39">
        <f t="shared" si="2"/>
        <v>1.2735900436437135E-07</v>
      </c>
      <c r="K19" s="46"/>
      <c r="L19" s="38">
        <f t="shared" si="3"/>
        <v>0</v>
      </c>
      <c r="M19" s="37">
        <f t="shared" si="7"/>
        <v>7851819.99</v>
      </c>
      <c r="N19" s="38">
        <f t="shared" si="8"/>
        <v>99.999999872641</v>
      </c>
      <c r="O19" s="47">
        <f t="shared" si="9"/>
        <v>-29.999999872641</v>
      </c>
      <c r="P19" s="47"/>
      <c r="Q19" s="46">
        <f t="shared" si="10"/>
        <v>0.009999999776482582</v>
      </c>
      <c r="R19" s="48">
        <f t="shared" si="4"/>
        <v>1.2735900436437135E-07</v>
      </c>
      <c r="T19" s="30">
        <v>3</v>
      </c>
      <c r="U19" s="30">
        <v>17</v>
      </c>
      <c r="V19" s="30"/>
      <c r="W19" s="30" t="s">
        <v>41</v>
      </c>
      <c r="Y19" s="31"/>
      <c r="Z19" s="32"/>
      <c r="AA19" s="30">
        <v>70</v>
      </c>
      <c r="AB19" s="30">
        <v>94</v>
      </c>
      <c r="AC19" s="41">
        <f t="shared" si="11"/>
        <v>0</v>
      </c>
      <c r="AG19" s="32">
        <v>75580</v>
      </c>
      <c r="AH19" s="32">
        <v>3779</v>
      </c>
      <c r="AI19" s="32">
        <f t="shared" si="12"/>
        <v>79359</v>
      </c>
    </row>
    <row r="20" spans="1:35" s="29" customFormat="1" ht="23.25" customHeight="1">
      <c r="A20" s="42">
        <v>10</v>
      </c>
      <c r="B20" s="43" t="s">
        <v>53</v>
      </c>
      <c r="C20" s="44">
        <v>7662510</v>
      </c>
      <c r="D20" s="44"/>
      <c r="E20" s="45">
        <f t="shared" si="5"/>
        <v>7662510</v>
      </c>
      <c r="F20" s="46">
        <v>7662509.99</v>
      </c>
      <c r="G20" s="38">
        <f t="shared" si="0"/>
        <v>99.99999986949446</v>
      </c>
      <c r="H20" s="39">
        <f t="shared" si="1"/>
        <v>-5.999999869494459</v>
      </c>
      <c r="I20" s="40">
        <f t="shared" si="6"/>
        <v>0.009999999776482582</v>
      </c>
      <c r="J20" s="39">
        <f t="shared" si="2"/>
        <v>1.305055363905898E-07</v>
      </c>
      <c r="K20" s="46"/>
      <c r="L20" s="38">
        <f t="shared" si="3"/>
        <v>0</v>
      </c>
      <c r="M20" s="37">
        <f t="shared" si="7"/>
        <v>7662509.99</v>
      </c>
      <c r="N20" s="38">
        <f t="shared" si="8"/>
        <v>99.99999986949446</v>
      </c>
      <c r="O20" s="47">
        <f t="shared" si="9"/>
        <v>-29.99999986949446</v>
      </c>
      <c r="P20" s="47"/>
      <c r="Q20" s="46">
        <f t="shared" si="10"/>
        <v>0.009999999776482582</v>
      </c>
      <c r="R20" s="48">
        <f t="shared" si="4"/>
        <v>1.305055363905898E-07</v>
      </c>
      <c r="T20" s="30">
        <v>7</v>
      </c>
      <c r="U20" s="30">
        <v>83</v>
      </c>
      <c r="V20" s="30"/>
      <c r="W20" s="30" t="s">
        <v>41</v>
      </c>
      <c r="Y20" s="31"/>
      <c r="Z20" s="32"/>
      <c r="AA20" s="30">
        <v>70</v>
      </c>
      <c r="AB20" s="30">
        <v>94</v>
      </c>
      <c r="AC20" s="41">
        <f t="shared" si="11"/>
        <v>0</v>
      </c>
      <c r="AG20" s="32">
        <f>28310+932050</f>
        <v>960360</v>
      </c>
      <c r="AH20" s="32">
        <f>1416+46619</f>
        <v>48035</v>
      </c>
      <c r="AI20" s="32">
        <f t="shared" si="12"/>
        <v>1008395</v>
      </c>
    </row>
    <row r="21" spans="1:35" s="29" customFormat="1" ht="23.25" customHeight="1">
      <c r="A21" s="42">
        <v>11</v>
      </c>
      <c r="B21" s="43" t="s">
        <v>54</v>
      </c>
      <c r="C21" s="44">
        <v>4372940</v>
      </c>
      <c r="D21" s="44"/>
      <c r="E21" s="45">
        <f t="shared" si="5"/>
        <v>4372940</v>
      </c>
      <c r="F21" s="46">
        <v>4372939.9</v>
      </c>
      <c r="G21" s="38">
        <f t="shared" si="0"/>
        <v>99.99999771320897</v>
      </c>
      <c r="H21" s="39">
        <f t="shared" si="1"/>
        <v>-5.99999771320897</v>
      </c>
      <c r="I21" s="40">
        <f t="shared" si="6"/>
        <v>0.09999999962747097</v>
      </c>
      <c r="J21" s="39">
        <f t="shared" si="2"/>
        <v>2.286791029089605E-06</v>
      </c>
      <c r="K21" s="46"/>
      <c r="L21" s="38">
        <f t="shared" si="3"/>
        <v>0</v>
      </c>
      <c r="M21" s="37">
        <f t="shared" si="7"/>
        <v>4372939.9</v>
      </c>
      <c r="N21" s="38">
        <f t="shared" si="8"/>
        <v>99.99999771320897</v>
      </c>
      <c r="O21" s="47">
        <f t="shared" si="9"/>
        <v>-29.99999771320897</v>
      </c>
      <c r="P21" s="47"/>
      <c r="Q21" s="46">
        <f t="shared" si="10"/>
        <v>0.09999999962747097</v>
      </c>
      <c r="R21" s="48">
        <f t="shared" si="4"/>
        <v>2.286791029089605E-06</v>
      </c>
      <c r="T21" s="30">
        <v>5</v>
      </c>
      <c r="U21" s="30">
        <v>17</v>
      </c>
      <c r="V21" s="30"/>
      <c r="W21" s="30" t="s">
        <v>41</v>
      </c>
      <c r="Y21" s="31"/>
      <c r="Z21" s="32"/>
      <c r="AA21" s="30">
        <v>70</v>
      </c>
      <c r="AB21" s="30">
        <v>94</v>
      </c>
      <c r="AC21" s="41">
        <f t="shared" si="11"/>
        <v>0</v>
      </c>
      <c r="AG21" s="32"/>
      <c r="AH21" s="32"/>
      <c r="AI21" s="32">
        <f t="shared" si="12"/>
        <v>0</v>
      </c>
    </row>
    <row r="22" spans="1:35" s="29" customFormat="1" ht="23.25" customHeight="1">
      <c r="A22" s="42">
        <v>13</v>
      </c>
      <c r="B22" s="43" t="s">
        <v>55</v>
      </c>
      <c r="C22" s="44">
        <v>12726310</v>
      </c>
      <c r="D22" s="44">
        <v>16400</v>
      </c>
      <c r="E22" s="45">
        <f t="shared" si="5"/>
        <v>12742710</v>
      </c>
      <c r="F22" s="46">
        <v>12742708.98</v>
      </c>
      <c r="G22" s="38">
        <f t="shared" si="0"/>
        <v>99.99999199542327</v>
      </c>
      <c r="H22" s="39">
        <f t="shared" si="1"/>
        <v>-5.999991995423272</v>
      </c>
      <c r="I22" s="40">
        <f t="shared" si="6"/>
        <v>1.0199999995529652</v>
      </c>
      <c r="J22" s="39">
        <f t="shared" si="2"/>
        <v>8.004576730954131E-06</v>
      </c>
      <c r="K22" s="46"/>
      <c r="L22" s="38">
        <f t="shared" si="3"/>
        <v>0</v>
      </c>
      <c r="M22" s="37">
        <f t="shared" si="7"/>
        <v>12742708.98</v>
      </c>
      <c r="N22" s="38">
        <f t="shared" si="8"/>
        <v>99.99999199542327</v>
      </c>
      <c r="O22" s="47">
        <f t="shared" si="9"/>
        <v>-29.999991995423272</v>
      </c>
      <c r="P22" s="47"/>
      <c r="Q22" s="46">
        <f t="shared" si="10"/>
        <v>1.0199999995529652</v>
      </c>
      <c r="R22" s="48">
        <f t="shared" si="4"/>
        <v>8.004576730954131E-06</v>
      </c>
      <c r="T22" s="30">
        <v>3</v>
      </c>
      <c r="U22" s="30">
        <v>3</v>
      </c>
      <c r="V22" s="30" t="s">
        <v>48</v>
      </c>
      <c r="W22" s="30" t="s">
        <v>41</v>
      </c>
      <c r="Y22" s="31"/>
      <c r="Z22" s="32"/>
      <c r="AA22" s="30">
        <v>70</v>
      </c>
      <c r="AB22" s="30">
        <v>94</v>
      </c>
      <c r="AC22" s="41">
        <f t="shared" si="11"/>
        <v>0</v>
      </c>
      <c r="AG22" s="32">
        <v>208840</v>
      </c>
      <c r="AH22" s="32">
        <v>10452</v>
      </c>
      <c r="AI22" s="32">
        <f t="shared" si="12"/>
        <v>219292</v>
      </c>
    </row>
    <row r="23" spans="1:35" s="29" customFormat="1" ht="23.25" customHeight="1">
      <c r="A23" s="42">
        <v>14</v>
      </c>
      <c r="B23" s="43" t="s">
        <v>56</v>
      </c>
      <c r="C23" s="44">
        <v>1617030</v>
      </c>
      <c r="D23" s="44"/>
      <c r="E23" s="45">
        <f t="shared" si="5"/>
        <v>1617030</v>
      </c>
      <c r="F23" s="46">
        <v>1617029.81</v>
      </c>
      <c r="G23" s="38">
        <f t="shared" si="0"/>
        <v>99.99998825006338</v>
      </c>
      <c r="H23" s="39">
        <f t="shared" si="1"/>
        <v>-5.999988250063382</v>
      </c>
      <c r="I23" s="40">
        <f t="shared" si="6"/>
        <v>0.18999999994412065</v>
      </c>
      <c r="J23" s="39">
        <f t="shared" si="2"/>
        <v>1.1749936608728387E-05</v>
      </c>
      <c r="K23" s="46"/>
      <c r="L23" s="38">
        <f t="shared" si="3"/>
        <v>0</v>
      </c>
      <c r="M23" s="37">
        <f t="shared" si="7"/>
        <v>1617029.81</v>
      </c>
      <c r="N23" s="38">
        <f t="shared" si="8"/>
        <v>99.99998825006338</v>
      </c>
      <c r="O23" s="47">
        <f t="shared" si="9"/>
        <v>-29.99998825006338</v>
      </c>
      <c r="P23" s="47"/>
      <c r="Q23" s="46">
        <f t="shared" si="10"/>
        <v>0.18999999994412065</v>
      </c>
      <c r="R23" s="48">
        <f t="shared" si="4"/>
        <v>1.1749936608728387E-05</v>
      </c>
      <c r="T23" s="30">
        <v>4</v>
      </c>
      <c r="U23" s="30">
        <v>83</v>
      </c>
      <c r="V23" s="30"/>
      <c r="W23" s="30" t="s">
        <v>41</v>
      </c>
      <c r="Y23" s="31"/>
      <c r="Z23" s="32"/>
      <c r="AA23" s="30">
        <v>70</v>
      </c>
      <c r="AB23" s="30">
        <v>94</v>
      </c>
      <c r="AC23" s="41">
        <f t="shared" si="11"/>
        <v>0</v>
      </c>
      <c r="AG23" s="32">
        <v>954750</v>
      </c>
      <c r="AH23" s="32">
        <v>47747</v>
      </c>
      <c r="AI23" s="32">
        <f t="shared" si="12"/>
        <v>1002497</v>
      </c>
    </row>
    <row r="24" spans="1:35" s="29" customFormat="1" ht="23.25" customHeight="1">
      <c r="A24" s="42">
        <v>15</v>
      </c>
      <c r="B24" s="43" t="s">
        <v>57</v>
      </c>
      <c r="C24" s="44">
        <v>14118616</v>
      </c>
      <c r="D24" s="44">
        <v>16400</v>
      </c>
      <c r="E24" s="45">
        <f t="shared" si="5"/>
        <v>14135016</v>
      </c>
      <c r="F24" s="46">
        <v>14135013.73</v>
      </c>
      <c r="G24" s="38">
        <f t="shared" si="0"/>
        <v>99.99998394059122</v>
      </c>
      <c r="H24" s="39">
        <f t="shared" si="1"/>
        <v>-5.999983940591221</v>
      </c>
      <c r="I24" s="40">
        <f t="shared" si="6"/>
        <v>2.269999999552965</v>
      </c>
      <c r="J24" s="39">
        <f t="shared" si="2"/>
        <v>1.6059408772886888E-05</v>
      </c>
      <c r="K24" s="46"/>
      <c r="L24" s="38">
        <f t="shared" si="3"/>
        <v>0</v>
      </c>
      <c r="M24" s="37">
        <f t="shared" si="7"/>
        <v>14135013.73</v>
      </c>
      <c r="N24" s="38">
        <f t="shared" si="8"/>
        <v>99.99998394059122</v>
      </c>
      <c r="O24" s="47">
        <f t="shared" si="9"/>
        <v>-29.99998394059122</v>
      </c>
      <c r="P24" s="47"/>
      <c r="Q24" s="46">
        <f t="shared" si="10"/>
        <v>2.269999999552965</v>
      </c>
      <c r="R24" s="48">
        <f t="shared" si="4"/>
        <v>1.6059408772886888E-05</v>
      </c>
      <c r="T24" s="30">
        <v>6</v>
      </c>
      <c r="U24" s="30">
        <v>3</v>
      </c>
      <c r="V24" s="30" t="s">
        <v>48</v>
      </c>
      <c r="W24" s="30" t="s">
        <v>41</v>
      </c>
      <c r="Y24" s="31"/>
      <c r="Z24" s="32"/>
      <c r="AA24" s="30">
        <v>70</v>
      </c>
      <c r="AB24" s="30">
        <v>94</v>
      </c>
      <c r="AC24" s="41">
        <f t="shared" si="11"/>
        <v>0</v>
      </c>
      <c r="AG24" s="32">
        <f>76140+239960</f>
        <v>316100</v>
      </c>
      <c r="AH24" s="32">
        <f>3809+12000</f>
        <v>15809</v>
      </c>
      <c r="AI24" s="32">
        <f t="shared" si="12"/>
        <v>331909</v>
      </c>
    </row>
    <row r="25" spans="1:35" s="29" customFormat="1" ht="23.25" customHeight="1">
      <c r="A25" s="42">
        <v>16</v>
      </c>
      <c r="B25" s="43" t="s">
        <v>58</v>
      </c>
      <c r="C25" s="44">
        <v>1684190</v>
      </c>
      <c r="D25" s="44"/>
      <c r="E25" s="45">
        <f t="shared" si="5"/>
        <v>1684190</v>
      </c>
      <c r="F25" s="46">
        <v>1684189.69</v>
      </c>
      <c r="G25" s="38">
        <f t="shared" si="0"/>
        <v>99.99998159352567</v>
      </c>
      <c r="H25" s="39">
        <f t="shared" si="1"/>
        <v>-5.999981593525675</v>
      </c>
      <c r="I25" s="40">
        <f t="shared" si="6"/>
        <v>0.31000000005587935</v>
      </c>
      <c r="J25" s="39">
        <f t="shared" si="2"/>
        <v>1.840647433222376E-05</v>
      </c>
      <c r="K25" s="46"/>
      <c r="L25" s="38">
        <f t="shared" si="3"/>
        <v>0</v>
      </c>
      <c r="M25" s="37">
        <f t="shared" si="7"/>
        <v>1684189.69</v>
      </c>
      <c r="N25" s="38">
        <f t="shared" si="8"/>
        <v>99.99998159352567</v>
      </c>
      <c r="O25" s="47">
        <f t="shared" si="9"/>
        <v>-29.999981593525675</v>
      </c>
      <c r="P25" s="47"/>
      <c r="Q25" s="46">
        <f t="shared" si="10"/>
        <v>0.31000000005587935</v>
      </c>
      <c r="R25" s="48">
        <f t="shared" si="4"/>
        <v>1.840647433222376E-05</v>
      </c>
      <c r="T25" s="30">
        <v>5</v>
      </c>
      <c r="U25" s="30">
        <v>83</v>
      </c>
      <c r="V25" s="30"/>
      <c r="W25" s="30" t="s">
        <v>41</v>
      </c>
      <c r="Y25" s="31"/>
      <c r="Z25" s="32"/>
      <c r="AA25" s="30">
        <v>70</v>
      </c>
      <c r="AB25" s="30">
        <v>94</v>
      </c>
      <c r="AC25" s="41">
        <f t="shared" si="11"/>
        <v>0</v>
      </c>
      <c r="AG25" s="32"/>
      <c r="AH25" s="32"/>
      <c r="AI25" s="32">
        <f t="shared" si="12"/>
        <v>0</v>
      </c>
    </row>
    <row r="26" spans="1:35" s="29" customFormat="1" ht="23.25" customHeight="1">
      <c r="A26" s="42">
        <v>17</v>
      </c>
      <c r="B26" s="43" t="s">
        <v>59</v>
      </c>
      <c r="C26" s="44">
        <v>5195837</v>
      </c>
      <c r="D26" s="44">
        <v>16400</v>
      </c>
      <c r="E26" s="45">
        <f t="shared" si="5"/>
        <v>5212237</v>
      </c>
      <c r="F26" s="46">
        <v>5212234.67</v>
      </c>
      <c r="G26" s="38">
        <f t="shared" si="0"/>
        <v>99.9999552975047</v>
      </c>
      <c r="H26" s="39">
        <f t="shared" si="1"/>
        <v>-5.999955297504698</v>
      </c>
      <c r="I26" s="40">
        <f t="shared" si="6"/>
        <v>2.330000000074506</v>
      </c>
      <c r="J26" s="39">
        <f t="shared" si="2"/>
        <v>4.4702495302391386E-05</v>
      </c>
      <c r="K26" s="46"/>
      <c r="L26" s="38">
        <f t="shared" si="3"/>
        <v>0</v>
      </c>
      <c r="M26" s="37">
        <f t="shared" si="7"/>
        <v>5212234.67</v>
      </c>
      <c r="N26" s="38">
        <f t="shared" si="8"/>
        <v>99.9999552975047</v>
      </c>
      <c r="O26" s="47">
        <f t="shared" si="9"/>
        <v>-29.999955297504698</v>
      </c>
      <c r="P26" s="47"/>
      <c r="Q26" s="46">
        <f t="shared" si="10"/>
        <v>2.330000000074506</v>
      </c>
      <c r="R26" s="48">
        <f t="shared" si="4"/>
        <v>4.4702495302391386E-05</v>
      </c>
      <c r="T26" s="30">
        <v>2</v>
      </c>
      <c r="U26" s="30">
        <v>3</v>
      </c>
      <c r="V26" s="30" t="s">
        <v>48</v>
      </c>
      <c r="W26" s="30" t="s">
        <v>41</v>
      </c>
      <c r="Y26" s="31"/>
      <c r="Z26" s="32"/>
      <c r="AA26" s="30">
        <v>70</v>
      </c>
      <c r="AB26" s="30">
        <v>94</v>
      </c>
      <c r="AC26" s="41">
        <f t="shared" si="11"/>
        <v>0</v>
      </c>
      <c r="AG26" s="32">
        <v>94400</v>
      </c>
      <c r="AH26" s="32">
        <v>4720</v>
      </c>
      <c r="AI26" s="32">
        <f t="shared" si="12"/>
        <v>99120</v>
      </c>
    </row>
    <row r="27" spans="1:35" s="29" customFormat="1" ht="23.25" customHeight="1">
      <c r="A27" s="42">
        <v>18</v>
      </c>
      <c r="B27" s="43" t="s">
        <v>60</v>
      </c>
      <c r="C27" s="44">
        <v>7710990</v>
      </c>
      <c r="D27" s="44"/>
      <c r="E27" s="45">
        <f t="shared" si="5"/>
        <v>7710990</v>
      </c>
      <c r="F27" s="46">
        <v>7710986</v>
      </c>
      <c r="G27" s="38">
        <f t="shared" si="0"/>
        <v>99.99994812598642</v>
      </c>
      <c r="H27" s="39">
        <f t="shared" si="1"/>
        <v>-5.999948125986421</v>
      </c>
      <c r="I27" s="40">
        <f t="shared" si="6"/>
        <v>4</v>
      </c>
      <c r="J27" s="39">
        <f t="shared" si="2"/>
        <v>5.1874013583210455E-05</v>
      </c>
      <c r="K27" s="46"/>
      <c r="L27" s="38">
        <f t="shared" si="3"/>
        <v>0</v>
      </c>
      <c r="M27" s="37">
        <f t="shared" si="7"/>
        <v>7710986</v>
      </c>
      <c r="N27" s="38">
        <f t="shared" si="8"/>
        <v>99.99994812598642</v>
      </c>
      <c r="O27" s="47">
        <f t="shared" si="9"/>
        <v>-29.99994812598642</v>
      </c>
      <c r="P27" s="47"/>
      <c r="Q27" s="46">
        <f t="shared" si="10"/>
        <v>4</v>
      </c>
      <c r="R27" s="48">
        <f t="shared" si="4"/>
        <v>5.1874013583210455E-05</v>
      </c>
      <c r="T27" s="30">
        <v>4</v>
      </c>
      <c r="U27" s="30">
        <v>17</v>
      </c>
      <c r="V27" s="30"/>
      <c r="W27" s="30" t="s">
        <v>41</v>
      </c>
      <c r="Y27" s="31"/>
      <c r="Z27" s="32"/>
      <c r="AA27" s="30">
        <v>70</v>
      </c>
      <c r="AB27" s="30">
        <v>94</v>
      </c>
      <c r="AC27" s="41">
        <f t="shared" si="11"/>
        <v>0</v>
      </c>
      <c r="AG27" s="32"/>
      <c r="AH27" s="32"/>
      <c r="AI27" s="32">
        <f t="shared" si="12"/>
        <v>0</v>
      </c>
    </row>
    <row r="28" spans="1:35" s="29" customFormat="1" ht="23.25" customHeight="1">
      <c r="A28" s="42">
        <v>19</v>
      </c>
      <c r="B28" s="43" t="s">
        <v>61</v>
      </c>
      <c r="C28" s="44">
        <v>2249940</v>
      </c>
      <c r="D28" s="44"/>
      <c r="E28" s="45">
        <f t="shared" si="5"/>
        <v>2249940</v>
      </c>
      <c r="F28" s="46">
        <v>2249938.81</v>
      </c>
      <c r="G28" s="38">
        <f t="shared" si="0"/>
        <v>99.9999471097007</v>
      </c>
      <c r="H28" s="39">
        <f t="shared" si="1"/>
        <v>-5.999947109700699</v>
      </c>
      <c r="I28" s="40">
        <f t="shared" si="6"/>
        <v>1.1899999999441206</v>
      </c>
      <c r="J28" s="39">
        <f t="shared" si="2"/>
        <v>5.2890299294386546E-05</v>
      </c>
      <c r="K28" s="46"/>
      <c r="L28" s="38">
        <f t="shared" si="3"/>
        <v>0</v>
      </c>
      <c r="M28" s="37">
        <f t="shared" si="7"/>
        <v>2249938.81</v>
      </c>
      <c r="N28" s="38">
        <f t="shared" si="8"/>
        <v>99.9999471097007</v>
      </c>
      <c r="O28" s="47">
        <f t="shared" si="9"/>
        <v>-29.9999471097007</v>
      </c>
      <c r="P28" s="47"/>
      <c r="Q28" s="46">
        <f t="shared" si="10"/>
        <v>1.1899999999441206</v>
      </c>
      <c r="R28" s="48">
        <f t="shared" si="4"/>
        <v>5.2890299294386546E-05</v>
      </c>
      <c r="T28" s="30">
        <v>6</v>
      </c>
      <c r="U28" s="30">
        <v>83</v>
      </c>
      <c r="V28" s="30"/>
      <c r="W28" s="30" t="s">
        <v>41</v>
      </c>
      <c r="Y28" s="31"/>
      <c r="Z28" s="32"/>
      <c r="AA28" s="30">
        <v>70</v>
      </c>
      <c r="AB28" s="30">
        <v>94</v>
      </c>
      <c r="AC28" s="41">
        <f t="shared" si="11"/>
        <v>0</v>
      </c>
      <c r="AG28" s="32"/>
      <c r="AH28" s="32"/>
      <c r="AI28" s="32">
        <f t="shared" si="12"/>
        <v>0</v>
      </c>
    </row>
    <row r="29" spans="1:35" s="29" customFormat="1" ht="23.25" customHeight="1">
      <c r="A29" s="42">
        <v>20</v>
      </c>
      <c r="B29" s="43" t="s">
        <v>62</v>
      </c>
      <c r="C29" s="44">
        <v>9345760</v>
      </c>
      <c r="D29" s="44"/>
      <c r="E29" s="45">
        <f t="shared" si="5"/>
        <v>9345760</v>
      </c>
      <c r="F29" s="46">
        <v>9345754.29</v>
      </c>
      <c r="G29" s="38">
        <f t="shared" si="0"/>
        <v>99.99993890277516</v>
      </c>
      <c r="H29" s="39">
        <f t="shared" si="1"/>
        <v>-5.999938902775156</v>
      </c>
      <c r="I29" s="40">
        <f t="shared" si="6"/>
        <v>5.71000000089407</v>
      </c>
      <c r="J29" s="39">
        <f t="shared" si="2"/>
        <v>6.109722484735398E-05</v>
      </c>
      <c r="K29" s="46"/>
      <c r="L29" s="38">
        <f t="shared" si="3"/>
        <v>0</v>
      </c>
      <c r="M29" s="37">
        <f t="shared" si="7"/>
        <v>9345754.29</v>
      </c>
      <c r="N29" s="38">
        <f t="shared" si="8"/>
        <v>99.99993890277516</v>
      </c>
      <c r="O29" s="47">
        <f t="shared" si="9"/>
        <v>-29.999938902775156</v>
      </c>
      <c r="P29" s="47"/>
      <c r="Q29" s="46">
        <f t="shared" si="10"/>
        <v>5.71000000089407</v>
      </c>
      <c r="R29" s="48">
        <f t="shared" si="4"/>
        <v>6.109722484735398E-05</v>
      </c>
      <c r="T29" s="30">
        <v>6</v>
      </c>
      <c r="U29" s="30">
        <v>17</v>
      </c>
      <c r="V29" s="30"/>
      <c r="W29" s="30" t="s">
        <v>41</v>
      </c>
      <c r="Y29" s="31"/>
      <c r="Z29" s="32"/>
      <c r="AA29" s="30">
        <v>70</v>
      </c>
      <c r="AB29" s="30">
        <v>94</v>
      </c>
      <c r="AC29" s="41">
        <f t="shared" si="11"/>
        <v>0</v>
      </c>
      <c r="AG29" s="32"/>
      <c r="AH29" s="32"/>
      <c r="AI29" s="32">
        <f t="shared" si="12"/>
        <v>0</v>
      </c>
    </row>
    <row r="30" spans="1:35" s="29" customFormat="1" ht="23.25" customHeight="1">
      <c r="A30" s="42">
        <v>22</v>
      </c>
      <c r="B30" s="43" t="s">
        <v>63</v>
      </c>
      <c r="C30" s="44">
        <v>2532887</v>
      </c>
      <c r="D30" s="44"/>
      <c r="E30" s="45">
        <f t="shared" si="5"/>
        <v>2532887</v>
      </c>
      <c r="F30" s="46">
        <v>2532885.43</v>
      </c>
      <c r="G30" s="38">
        <f t="shared" si="0"/>
        <v>99.99993801539509</v>
      </c>
      <c r="H30" s="39">
        <f t="shared" si="1"/>
        <v>-5.999938015395088</v>
      </c>
      <c r="I30" s="40">
        <f t="shared" si="6"/>
        <v>1.569999999832362</v>
      </c>
      <c r="J30" s="39">
        <f t="shared" si="2"/>
        <v>6.198460491259034E-05</v>
      </c>
      <c r="K30" s="46"/>
      <c r="L30" s="38">
        <f t="shared" si="3"/>
        <v>0</v>
      </c>
      <c r="M30" s="37">
        <f t="shared" si="7"/>
        <v>2532885.43</v>
      </c>
      <c r="N30" s="38">
        <f t="shared" si="8"/>
        <v>99.99993801539509</v>
      </c>
      <c r="O30" s="47">
        <f t="shared" si="9"/>
        <v>-29.999938015395088</v>
      </c>
      <c r="P30" s="47"/>
      <c r="Q30" s="46">
        <f t="shared" si="10"/>
        <v>1.569999999832362</v>
      </c>
      <c r="R30" s="48">
        <f t="shared" si="4"/>
        <v>6.198460491259034E-05</v>
      </c>
      <c r="T30" s="30">
        <v>3</v>
      </c>
      <c r="U30" s="30">
        <v>53</v>
      </c>
      <c r="V30" s="30"/>
      <c r="W30" s="30" t="s">
        <v>41</v>
      </c>
      <c r="Y30" s="31"/>
      <c r="Z30" s="32"/>
      <c r="AA30" s="30">
        <v>70</v>
      </c>
      <c r="AB30" s="30">
        <v>94</v>
      </c>
      <c r="AC30" s="41">
        <f t="shared" si="11"/>
        <v>0</v>
      </c>
      <c r="AG30" s="32"/>
      <c r="AH30" s="32"/>
      <c r="AI30" s="32">
        <f t="shared" si="12"/>
        <v>0</v>
      </c>
    </row>
    <row r="31" spans="1:35" s="29" customFormat="1" ht="23.25" customHeight="1">
      <c r="A31" s="42">
        <v>23</v>
      </c>
      <c r="B31" s="43" t="s">
        <v>64</v>
      </c>
      <c r="C31" s="44">
        <v>1706305</v>
      </c>
      <c r="D31" s="44"/>
      <c r="E31" s="45">
        <f t="shared" si="5"/>
        <v>1706305</v>
      </c>
      <c r="F31" s="46">
        <v>1706303.41</v>
      </c>
      <c r="G31" s="38">
        <f t="shared" si="0"/>
        <v>99.99990681619055</v>
      </c>
      <c r="H31" s="39">
        <f t="shared" si="1"/>
        <v>-5.9999068161905456</v>
      </c>
      <c r="I31" s="40">
        <f t="shared" si="6"/>
        <v>1.590000000083819</v>
      </c>
      <c r="J31" s="39">
        <f t="shared" si="2"/>
        <v>9.318380946453413E-05</v>
      </c>
      <c r="K31" s="46"/>
      <c r="L31" s="38">
        <f t="shared" si="3"/>
        <v>0</v>
      </c>
      <c r="M31" s="37">
        <f t="shared" si="7"/>
        <v>1706303.41</v>
      </c>
      <c r="N31" s="38">
        <f t="shared" si="8"/>
        <v>99.99990681619055</v>
      </c>
      <c r="O31" s="47">
        <f t="shared" si="9"/>
        <v>-29.999906816190546</v>
      </c>
      <c r="P31" s="47"/>
      <c r="Q31" s="46">
        <f t="shared" si="10"/>
        <v>1.590000000083819</v>
      </c>
      <c r="R31" s="48">
        <f t="shared" si="4"/>
        <v>9.318380946453413E-05</v>
      </c>
      <c r="T31" s="30">
        <v>4</v>
      </c>
      <c r="U31" s="30">
        <v>53</v>
      </c>
      <c r="V31" s="30"/>
      <c r="W31" s="30" t="s">
        <v>41</v>
      </c>
      <c r="Y31" s="31"/>
      <c r="Z31" s="32"/>
      <c r="AA31" s="30">
        <v>70</v>
      </c>
      <c r="AB31" s="30">
        <v>94</v>
      </c>
      <c r="AC31" s="41">
        <f t="shared" si="11"/>
        <v>0</v>
      </c>
      <c r="AG31" s="32"/>
      <c r="AH31" s="32"/>
      <c r="AI31" s="32">
        <f t="shared" si="12"/>
        <v>0</v>
      </c>
    </row>
    <row r="32" spans="1:35" s="29" customFormat="1" ht="23.25" customHeight="1">
      <c r="A32" s="42">
        <v>24</v>
      </c>
      <c r="B32" s="43" t="s">
        <v>65</v>
      </c>
      <c r="C32" s="44">
        <v>8390143</v>
      </c>
      <c r="D32" s="44">
        <v>16400</v>
      </c>
      <c r="E32" s="45">
        <f t="shared" si="5"/>
        <v>8406543</v>
      </c>
      <c r="F32" s="46">
        <v>8406535.15</v>
      </c>
      <c r="G32" s="38">
        <f t="shared" si="0"/>
        <v>99.99990662035512</v>
      </c>
      <c r="H32" s="39">
        <f t="shared" si="1"/>
        <v>-5.9999066203551195</v>
      </c>
      <c r="I32" s="40">
        <f t="shared" si="6"/>
        <v>7.849999999627471</v>
      </c>
      <c r="J32" s="39">
        <f t="shared" si="2"/>
        <v>9.337964487456343E-05</v>
      </c>
      <c r="K32" s="46"/>
      <c r="L32" s="38">
        <f t="shared" si="3"/>
        <v>0</v>
      </c>
      <c r="M32" s="37">
        <f t="shared" si="7"/>
        <v>8406535.15</v>
      </c>
      <c r="N32" s="38">
        <f t="shared" si="8"/>
        <v>99.99990662035512</v>
      </c>
      <c r="O32" s="47">
        <f t="shared" si="9"/>
        <v>-29.99990662035512</v>
      </c>
      <c r="P32" s="47"/>
      <c r="Q32" s="46">
        <f t="shared" si="10"/>
        <v>7.849999999627471</v>
      </c>
      <c r="R32" s="48">
        <f t="shared" si="4"/>
        <v>9.337964487456343E-05</v>
      </c>
      <c r="T32" s="30">
        <v>4</v>
      </c>
      <c r="U32" s="30">
        <v>3</v>
      </c>
      <c r="V32" s="30" t="s">
        <v>48</v>
      </c>
      <c r="W32" s="30" t="s">
        <v>41</v>
      </c>
      <c r="Y32" s="31"/>
      <c r="Z32" s="32"/>
      <c r="AA32" s="30">
        <v>70</v>
      </c>
      <c r="AB32" s="30">
        <v>94</v>
      </c>
      <c r="AC32" s="41">
        <f t="shared" si="11"/>
        <v>0</v>
      </c>
      <c r="AG32" s="32"/>
      <c r="AH32" s="32"/>
      <c r="AI32" s="32">
        <f t="shared" si="12"/>
        <v>0</v>
      </c>
    </row>
    <row r="33" spans="1:35" s="29" customFormat="1" ht="23.25" customHeight="1">
      <c r="A33" s="42">
        <v>25</v>
      </c>
      <c r="B33" s="43" t="s">
        <v>66</v>
      </c>
      <c r="C33" s="44">
        <v>15124380</v>
      </c>
      <c r="D33" s="44"/>
      <c r="E33" s="45">
        <f t="shared" si="5"/>
        <v>15124380</v>
      </c>
      <c r="F33" s="46">
        <v>15124363.89</v>
      </c>
      <c r="G33" s="38">
        <f t="shared" si="0"/>
        <v>99.999893483237</v>
      </c>
      <c r="H33" s="39">
        <f t="shared" si="1"/>
        <v>-5.999893483237003</v>
      </c>
      <c r="I33" s="40">
        <f t="shared" si="6"/>
        <v>16.109999999403954</v>
      </c>
      <c r="J33" s="39">
        <f t="shared" si="2"/>
        <v>0.00010651676299725313</v>
      </c>
      <c r="K33" s="46"/>
      <c r="L33" s="38">
        <f t="shared" si="3"/>
        <v>0</v>
      </c>
      <c r="M33" s="37">
        <f t="shared" si="7"/>
        <v>15124363.89</v>
      </c>
      <c r="N33" s="38">
        <f t="shared" si="8"/>
        <v>99.999893483237</v>
      </c>
      <c r="O33" s="47">
        <f t="shared" si="9"/>
        <v>-29.999893483237003</v>
      </c>
      <c r="P33" s="47"/>
      <c r="Q33" s="46">
        <f t="shared" si="10"/>
        <v>16.109999999403954</v>
      </c>
      <c r="R33" s="48">
        <f t="shared" si="4"/>
        <v>0.00010651676299725313</v>
      </c>
      <c r="T33" s="30">
        <v>5</v>
      </c>
      <c r="U33" s="30">
        <v>17</v>
      </c>
      <c r="V33" s="30"/>
      <c r="W33" s="30" t="s">
        <v>41</v>
      </c>
      <c r="Y33" s="31"/>
      <c r="Z33" s="32"/>
      <c r="AA33" s="30">
        <v>70</v>
      </c>
      <c r="AB33" s="30">
        <v>94</v>
      </c>
      <c r="AC33" s="41">
        <f t="shared" si="11"/>
        <v>0</v>
      </c>
      <c r="AG33" s="32"/>
      <c r="AH33" s="32"/>
      <c r="AI33" s="32">
        <f t="shared" si="12"/>
        <v>0</v>
      </c>
    </row>
    <row r="34" spans="1:35" s="29" customFormat="1" ht="23.25" customHeight="1">
      <c r="A34" s="42">
        <v>26</v>
      </c>
      <c r="B34" s="43" t="s">
        <v>67</v>
      </c>
      <c r="C34" s="44">
        <v>3278291</v>
      </c>
      <c r="D34" s="44"/>
      <c r="E34" s="45">
        <f t="shared" si="5"/>
        <v>3278291</v>
      </c>
      <c r="F34" s="46">
        <v>3278286.46</v>
      </c>
      <c r="G34" s="38">
        <f t="shared" si="0"/>
        <v>99.99986151320917</v>
      </c>
      <c r="H34" s="39">
        <f t="shared" si="1"/>
        <v>-5.999861513209169</v>
      </c>
      <c r="I34" s="40">
        <f t="shared" si="6"/>
        <v>4.540000000037253</v>
      </c>
      <c r="J34" s="39">
        <f t="shared" si="2"/>
        <v>0.00013848679083209065</v>
      </c>
      <c r="K34" s="46"/>
      <c r="L34" s="38">
        <f t="shared" si="3"/>
        <v>0</v>
      </c>
      <c r="M34" s="37">
        <f t="shared" si="7"/>
        <v>3278286.46</v>
      </c>
      <c r="N34" s="38">
        <f t="shared" si="8"/>
        <v>99.99986151320917</v>
      </c>
      <c r="O34" s="47">
        <f t="shared" si="9"/>
        <v>-29.99986151320917</v>
      </c>
      <c r="P34" s="47"/>
      <c r="Q34" s="46">
        <f t="shared" si="10"/>
        <v>4.540000000037253</v>
      </c>
      <c r="R34" s="48">
        <f t="shared" si="4"/>
        <v>0.00013848679083209065</v>
      </c>
      <c r="T34" s="30">
        <v>3</v>
      </c>
      <c r="U34" s="30">
        <v>53</v>
      </c>
      <c r="V34" s="30"/>
      <c r="W34" s="30" t="s">
        <v>41</v>
      </c>
      <c r="Y34" s="31"/>
      <c r="Z34" s="32"/>
      <c r="AA34" s="30">
        <v>70</v>
      </c>
      <c r="AB34" s="30">
        <v>94</v>
      </c>
      <c r="AC34" s="41">
        <f t="shared" si="11"/>
        <v>0</v>
      </c>
      <c r="AG34" s="32"/>
      <c r="AH34" s="32"/>
      <c r="AI34" s="32">
        <f t="shared" si="12"/>
        <v>0</v>
      </c>
    </row>
    <row r="35" spans="1:35" s="29" customFormat="1" ht="23.25" customHeight="1">
      <c r="A35" s="42">
        <v>27</v>
      </c>
      <c r="B35" s="43" t="s">
        <v>68</v>
      </c>
      <c r="C35" s="44">
        <v>6450540</v>
      </c>
      <c r="D35" s="44"/>
      <c r="E35" s="45">
        <f t="shared" si="5"/>
        <v>6450540</v>
      </c>
      <c r="F35" s="46">
        <v>6450530.29</v>
      </c>
      <c r="G35" s="38">
        <f t="shared" si="0"/>
        <v>99.99984946996686</v>
      </c>
      <c r="H35" s="39">
        <f t="shared" si="1"/>
        <v>-5.999849469966861</v>
      </c>
      <c r="I35" s="40">
        <f t="shared" si="6"/>
        <v>9.709999999962747</v>
      </c>
      <c r="J35" s="39">
        <f t="shared" si="2"/>
        <v>0.0001505300331439344</v>
      </c>
      <c r="K35" s="46"/>
      <c r="L35" s="38">
        <f t="shared" si="3"/>
        <v>0</v>
      </c>
      <c r="M35" s="37">
        <f t="shared" si="7"/>
        <v>6450530.29</v>
      </c>
      <c r="N35" s="38">
        <f t="shared" si="8"/>
        <v>99.99984946996686</v>
      </c>
      <c r="O35" s="47">
        <f t="shared" si="9"/>
        <v>-29.99984946996686</v>
      </c>
      <c r="P35" s="47"/>
      <c r="Q35" s="46">
        <f t="shared" si="10"/>
        <v>9.709999999962747</v>
      </c>
      <c r="R35" s="48">
        <f t="shared" si="4"/>
        <v>0.0001505300331439344</v>
      </c>
      <c r="T35" s="30">
        <v>3</v>
      </c>
      <c r="U35" s="30">
        <v>17</v>
      </c>
      <c r="V35" s="30"/>
      <c r="W35" s="30" t="s">
        <v>41</v>
      </c>
      <c r="Y35" s="31"/>
      <c r="Z35" s="32"/>
      <c r="AA35" s="30">
        <v>70</v>
      </c>
      <c r="AB35" s="30">
        <v>94</v>
      </c>
      <c r="AC35" s="41">
        <f t="shared" si="11"/>
        <v>0</v>
      </c>
      <c r="AG35" s="32"/>
      <c r="AH35" s="32"/>
      <c r="AI35" s="32">
        <f t="shared" si="12"/>
        <v>0</v>
      </c>
    </row>
    <row r="36" spans="1:35" s="29" customFormat="1" ht="23.25" customHeight="1">
      <c r="A36" s="42">
        <v>28</v>
      </c>
      <c r="B36" s="43" t="s">
        <v>69</v>
      </c>
      <c r="C36" s="44">
        <v>8327850</v>
      </c>
      <c r="D36" s="44"/>
      <c r="E36" s="45">
        <f t="shared" si="5"/>
        <v>8327850</v>
      </c>
      <c r="F36" s="46">
        <v>8327837.36</v>
      </c>
      <c r="G36" s="38">
        <f t="shared" si="0"/>
        <v>99.99984822012884</v>
      </c>
      <c r="H36" s="39">
        <f t="shared" si="1"/>
        <v>-5.99984822012884</v>
      </c>
      <c r="I36" s="40">
        <f t="shared" si="6"/>
        <v>12.639999999664724</v>
      </c>
      <c r="J36" s="39">
        <f t="shared" si="2"/>
        <v>0.00015177987115119418</v>
      </c>
      <c r="K36" s="46"/>
      <c r="L36" s="38">
        <f t="shared" si="3"/>
        <v>0</v>
      </c>
      <c r="M36" s="37">
        <f t="shared" si="7"/>
        <v>8327837.36</v>
      </c>
      <c r="N36" s="38">
        <f t="shared" si="8"/>
        <v>99.99984822012884</v>
      </c>
      <c r="O36" s="47">
        <f t="shared" si="9"/>
        <v>-29.99984822012884</v>
      </c>
      <c r="P36" s="47"/>
      <c r="Q36" s="46">
        <f t="shared" si="10"/>
        <v>12.639999999664724</v>
      </c>
      <c r="R36" s="48">
        <f t="shared" si="4"/>
        <v>0.00015177987115119418</v>
      </c>
      <c r="T36" s="30">
        <v>6</v>
      </c>
      <c r="U36" s="30">
        <v>17</v>
      </c>
      <c r="V36" s="30"/>
      <c r="W36" s="30" t="s">
        <v>41</v>
      </c>
      <c r="Y36" s="31"/>
      <c r="Z36" s="32"/>
      <c r="AA36" s="30">
        <v>70</v>
      </c>
      <c r="AB36" s="30">
        <v>94</v>
      </c>
      <c r="AC36" s="41">
        <f t="shared" si="11"/>
        <v>0</v>
      </c>
      <c r="AG36" s="32"/>
      <c r="AH36" s="32"/>
      <c r="AI36" s="32">
        <f t="shared" si="12"/>
        <v>0</v>
      </c>
    </row>
    <row r="37" spans="1:35" s="29" customFormat="1" ht="23.25" customHeight="1">
      <c r="A37" s="42">
        <v>29</v>
      </c>
      <c r="B37" s="43" t="s">
        <v>70</v>
      </c>
      <c r="C37" s="44">
        <v>18960587</v>
      </c>
      <c r="D37" s="44">
        <v>55500</v>
      </c>
      <c r="E37" s="45">
        <f t="shared" si="5"/>
        <v>19016087</v>
      </c>
      <c r="F37" s="46">
        <v>19016055.01</v>
      </c>
      <c r="G37" s="38">
        <f t="shared" si="0"/>
        <v>99.99983177401324</v>
      </c>
      <c r="H37" s="39">
        <f t="shared" si="1"/>
        <v>-5.999831774013245</v>
      </c>
      <c r="I37" s="40">
        <f t="shared" si="6"/>
        <v>31.989999998360872</v>
      </c>
      <c r="J37" s="39">
        <f t="shared" si="2"/>
        <v>0.00016822598675721704</v>
      </c>
      <c r="K37" s="46"/>
      <c r="L37" s="38">
        <f t="shared" si="3"/>
        <v>0</v>
      </c>
      <c r="M37" s="37">
        <f t="shared" si="7"/>
        <v>19016055.01</v>
      </c>
      <c r="N37" s="38">
        <f t="shared" si="8"/>
        <v>99.99983177401324</v>
      </c>
      <c r="O37" s="47">
        <f t="shared" si="9"/>
        <v>-29.999831774013245</v>
      </c>
      <c r="P37" s="47"/>
      <c r="Q37" s="46">
        <f t="shared" si="10"/>
        <v>31.989999998360872</v>
      </c>
      <c r="R37" s="48">
        <f t="shared" si="4"/>
        <v>0.00016822598675721704</v>
      </c>
      <c r="T37" s="30">
        <v>3</v>
      </c>
      <c r="U37" s="30">
        <v>3</v>
      </c>
      <c r="V37" s="30" t="s">
        <v>48</v>
      </c>
      <c r="W37" s="30" t="s">
        <v>41</v>
      </c>
      <c r="Y37" s="31"/>
      <c r="Z37" s="32"/>
      <c r="AA37" s="30">
        <v>70</v>
      </c>
      <c r="AB37" s="30">
        <v>94</v>
      </c>
      <c r="AC37" s="41">
        <f t="shared" si="11"/>
        <v>0</v>
      </c>
      <c r="AG37" s="32"/>
      <c r="AH37" s="32"/>
      <c r="AI37" s="32">
        <f t="shared" si="12"/>
        <v>0</v>
      </c>
    </row>
    <row r="38" spans="1:35" s="29" customFormat="1" ht="23.25" customHeight="1">
      <c r="A38" s="42">
        <v>30</v>
      </c>
      <c r="B38" s="43" t="s">
        <v>71</v>
      </c>
      <c r="C38" s="44">
        <v>3990060</v>
      </c>
      <c r="D38" s="44"/>
      <c r="E38" s="45">
        <f t="shared" si="5"/>
        <v>3990060</v>
      </c>
      <c r="F38" s="46">
        <v>3990052.26</v>
      </c>
      <c r="G38" s="38">
        <f t="shared" si="0"/>
        <v>99.99980601795461</v>
      </c>
      <c r="H38" s="39">
        <f t="shared" si="1"/>
        <v>-5.9998060179546115</v>
      </c>
      <c r="I38" s="40">
        <f t="shared" si="6"/>
        <v>7.740000000223517</v>
      </c>
      <c r="J38" s="39">
        <f t="shared" si="2"/>
        <v>0.00019398204538837805</v>
      </c>
      <c r="K38" s="46"/>
      <c r="L38" s="38">
        <f t="shared" si="3"/>
        <v>0</v>
      </c>
      <c r="M38" s="37">
        <f t="shared" si="7"/>
        <v>3990052.26</v>
      </c>
      <c r="N38" s="38">
        <f t="shared" si="8"/>
        <v>99.99980601795461</v>
      </c>
      <c r="O38" s="47">
        <f t="shared" si="9"/>
        <v>-29.99980601795461</v>
      </c>
      <c r="P38" s="47"/>
      <c r="Q38" s="46">
        <f t="shared" si="10"/>
        <v>7.740000000223517</v>
      </c>
      <c r="R38" s="48">
        <f t="shared" si="4"/>
        <v>0.00019398204538837805</v>
      </c>
      <c r="T38" s="30">
        <v>7</v>
      </c>
      <c r="U38" s="30">
        <v>83</v>
      </c>
      <c r="V38" s="30"/>
      <c r="W38" s="30" t="s">
        <v>41</v>
      </c>
      <c r="Y38" s="31"/>
      <c r="Z38" s="32"/>
      <c r="AA38" s="30">
        <v>70</v>
      </c>
      <c r="AB38" s="30">
        <v>94</v>
      </c>
      <c r="AC38" s="41">
        <f t="shared" si="11"/>
        <v>0</v>
      </c>
      <c r="AG38" s="32"/>
      <c r="AH38" s="32"/>
      <c r="AI38" s="32">
        <f t="shared" si="12"/>
        <v>0</v>
      </c>
    </row>
    <row r="39" spans="1:35" s="29" customFormat="1" ht="23.25" customHeight="1">
      <c r="A39" s="42">
        <v>31</v>
      </c>
      <c r="B39" s="43" t="s">
        <v>72</v>
      </c>
      <c r="C39" s="44">
        <v>1913960</v>
      </c>
      <c r="D39" s="44"/>
      <c r="E39" s="45">
        <f t="shared" si="5"/>
        <v>1913960</v>
      </c>
      <c r="F39" s="46">
        <v>1913956.28</v>
      </c>
      <c r="G39" s="38">
        <f t="shared" si="0"/>
        <v>99.99980563857135</v>
      </c>
      <c r="H39" s="39">
        <f t="shared" si="1"/>
        <v>-5.999805638571345</v>
      </c>
      <c r="I39" s="40">
        <f t="shared" si="6"/>
        <v>3.7199999999720603</v>
      </c>
      <c r="J39" s="39">
        <f t="shared" si="2"/>
        <v>0.00019436142865953627</v>
      </c>
      <c r="K39" s="46"/>
      <c r="L39" s="38">
        <f t="shared" si="3"/>
        <v>0</v>
      </c>
      <c r="M39" s="37">
        <f t="shared" si="7"/>
        <v>1913956.28</v>
      </c>
      <c r="N39" s="38">
        <f t="shared" si="8"/>
        <v>99.99980563857135</v>
      </c>
      <c r="O39" s="47">
        <f t="shared" si="9"/>
        <v>-29.999805638571345</v>
      </c>
      <c r="P39" s="47"/>
      <c r="Q39" s="46">
        <f t="shared" si="10"/>
        <v>3.7199999999720603</v>
      </c>
      <c r="R39" s="48">
        <f t="shared" si="4"/>
        <v>0.00019436142865953627</v>
      </c>
      <c r="T39" s="30">
        <v>6</v>
      </c>
      <c r="U39" s="30">
        <v>53</v>
      </c>
      <c r="V39" s="30"/>
      <c r="W39" s="30" t="s">
        <v>41</v>
      </c>
      <c r="Y39" s="31"/>
      <c r="Z39" s="32"/>
      <c r="AA39" s="30">
        <v>70</v>
      </c>
      <c r="AB39" s="30">
        <v>94</v>
      </c>
      <c r="AC39" s="41">
        <f t="shared" si="11"/>
        <v>0</v>
      </c>
      <c r="AG39" s="32"/>
      <c r="AH39" s="32"/>
      <c r="AI39" s="32">
        <f t="shared" si="12"/>
        <v>0</v>
      </c>
    </row>
    <row r="40" spans="1:35" s="29" customFormat="1" ht="23.25" customHeight="1">
      <c r="A40" s="42">
        <v>32</v>
      </c>
      <c r="B40" s="43" t="s">
        <v>73</v>
      </c>
      <c r="C40" s="44">
        <v>5625277</v>
      </c>
      <c r="D40" s="44">
        <v>24000</v>
      </c>
      <c r="E40" s="45">
        <f t="shared" si="5"/>
        <v>5649277</v>
      </c>
      <c r="F40" s="46">
        <v>5649265</v>
      </c>
      <c r="G40" s="38">
        <f t="shared" si="0"/>
        <v>99.99978758343767</v>
      </c>
      <c r="H40" s="39">
        <f t="shared" si="1"/>
        <v>-5.999787583437666</v>
      </c>
      <c r="I40" s="40">
        <f t="shared" si="6"/>
        <v>12</v>
      </c>
      <c r="J40" s="39">
        <f t="shared" si="2"/>
        <v>0.00021241656233178158</v>
      </c>
      <c r="K40" s="46"/>
      <c r="L40" s="38">
        <f t="shared" si="3"/>
        <v>0</v>
      </c>
      <c r="M40" s="37">
        <f t="shared" si="7"/>
        <v>5649265</v>
      </c>
      <c r="N40" s="38">
        <f t="shared" si="8"/>
        <v>99.99978758343767</v>
      </c>
      <c r="O40" s="47">
        <f t="shared" si="9"/>
        <v>-29.999787583437666</v>
      </c>
      <c r="P40" s="47"/>
      <c r="Q40" s="46">
        <f t="shared" si="10"/>
        <v>12</v>
      </c>
      <c r="R40" s="48">
        <f t="shared" si="4"/>
        <v>0.00021241656233178158</v>
      </c>
      <c r="T40" s="30">
        <v>2</v>
      </c>
      <c r="U40" s="30">
        <v>3</v>
      </c>
      <c r="V40" s="30" t="s">
        <v>48</v>
      </c>
      <c r="W40" s="30" t="s">
        <v>41</v>
      </c>
      <c r="Y40" s="31"/>
      <c r="Z40" s="32"/>
      <c r="AA40" s="30">
        <v>70</v>
      </c>
      <c r="AB40" s="30">
        <v>94</v>
      </c>
      <c r="AC40" s="41">
        <f t="shared" si="11"/>
        <v>0</v>
      </c>
      <c r="AG40" s="32"/>
      <c r="AH40" s="32"/>
      <c r="AI40" s="32">
        <f t="shared" si="12"/>
        <v>0</v>
      </c>
    </row>
    <row r="41" spans="1:35" s="29" customFormat="1" ht="23.25" customHeight="1">
      <c r="A41" s="42">
        <v>33</v>
      </c>
      <c r="B41" s="43" t="s">
        <v>74</v>
      </c>
      <c r="C41" s="44">
        <v>7538310</v>
      </c>
      <c r="D41" s="44"/>
      <c r="E41" s="45">
        <f t="shared" si="5"/>
        <v>7538310</v>
      </c>
      <c r="F41" s="46">
        <v>7538292.2</v>
      </c>
      <c r="G41" s="38">
        <f t="shared" si="0"/>
        <v>99.99976387280438</v>
      </c>
      <c r="H41" s="39">
        <f t="shared" si="1"/>
        <v>-5.99976387280438</v>
      </c>
      <c r="I41" s="40">
        <f t="shared" si="6"/>
        <v>17.799999999813735</v>
      </c>
      <c r="J41" s="39">
        <f t="shared" si="2"/>
        <v>0.00023612719561564509</v>
      </c>
      <c r="K41" s="46"/>
      <c r="L41" s="38">
        <f t="shared" si="3"/>
        <v>0</v>
      </c>
      <c r="M41" s="37">
        <f t="shared" si="7"/>
        <v>7538292.2</v>
      </c>
      <c r="N41" s="38">
        <f t="shared" si="8"/>
        <v>99.99976387280438</v>
      </c>
      <c r="O41" s="47">
        <f t="shared" si="9"/>
        <v>-29.99976387280438</v>
      </c>
      <c r="P41" s="47"/>
      <c r="Q41" s="46">
        <f t="shared" si="10"/>
        <v>17.799999999813735</v>
      </c>
      <c r="R41" s="48">
        <f t="shared" si="4"/>
        <v>0.00023612719561564509</v>
      </c>
      <c r="T41" s="30">
        <v>9</v>
      </c>
      <c r="U41" s="30">
        <v>17</v>
      </c>
      <c r="V41" s="30"/>
      <c r="W41" s="30" t="s">
        <v>41</v>
      </c>
      <c r="Y41" s="31"/>
      <c r="Z41" s="32"/>
      <c r="AA41" s="30">
        <v>70</v>
      </c>
      <c r="AB41" s="30">
        <v>94</v>
      </c>
      <c r="AC41" s="41">
        <f t="shared" si="11"/>
        <v>0</v>
      </c>
      <c r="AG41" s="32"/>
      <c r="AH41" s="32"/>
      <c r="AI41" s="32">
        <f t="shared" si="12"/>
        <v>0</v>
      </c>
    </row>
    <row r="42" spans="1:35" s="29" customFormat="1" ht="23.25" customHeight="1">
      <c r="A42" s="42">
        <v>34</v>
      </c>
      <c r="B42" s="43" t="s">
        <v>75</v>
      </c>
      <c r="C42" s="44">
        <v>5352493</v>
      </c>
      <c r="D42" s="44"/>
      <c r="E42" s="45">
        <f t="shared" si="5"/>
        <v>5352493</v>
      </c>
      <c r="F42" s="46">
        <v>5352478.42</v>
      </c>
      <c r="G42" s="38">
        <f t="shared" si="0"/>
        <v>99.99972760356717</v>
      </c>
      <c r="H42" s="39">
        <f t="shared" si="1"/>
        <v>-5.999727603567166</v>
      </c>
      <c r="I42" s="40">
        <f t="shared" si="6"/>
        <v>14.580000000074506</v>
      </c>
      <c r="J42" s="39">
        <f t="shared" si="2"/>
        <v>0.00027239643284119203</v>
      </c>
      <c r="K42" s="46"/>
      <c r="L42" s="38">
        <f t="shared" si="3"/>
        <v>0</v>
      </c>
      <c r="M42" s="37">
        <f t="shared" si="7"/>
        <v>5352478.42</v>
      </c>
      <c r="N42" s="38">
        <f t="shared" si="8"/>
        <v>99.99972760356717</v>
      </c>
      <c r="O42" s="47">
        <f t="shared" si="9"/>
        <v>-29.999727603567166</v>
      </c>
      <c r="P42" s="47"/>
      <c r="Q42" s="46">
        <f t="shared" si="10"/>
        <v>14.580000000074506</v>
      </c>
      <c r="R42" s="48">
        <f t="shared" si="4"/>
        <v>0.00027239643284119203</v>
      </c>
      <c r="T42" s="30">
        <v>3</v>
      </c>
      <c r="U42" s="30">
        <v>127</v>
      </c>
      <c r="V42" s="30"/>
      <c r="W42" s="30" t="s">
        <v>41</v>
      </c>
      <c r="Y42" s="31"/>
      <c r="Z42" s="32"/>
      <c r="AA42" s="30">
        <v>70</v>
      </c>
      <c r="AB42" s="30">
        <v>94</v>
      </c>
      <c r="AC42" s="41">
        <f t="shared" si="11"/>
        <v>0</v>
      </c>
      <c r="AG42" s="32"/>
      <c r="AH42" s="32"/>
      <c r="AI42" s="32">
        <f t="shared" si="12"/>
        <v>0</v>
      </c>
    </row>
    <row r="43" spans="1:35" s="29" customFormat="1" ht="23.25" customHeight="1">
      <c r="A43" s="42">
        <v>35</v>
      </c>
      <c r="B43" s="43" t="s">
        <v>76</v>
      </c>
      <c r="C43" s="44">
        <v>9240586</v>
      </c>
      <c r="D43" s="44">
        <v>16400</v>
      </c>
      <c r="E43" s="45">
        <f t="shared" si="5"/>
        <v>9256986</v>
      </c>
      <c r="F43" s="46">
        <v>9256959.79</v>
      </c>
      <c r="G43" s="38">
        <f t="shared" si="0"/>
        <v>99.99971686248632</v>
      </c>
      <c r="H43" s="39">
        <f t="shared" si="1"/>
        <v>-5.9997168624863235</v>
      </c>
      <c r="I43" s="40">
        <f t="shared" si="6"/>
        <v>26.21000000089407</v>
      </c>
      <c r="J43" s="39">
        <f t="shared" si="2"/>
        <v>0.00028313751366691134</v>
      </c>
      <c r="K43" s="46"/>
      <c r="L43" s="38">
        <f t="shared" si="3"/>
        <v>0</v>
      </c>
      <c r="M43" s="37">
        <f t="shared" si="7"/>
        <v>9256959.79</v>
      </c>
      <c r="N43" s="38">
        <f t="shared" si="8"/>
        <v>99.99971686248632</v>
      </c>
      <c r="O43" s="47">
        <f t="shared" si="9"/>
        <v>-29.999716862486324</v>
      </c>
      <c r="P43" s="47"/>
      <c r="Q43" s="46">
        <f t="shared" si="10"/>
        <v>26.21000000089407</v>
      </c>
      <c r="R43" s="48">
        <f t="shared" si="4"/>
        <v>0.00028313751366691134</v>
      </c>
      <c r="T43" s="30">
        <v>7</v>
      </c>
      <c r="U43" s="30">
        <v>3</v>
      </c>
      <c r="V43" s="30" t="s">
        <v>48</v>
      </c>
      <c r="W43" s="30" t="s">
        <v>41</v>
      </c>
      <c r="Y43" s="31"/>
      <c r="Z43" s="32"/>
      <c r="AA43" s="30">
        <v>70</v>
      </c>
      <c r="AB43" s="30">
        <v>94</v>
      </c>
      <c r="AC43" s="41">
        <f t="shared" si="11"/>
        <v>0</v>
      </c>
      <c r="AG43" s="32"/>
      <c r="AH43" s="32"/>
      <c r="AI43" s="32">
        <f t="shared" si="12"/>
        <v>0</v>
      </c>
    </row>
    <row r="44" spans="1:35" s="29" customFormat="1" ht="23.25" customHeight="1">
      <c r="A44" s="42">
        <v>36</v>
      </c>
      <c r="B44" s="43" t="s">
        <v>77</v>
      </c>
      <c r="C44" s="44">
        <v>3252852</v>
      </c>
      <c r="D44" s="44"/>
      <c r="E44" s="45">
        <f t="shared" si="5"/>
        <v>3252852</v>
      </c>
      <c r="F44" s="46">
        <v>3252842.68</v>
      </c>
      <c r="G44" s="38">
        <f t="shared" si="0"/>
        <v>99.99971348219962</v>
      </c>
      <c r="H44" s="39">
        <f t="shared" si="1"/>
        <v>-5.999713482199624</v>
      </c>
      <c r="I44" s="40">
        <f t="shared" si="6"/>
        <v>9.319999999832362</v>
      </c>
      <c r="J44" s="39">
        <f t="shared" si="2"/>
        <v>0.0002865178003743288</v>
      </c>
      <c r="K44" s="46"/>
      <c r="L44" s="38">
        <f t="shared" si="3"/>
        <v>0</v>
      </c>
      <c r="M44" s="37">
        <f t="shared" si="7"/>
        <v>3252842.68</v>
      </c>
      <c r="N44" s="38">
        <f t="shared" si="8"/>
        <v>99.99971348219962</v>
      </c>
      <c r="O44" s="47">
        <f t="shared" si="9"/>
        <v>-29.999713482199624</v>
      </c>
      <c r="P44" s="47"/>
      <c r="Q44" s="46">
        <f t="shared" si="10"/>
        <v>9.319999999832362</v>
      </c>
      <c r="R44" s="48">
        <f t="shared" si="4"/>
        <v>0.0002865178003743288</v>
      </c>
      <c r="T44" s="30">
        <v>6</v>
      </c>
      <c r="U44" s="30">
        <v>15</v>
      </c>
      <c r="V44" s="30"/>
      <c r="W44" s="30" t="s">
        <v>41</v>
      </c>
      <c r="Y44" s="31"/>
      <c r="Z44" s="32"/>
      <c r="AA44" s="30">
        <v>70</v>
      </c>
      <c r="AB44" s="30">
        <v>94</v>
      </c>
      <c r="AC44" s="41">
        <f t="shared" si="11"/>
        <v>0</v>
      </c>
      <c r="AG44" s="32"/>
      <c r="AH44" s="32"/>
      <c r="AI44" s="32">
        <f t="shared" si="12"/>
        <v>0</v>
      </c>
    </row>
    <row r="45" spans="1:35" s="29" customFormat="1" ht="23.25" customHeight="1">
      <c r="A45" s="42">
        <v>37</v>
      </c>
      <c r="B45" s="43" t="s">
        <v>78</v>
      </c>
      <c r="C45" s="44">
        <v>2205240</v>
      </c>
      <c r="D45" s="44"/>
      <c r="E45" s="45">
        <f t="shared" si="5"/>
        <v>2205240</v>
      </c>
      <c r="F45" s="46">
        <v>2205233.65</v>
      </c>
      <c r="G45" s="38">
        <f t="shared" si="0"/>
        <v>99.99971204948214</v>
      </c>
      <c r="H45" s="39">
        <f t="shared" si="1"/>
        <v>-5.999712049482142</v>
      </c>
      <c r="I45" s="40">
        <f t="shared" si="6"/>
        <v>6.350000000093132</v>
      </c>
      <c r="J45" s="39">
        <f t="shared" si="2"/>
        <v>0.00028795051786169</v>
      </c>
      <c r="K45" s="46"/>
      <c r="L45" s="38">
        <f t="shared" si="3"/>
        <v>0</v>
      </c>
      <c r="M45" s="37">
        <f t="shared" si="7"/>
        <v>2205233.65</v>
      </c>
      <c r="N45" s="38">
        <f t="shared" si="8"/>
        <v>99.99971204948214</v>
      </c>
      <c r="O45" s="47">
        <f t="shared" si="9"/>
        <v>-29.99971204948214</v>
      </c>
      <c r="P45" s="47"/>
      <c r="Q45" s="46">
        <f t="shared" si="10"/>
        <v>6.350000000093132</v>
      </c>
      <c r="R45" s="48">
        <f t="shared" si="4"/>
        <v>0.00028795051786169</v>
      </c>
      <c r="T45" s="30">
        <v>4</v>
      </c>
      <c r="U45" s="30">
        <v>17</v>
      </c>
      <c r="V45" s="30"/>
      <c r="W45" s="30" t="s">
        <v>41</v>
      </c>
      <c r="Y45" s="31"/>
      <c r="Z45" s="32"/>
      <c r="AA45" s="30">
        <v>70</v>
      </c>
      <c r="AB45" s="30">
        <v>94</v>
      </c>
      <c r="AC45" s="41">
        <f t="shared" si="11"/>
        <v>0</v>
      </c>
      <c r="AG45" s="32"/>
      <c r="AH45" s="32"/>
      <c r="AI45" s="32">
        <f t="shared" si="12"/>
        <v>0</v>
      </c>
    </row>
    <row r="46" spans="1:35" s="29" customFormat="1" ht="23.25" customHeight="1">
      <c r="A46" s="42">
        <v>38</v>
      </c>
      <c r="B46" s="43" t="s">
        <v>79</v>
      </c>
      <c r="C46" s="44">
        <v>3934930</v>
      </c>
      <c r="D46" s="44"/>
      <c r="E46" s="45">
        <f t="shared" si="5"/>
        <v>3934930</v>
      </c>
      <c r="F46" s="46">
        <v>3934918.42</v>
      </c>
      <c r="G46" s="38">
        <f t="shared" si="0"/>
        <v>99.99970571268103</v>
      </c>
      <c r="H46" s="39">
        <f t="shared" si="1"/>
        <v>-5.999705712681035</v>
      </c>
      <c r="I46" s="40">
        <f t="shared" si="6"/>
        <v>11.580000000074506</v>
      </c>
      <c r="J46" s="39">
        <f t="shared" si="2"/>
        <v>0.00029428731896309477</v>
      </c>
      <c r="K46" s="46"/>
      <c r="L46" s="38">
        <f t="shared" si="3"/>
        <v>0</v>
      </c>
      <c r="M46" s="37">
        <f t="shared" si="7"/>
        <v>3934918.42</v>
      </c>
      <c r="N46" s="38">
        <f t="shared" si="8"/>
        <v>99.99970571268103</v>
      </c>
      <c r="O46" s="47">
        <f t="shared" si="9"/>
        <v>-29.999705712681035</v>
      </c>
      <c r="P46" s="47"/>
      <c r="Q46" s="46">
        <f t="shared" si="10"/>
        <v>11.580000000074506</v>
      </c>
      <c r="R46" s="48">
        <f t="shared" si="4"/>
        <v>0.00029428731896309477</v>
      </c>
      <c r="T46" s="30">
        <v>6</v>
      </c>
      <c r="U46" s="30">
        <v>83</v>
      </c>
      <c r="V46" s="30"/>
      <c r="W46" s="30" t="s">
        <v>41</v>
      </c>
      <c r="Y46" s="31"/>
      <c r="Z46" s="32"/>
      <c r="AA46" s="30">
        <v>70</v>
      </c>
      <c r="AB46" s="30">
        <v>94</v>
      </c>
      <c r="AC46" s="41">
        <f t="shared" si="11"/>
        <v>0</v>
      </c>
      <c r="AG46" s="32"/>
      <c r="AH46" s="32"/>
      <c r="AI46" s="32">
        <f t="shared" si="12"/>
        <v>0</v>
      </c>
    </row>
    <row r="47" spans="1:35" s="29" customFormat="1" ht="23.25" customHeight="1">
      <c r="A47" s="42">
        <v>39</v>
      </c>
      <c r="B47" s="43" t="s">
        <v>80</v>
      </c>
      <c r="C47" s="44">
        <v>3119960</v>
      </c>
      <c r="D47" s="44"/>
      <c r="E47" s="45">
        <f t="shared" si="5"/>
        <v>3119960</v>
      </c>
      <c r="F47" s="46">
        <v>3119950.41</v>
      </c>
      <c r="G47" s="38">
        <f t="shared" si="0"/>
        <v>99.99969262426441</v>
      </c>
      <c r="H47" s="39">
        <f t="shared" si="1"/>
        <v>-5.999692624264412</v>
      </c>
      <c r="I47" s="40">
        <f t="shared" si="6"/>
        <v>9.589999999850988</v>
      </c>
      <c r="J47" s="39">
        <f t="shared" si="2"/>
        <v>0.0003073757355815776</v>
      </c>
      <c r="K47" s="46"/>
      <c r="L47" s="38">
        <f t="shared" si="3"/>
        <v>0</v>
      </c>
      <c r="M47" s="37">
        <f t="shared" si="7"/>
        <v>3119950.41</v>
      </c>
      <c r="N47" s="38">
        <f t="shared" si="8"/>
        <v>99.99969262426441</v>
      </c>
      <c r="O47" s="47">
        <f t="shared" si="9"/>
        <v>-29.999692624264412</v>
      </c>
      <c r="P47" s="47"/>
      <c r="Q47" s="46">
        <f t="shared" si="10"/>
        <v>9.589999999850988</v>
      </c>
      <c r="R47" s="48">
        <f t="shared" si="4"/>
        <v>0.0003073757355815776</v>
      </c>
      <c r="T47" s="30">
        <v>4</v>
      </c>
      <c r="U47" s="30">
        <v>53</v>
      </c>
      <c r="V47" s="30"/>
      <c r="W47" s="30" t="s">
        <v>41</v>
      </c>
      <c r="Y47" s="31"/>
      <c r="Z47" s="32"/>
      <c r="AA47" s="30">
        <v>70</v>
      </c>
      <c r="AB47" s="30">
        <v>94</v>
      </c>
      <c r="AC47" s="41">
        <f t="shared" si="11"/>
        <v>0</v>
      </c>
      <c r="AG47" s="32"/>
      <c r="AH47" s="32"/>
      <c r="AI47" s="32">
        <f t="shared" si="12"/>
        <v>0</v>
      </c>
    </row>
    <row r="48" spans="1:35" s="29" customFormat="1" ht="23.25" customHeight="1">
      <c r="A48" s="42">
        <v>40</v>
      </c>
      <c r="B48" s="43" t="s">
        <v>81</v>
      </c>
      <c r="C48" s="44">
        <v>1337150</v>
      </c>
      <c r="D48" s="44"/>
      <c r="E48" s="45">
        <f t="shared" si="5"/>
        <v>1337150</v>
      </c>
      <c r="F48" s="46">
        <v>1337145.57</v>
      </c>
      <c r="G48" s="38">
        <f t="shared" si="0"/>
        <v>99.99966869835097</v>
      </c>
      <c r="H48" s="39">
        <f t="shared" si="1"/>
        <v>-5.999668698350973</v>
      </c>
      <c r="I48" s="40">
        <f t="shared" si="6"/>
        <v>4.429999999934807</v>
      </c>
      <c r="J48" s="39">
        <f t="shared" si="2"/>
        <v>0.0003313016490247771</v>
      </c>
      <c r="K48" s="46"/>
      <c r="L48" s="38">
        <f t="shared" si="3"/>
        <v>0</v>
      </c>
      <c r="M48" s="37">
        <f t="shared" si="7"/>
        <v>1337145.57</v>
      </c>
      <c r="N48" s="38">
        <f t="shared" si="8"/>
        <v>99.99966869835097</v>
      </c>
      <c r="O48" s="47">
        <f t="shared" si="9"/>
        <v>-29.999668698350973</v>
      </c>
      <c r="P48" s="47"/>
      <c r="Q48" s="46">
        <f t="shared" si="10"/>
        <v>4.429999999934807</v>
      </c>
      <c r="R48" s="48">
        <f t="shared" si="4"/>
        <v>0.0003313016490247771</v>
      </c>
      <c r="T48" s="30">
        <v>2</v>
      </c>
      <c r="U48" s="30">
        <v>83</v>
      </c>
      <c r="V48" s="30"/>
      <c r="W48" s="30" t="s">
        <v>41</v>
      </c>
      <c r="Y48" s="31"/>
      <c r="Z48" s="32"/>
      <c r="AA48" s="30">
        <v>70</v>
      </c>
      <c r="AB48" s="30">
        <v>94</v>
      </c>
      <c r="AC48" s="41">
        <f t="shared" si="11"/>
        <v>0</v>
      </c>
      <c r="AG48" s="32"/>
      <c r="AH48" s="32"/>
      <c r="AI48" s="32">
        <f t="shared" si="12"/>
        <v>0</v>
      </c>
    </row>
    <row r="49" spans="1:35" s="29" customFormat="1" ht="23.25" customHeight="1">
      <c r="A49" s="42">
        <v>41</v>
      </c>
      <c r="B49" s="43" t="s">
        <v>82</v>
      </c>
      <c r="C49" s="44">
        <v>2579950</v>
      </c>
      <c r="D49" s="44"/>
      <c r="E49" s="45">
        <f t="shared" si="5"/>
        <v>2579950</v>
      </c>
      <c r="F49" s="46">
        <v>2579939.59</v>
      </c>
      <c r="G49" s="38">
        <f t="shared" si="0"/>
        <v>99.99959650380822</v>
      </c>
      <c r="H49" s="39">
        <f t="shared" si="1"/>
        <v>-5.99959650380822</v>
      </c>
      <c r="I49" s="40">
        <f t="shared" si="6"/>
        <v>10.410000000149012</v>
      </c>
      <c r="J49" s="39">
        <f t="shared" si="2"/>
        <v>0.0004034961917924383</v>
      </c>
      <c r="K49" s="46"/>
      <c r="L49" s="38">
        <f t="shared" si="3"/>
        <v>0</v>
      </c>
      <c r="M49" s="37">
        <f t="shared" si="7"/>
        <v>2579939.59</v>
      </c>
      <c r="N49" s="38">
        <f t="shared" si="8"/>
        <v>99.99959650380822</v>
      </c>
      <c r="O49" s="47">
        <f t="shared" si="9"/>
        <v>-29.99959650380822</v>
      </c>
      <c r="P49" s="47"/>
      <c r="Q49" s="46">
        <f t="shared" si="10"/>
        <v>10.410000000149012</v>
      </c>
      <c r="R49" s="48">
        <f t="shared" si="4"/>
        <v>0.0004034961917924383</v>
      </c>
      <c r="T49" s="30">
        <v>3</v>
      </c>
      <c r="U49" s="30">
        <v>17</v>
      </c>
      <c r="V49" s="30"/>
      <c r="W49" s="30" t="s">
        <v>41</v>
      </c>
      <c r="Y49" s="31"/>
      <c r="Z49" s="32"/>
      <c r="AA49" s="30">
        <v>70</v>
      </c>
      <c r="AB49" s="30">
        <v>94</v>
      </c>
      <c r="AC49" s="41">
        <f t="shared" si="11"/>
        <v>0</v>
      </c>
      <c r="AG49" s="32"/>
      <c r="AH49" s="32"/>
      <c r="AI49" s="32">
        <f t="shared" si="12"/>
        <v>0</v>
      </c>
    </row>
    <row r="50" spans="1:35" s="29" customFormat="1" ht="23.25" customHeight="1">
      <c r="A50" s="42">
        <v>42</v>
      </c>
      <c r="B50" s="43" t="s">
        <v>83</v>
      </c>
      <c r="C50" s="44">
        <v>7146710</v>
      </c>
      <c r="D50" s="44"/>
      <c r="E50" s="45">
        <f t="shared" si="5"/>
        <v>7146710</v>
      </c>
      <c r="F50" s="46">
        <v>7146679.65</v>
      </c>
      <c r="G50" s="38">
        <f t="shared" si="0"/>
        <v>99.9995753290675</v>
      </c>
      <c r="H50" s="39">
        <f t="shared" si="1"/>
        <v>-5.999575329067497</v>
      </c>
      <c r="I50" s="40">
        <f t="shared" si="6"/>
        <v>30.34999999962747</v>
      </c>
      <c r="J50" s="39">
        <f t="shared" si="2"/>
        <v>0.00042467093249379744</v>
      </c>
      <c r="K50" s="46"/>
      <c r="L50" s="38">
        <f t="shared" si="3"/>
        <v>0</v>
      </c>
      <c r="M50" s="37">
        <f t="shared" si="7"/>
        <v>7146679.65</v>
      </c>
      <c r="N50" s="38">
        <f t="shared" si="8"/>
        <v>99.9995753290675</v>
      </c>
      <c r="O50" s="47">
        <f t="shared" si="9"/>
        <v>-29.999575329067497</v>
      </c>
      <c r="P50" s="47"/>
      <c r="Q50" s="46">
        <f t="shared" si="10"/>
        <v>30.34999999962747</v>
      </c>
      <c r="R50" s="48">
        <f t="shared" si="4"/>
        <v>0.00042467093249379744</v>
      </c>
      <c r="T50" s="30">
        <v>3</v>
      </c>
      <c r="U50" s="30">
        <v>127</v>
      </c>
      <c r="V50" s="30"/>
      <c r="W50" s="30" t="s">
        <v>41</v>
      </c>
      <c r="Y50" s="31"/>
      <c r="Z50" s="32"/>
      <c r="AA50" s="30">
        <v>70</v>
      </c>
      <c r="AB50" s="30">
        <v>94</v>
      </c>
      <c r="AC50" s="41">
        <f t="shared" si="11"/>
        <v>0</v>
      </c>
      <c r="AG50" s="32"/>
      <c r="AH50" s="32"/>
      <c r="AI50" s="32">
        <f t="shared" si="12"/>
        <v>0</v>
      </c>
    </row>
    <row r="51" spans="1:35" s="29" customFormat="1" ht="23.25" customHeight="1">
      <c r="A51" s="42">
        <v>43</v>
      </c>
      <c r="B51" s="43" t="s">
        <v>84</v>
      </c>
      <c r="C51" s="44">
        <v>10290502</v>
      </c>
      <c r="D51" s="44">
        <v>16400</v>
      </c>
      <c r="E51" s="45">
        <f t="shared" si="5"/>
        <v>10306902</v>
      </c>
      <c r="F51" s="46">
        <v>10306852</v>
      </c>
      <c r="G51" s="38">
        <f t="shared" si="0"/>
        <v>99.99951488817881</v>
      </c>
      <c r="H51" s="39">
        <f t="shared" si="1"/>
        <v>-5.999514888178808</v>
      </c>
      <c r="I51" s="40">
        <f t="shared" si="6"/>
        <v>50</v>
      </c>
      <c r="J51" s="39">
        <f t="shared" si="2"/>
        <v>0.00048511182118545415</v>
      </c>
      <c r="K51" s="46"/>
      <c r="L51" s="38">
        <f t="shared" si="3"/>
        <v>0</v>
      </c>
      <c r="M51" s="37">
        <f t="shared" si="7"/>
        <v>10306852</v>
      </c>
      <c r="N51" s="38">
        <f t="shared" si="8"/>
        <v>99.99951488817881</v>
      </c>
      <c r="O51" s="47">
        <f t="shared" si="9"/>
        <v>-29.99951488817881</v>
      </c>
      <c r="P51" s="47"/>
      <c r="Q51" s="46">
        <f t="shared" si="10"/>
        <v>50</v>
      </c>
      <c r="R51" s="48">
        <f t="shared" si="4"/>
        <v>0.00048511182118545415</v>
      </c>
      <c r="T51" s="30">
        <v>4</v>
      </c>
      <c r="U51" s="30">
        <v>3</v>
      </c>
      <c r="V51" s="30" t="s">
        <v>48</v>
      </c>
      <c r="W51" s="30" t="s">
        <v>41</v>
      </c>
      <c r="Y51" s="31"/>
      <c r="Z51" s="32"/>
      <c r="AA51" s="30">
        <v>70</v>
      </c>
      <c r="AB51" s="30">
        <v>94</v>
      </c>
      <c r="AC51" s="41">
        <f t="shared" si="11"/>
        <v>0</v>
      </c>
      <c r="AG51" s="32"/>
      <c r="AH51" s="32"/>
      <c r="AI51" s="32">
        <f t="shared" si="12"/>
        <v>0</v>
      </c>
    </row>
    <row r="52" spans="1:35" s="29" customFormat="1" ht="23.25" customHeight="1">
      <c r="A52" s="42">
        <v>44</v>
      </c>
      <c r="B52" s="43" t="s">
        <v>85</v>
      </c>
      <c r="C52" s="44">
        <v>8465300</v>
      </c>
      <c r="D52" s="44"/>
      <c r="E52" s="45">
        <f t="shared" si="5"/>
        <v>8465300</v>
      </c>
      <c r="F52" s="46">
        <v>8465253.57</v>
      </c>
      <c r="G52" s="38">
        <f t="shared" si="0"/>
        <v>99.99945152563997</v>
      </c>
      <c r="H52" s="39">
        <f t="shared" si="1"/>
        <v>-5.999451525639969</v>
      </c>
      <c r="I52" s="40">
        <f t="shared" si="6"/>
        <v>46.42999999970198</v>
      </c>
      <c r="J52" s="39">
        <f t="shared" si="2"/>
        <v>0.0005484743600309732</v>
      </c>
      <c r="K52" s="46"/>
      <c r="L52" s="38">
        <f t="shared" si="3"/>
        <v>0</v>
      </c>
      <c r="M52" s="37">
        <f t="shared" si="7"/>
        <v>8465253.57</v>
      </c>
      <c r="N52" s="38">
        <f t="shared" si="8"/>
        <v>99.99945152563997</v>
      </c>
      <c r="O52" s="47">
        <f t="shared" si="9"/>
        <v>-29.99945152563997</v>
      </c>
      <c r="P52" s="47"/>
      <c r="Q52" s="46">
        <f t="shared" si="10"/>
        <v>46.42999999970198</v>
      </c>
      <c r="R52" s="48">
        <f t="shared" si="4"/>
        <v>0.0005484743600309732</v>
      </c>
      <c r="T52" s="30">
        <v>3</v>
      </c>
      <c r="U52" s="30">
        <v>127</v>
      </c>
      <c r="V52" s="30"/>
      <c r="W52" s="30" t="s">
        <v>41</v>
      </c>
      <c r="Y52" s="31"/>
      <c r="Z52" s="32"/>
      <c r="AA52" s="30">
        <v>70</v>
      </c>
      <c r="AB52" s="30">
        <v>94</v>
      </c>
      <c r="AC52" s="41">
        <f t="shared" si="11"/>
        <v>0</v>
      </c>
      <c r="AG52" s="32"/>
      <c r="AH52" s="32"/>
      <c r="AI52" s="32">
        <f t="shared" si="12"/>
        <v>0</v>
      </c>
    </row>
    <row r="53" spans="1:35" s="29" customFormat="1" ht="23.25" customHeight="1">
      <c r="A53" s="42">
        <v>45</v>
      </c>
      <c r="B53" s="43" t="s">
        <v>86</v>
      </c>
      <c r="C53" s="44">
        <v>2733180</v>
      </c>
      <c r="D53" s="44"/>
      <c r="E53" s="45">
        <f t="shared" si="5"/>
        <v>2733180</v>
      </c>
      <c r="F53" s="46">
        <v>2733162.88</v>
      </c>
      <c r="G53" s="38">
        <f t="shared" si="0"/>
        <v>99.99937362339838</v>
      </c>
      <c r="H53" s="39">
        <f t="shared" si="1"/>
        <v>-5.999373623398384</v>
      </c>
      <c r="I53" s="40">
        <f t="shared" si="6"/>
        <v>17.12000000011176</v>
      </c>
      <c r="J53" s="39">
        <f t="shared" si="2"/>
        <v>0.0006263766016183259</v>
      </c>
      <c r="K53" s="46"/>
      <c r="L53" s="38">
        <f t="shared" si="3"/>
        <v>0</v>
      </c>
      <c r="M53" s="37">
        <f t="shared" si="7"/>
        <v>2733162.88</v>
      </c>
      <c r="N53" s="38">
        <f t="shared" si="8"/>
        <v>99.99937362339838</v>
      </c>
      <c r="O53" s="47">
        <f t="shared" si="9"/>
        <v>-29.999373623398384</v>
      </c>
      <c r="P53" s="47"/>
      <c r="Q53" s="46">
        <f t="shared" si="10"/>
        <v>17.12000000011176</v>
      </c>
      <c r="R53" s="48">
        <f t="shared" si="4"/>
        <v>0.0006263766016183259</v>
      </c>
      <c r="T53" s="30">
        <v>9</v>
      </c>
      <c r="U53" s="30">
        <v>53</v>
      </c>
      <c r="V53" s="30"/>
      <c r="W53" s="30" t="s">
        <v>41</v>
      </c>
      <c r="Y53" s="31"/>
      <c r="Z53" s="32"/>
      <c r="AA53" s="30">
        <v>70</v>
      </c>
      <c r="AB53" s="30">
        <v>94</v>
      </c>
      <c r="AC53" s="41">
        <f t="shared" si="11"/>
        <v>0</v>
      </c>
      <c r="AG53" s="32"/>
      <c r="AH53" s="32"/>
      <c r="AI53" s="32">
        <f t="shared" si="12"/>
        <v>0</v>
      </c>
    </row>
    <row r="54" spans="1:35" s="29" customFormat="1" ht="23.25" customHeight="1">
      <c r="A54" s="42">
        <v>46</v>
      </c>
      <c r="B54" s="43" t="s">
        <v>87</v>
      </c>
      <c r="C54" s="44">
        <v>2567810</v>
      </c>
      <c r="D54" s="44"/>
      <c r="E54" s="45">
        <f t="shared" si="5"/>
        <v>2567810</v>
      </c>
      <c r="F54" s="46">
        <v>2567792.34</v>
      </c>
      <c r="G54" s="38">
        <f t="shared" si="0"/>
        <v>99.99931225441135</v>
      </c>
      <c r="H54" s="39">
        <f t="shared" si="1"/>
        <v>-5.99931225441135</v>
      </c>
      <c r="I54" s="40">
        <f t="shared" si="6"/>
        <v>17.66000000014901</v>
      </c>
      <c r="J54" s="39">
        <f t="shared" si="2"/>
        <v>0.0006877455886591692</v>
      </c>
      <c r="K54" s="46"/>
      <c r="L54" s="38">
        <f t="shared" si="3"/>
        <v>0</v>
      </c>
      <c r="M54" s="37">
        <f t="shared" si="7"/>
        <v>2567792.34</v>
      </c>
      <c r="N54" s="38">
        <f t="shared" si="8"/>
        <v>99.99931225441135</v>
      </c>
      <c r="O54" s="47">
        <f t="shared" si="9"/>
        <v>-29.99931225441135</v>
      </c>
      <c r="P54" s="47"/>
      <c r="Q54" s="46">
        <f t="shared" si="10"/>
        <v>17.66000000014901</v>
      </c>
      <c r="R54" s="48">
        <f t="shared" si="4"/>
        <v>0.0006877455886591692</v>
      </c>
      <c r="T54" s="30">
        <v>2</v>
      </c>
      <c r="U54" s="30">
        <v>83</v>
      </c>
      <c r="V54" s="30"/>
      <c r="W54" s="30" t="s">
        <v>41</v>
      </c>
      <c r="Y54" s="31"/>
      <c r="Z54" s="32"/>
      <c r="AA54" s="30">
        <v>70</v>
      </c>
      <c r="AB54" s="30">
        <v>94</v>
      </c>
      <c r="AC54" s="41">
        <f t="shared" si="11"/>
        <v>0</v>
      </c>
      <c r="AG54" s="32"/>
      <c r="AH54" s="32"/>
      <c r="AI54" s="32">
        <f t="shared" si="12"/>
        <v>0</v>
      </c>
    </row>
    <row r="55" spans="1:35" s="29" customFormat="1" ht="23.25" customHeight="1">
      <c r="A55" s="42">
        <v>47</v>
      </c>
      <c r="B55" s="43" t="s">
        <v>88</v>
      </c>
      <c r="C55" s="44">
        <v>2369810</v>
      </c>
      <c r="D55" s="44"/>
      <c r="E55" s="45">
        <f t="shared" si="5"/>
        <v>2369810</v>
      </c>
      <c r="F55" s="46">
        <v>2369789.13</v>
      </c>
      <c r="G55" s="38">
        <f t="shared" si="0"/>
        <v>99.99911933868115</v>
      </c>
      <c r="H55" s="39">
        <f t="shared" si="1"/>
        <v>-5.9991193386811545</v>
      </c>
      <c r="I55" s="40">
        <f t="shared" si="6"/>
        <v>20.87000000011176</v>
      </c>
      <c r="J55" s="39">
        <f t="shared" si="2"/>
        <v>0.0008806613188446229</v>
      </c>
      <c r="K55" s="46"/>
      <c r="L55" s="38">
        <f t="shared" si="3"/>
        <v>0</v>
      </c>
      <c r="M55" s="37">
        <f t="shared" si="7"/>
        <v>2369789.13</v>
      </c>
      <c r="N55" s="38">
        <f t="shared" si="8"/>
        <v>99.99911933868115</v>
      </c>
      <c r="O55" s="47">
        <f t="shared" si="9"/>
        <v>-29.999119338681155</v>
      </c>
      <c r="P55" s="47"/>
      <c r="Q55" s="46">
        <f t="shared" si="10"/>
        <v>20.87000000011176</v>
      </c>
      <c r="R55" s="48">
        <f t="shared" si="4"/>
        <v>0.0008806613188446229</v>
      </c>
      <c r="T55" s="30">
        <v>4</v>
      </c>
      <c r="U55" s="30">
        <v>17</v>
      </c>
      <c r="V55" s="30"/>
      <c r="W55" s="30" t="s">
        <v>41</v>
      </c>
      <c r="Y55" s="31"/>
      <c r="Z55" s="32"/>
      <c r="AA55" s="30">
        <v>70</v>
      </c>
      <c r="AB55" s="30">
        <v>94</v>
      </c>
      <c r="AC55" s="41">
        <f t="shared" si="11"/>
        <v>0</v>
      </c>
      <c r="AG55" s="32"/>
      <c r="AH55" s="32"/>
      <c r="AI55" s="32">
        <f t="shared" si="12"/>
        <v>0</v>
      </c>
    </row>
    <row r="56" spans="1:35" s="29" customFormat="1" ht="23.25" customHeight="1">
      <c r="A56" s="42">
        <v>48</v>
      </c>
      <c r="B56" s="43" t="s">
        <v>89</v>
      </c>
      <c r="C56" s="44">
        <v>5929027</v>
      </c>
      <c r="D56" s="44">
        <v>16400</v>
      </c>
      <c r="E56" s="45">
        <f t="shared" si="5"/>
        <v>5945427</v>
      </c>
      <c r="F56" s="46">
        <v>5945373.36</v>
      </c>
      <c r="G56" s="38">
        <f t="shared" si="0"/>
        <v>99.99909779398519</v>
      </c>
      <c r="H56" s="39">
        <f t="shared" si="1"/>
        <v>-5.999097793985186</v>
      </c>
      <c r="I56" s="40">
        <f t="shared" si="6"/>
        <v>53.639999999664724</v>
      </c>
      <c r="J56" s="39">
        <f t="shared" si="2"/>
        <v>0.000902206014802044</v>
      </c>
      <c r="K56" s="46"/>
      <c r="L56" s="38">
        <f t="shared" si="3"/>
        <v>0</v>
      </c>
      <c r="M56" s="37">
        <f t="shared" si="7"/>
        <v>5945373.36</v>
      </c>
      <c r="N56" s="38">
        <f t="shared" si="8"/>
        <v>99.99909779398519</v>
      </c>
      <c r="O56" s="47">
        <f t="shared" si="9"/>
        <v>-29.999097793985186</v>
      </c>
      <c r="P56" s="47"/>
      <c r="Q56" s="46">
        <f t="shared" si="10"/>
        <v>53.639999999664724</v>
      </c>
      <c r="R56" s="48">
        <f t="shared" si="4"/>
        <v>0.000902206014802044</v>
      </c>
      <c r="T56" s="30">
        <v>5</v>
      </c>
      <c r="U56" s="30">
        <v>3</v>
      </c>
      <c r="V56" s="30" t="s">
        <v>48</v>
      </c>
      <c r="W56" s="30" t="s">
        <v>41</v>
      </c>
      <c r="Y56" s="31"/>
      <c r="Z56" s="32"/>
      <c r="AA56" s="30">
        <v>70</v>
      </c>
      <c r="AB56" s="30">
        <v>94</v>
      </c>
      <c r="AC56" s="41">
        <f t="shared" si="11"/>
        <v>0</v>
      </c>
      <c r="AG56" s="32"/>
      <c r="AH56" s="32"/>
      <c r="AI56" s="32">
        <f t="shared" si="12"/>
        <v>0</v>
      </c>
    </row>
    <row r="57" spans="1:35" s="29" customFormat="1" ht="23.25" customHeight="1">
      <c r="A57" s="42">
        <v>49</v>
      </c>
      <c r="B57" s="43" t="s">
        <v>90</v>
      </c>
      <c r="C57" s="44">
        <v>9836370</v>
      </c>
      <c r="D57" s="44"/>
      <c r="E57" s="45">
        <f t="shared" si="5"/>
        <v>9836370</v>
      </c>
      <c r="F57" s="46">
        <v>9836270</v>
      </c>
      <c r="G57" s="38">
        <f t="shared" si="0"/>
        <v>99.99898336479819</v>
      </c>
      <c r="H57" s="39">
        <f t="shared" si="1"/>
        <v>-5.9989833647981925</v>
      </c>
      <c r="I57" s="40">
        <f t="shared" si="6"/>
        <v>100</v>
      </c>
      <c r="J57" s="39">
        <f t="shared" si="2"/>
        <v>0.0010166352018071707</v>
      </c>
      <c r="K57" s="46"/>
      <c r="L57" s="38">
        <f t="shared" si="3"/>
        <v>0</v>
      </c>
      <c r="M57" s="37">
        <f t="shared" si="7"/>
        <v>9836270</v>
      </c>
      <c r="N57" s="38">
        <f t="shared" si="8"/>
        <v>99.99898336479819</v>
      </c>
      <c r="O57" s="47">
        <f t="shared" si="9"/>
        <v>-29.998983364798192</v>
      </c>
      <c r="P57" s="47"/>
      <c r="Q57" s="46">
        <f t="shared" si="10"/>
        <v>100</v>
      </c>
      <c r="R57" s="48">
        <f t="shared" si="4"/>
        <v>0.0010166352018071707</v>
      </c>
      <c r="T57" s="30">
        <v>6</v>
      </c>
      <c r="U57" s="30">
        <v>3</v>
      </c>
      <c r="V57" s="30" t="s">
        <v>91</v>
      </c>
      <c r="W57" s="30" t="s">
        <v>41</v>
      </c>
      <c r="Y57" s="31"/>
      <c r="Z57" s="32"/>
      <c r="AA57" s="30">
        <v>70</v>
      </c>
      <c r="AB57" s="30">
        <v>94</v>
      </c>
      <c r="AC57" s="41">
        <f t="shared" si="11"/>
        <v>0</v>
      </c>
      <c r="AG57" s="32"/>
      <c r="AH57" s="32"/>
      <c r="AI57" s="32">
        <f t="shared" si="12"/>
        <v>0</v>
      </c>
    </row>
    <row r="58" spans="1:35" s="29" customFormat="1" ht="23.25" customHeight="1">
      <c r="A58" s="42">
        <v>50</v>
      </c>
      <c r="B58" s="43" t="s">
        <v>92</v>
      </c>
      <c r="C58" s="44">
        <v>10106147</v>
      </c>
      <c r="D58" s="44">
        <v>16400</v>
      </c>
      <c r="E58" s="45">
        <f t="shared" si="5"/>
        <v>10122547</v>
      </c>
      <c r="F58" s="46">
        <v>10122443.38</v>
      </c>
      <c r="G58" s="38">
        <f t="shared" si="0"/>
        <v>99.99897634458996</v>
      </c>
      <c r="H58" s="39">
        <f t="shared" si="1"/>
        <v>-5.998976344589963</v>
      </c>
      <c r="I58" s="40">
        <f t="shared" si="6"/>
        <v>103.61999999918044</v>
      </c>
      <c r="J58" s="39">
        <f t="shared" si="2"/>
        <v>0.0010236554100384067</v>
      </c>
      <c r="K58" s="46"/>
      <c r="L58" s="38">
        <f t="shared" si="3"/>
        <v>0</v>
      </c>
      <c r="M58" s="37">
        <f t="shared" si="7"/>
        <v>10122443.38</v>
      </c>
      <c r="N58" s="38">
        <f t="shared" si="8"/>
        <v>99.99897634458996</v>
      </c>
      <c r="O58" s="47">
        <f t="shared" si="9"/>
        <v>-29.998976344589963</v>
      </c>
      <c r="P58" s="47"/>
      <c r="Q58" s="46">
        <f t="shared" si="10"/>
        <v>103.61999999918044</v>
      </c>
      <c r="R58" s="48">
        <f t="shared" si="4"/>
        <v>0.0010236554100384067</v>
      </c>
      <c r="T58" s="30">
        <v>7</v>
      </c>
      <c r="U58" s="30">
        <v>3</v>
      </c>
      <c r="V58" s="30" t="s">
        <v>48</v>
      </c>
      <c r="W58" s="30" t="s">
        <v>41</v>
      </c>
      <c r="Y58" s="31"/>
      <c r="Z58" s="32"/>
      <c r="AA58" s="30">
        <v>70</v>
      </c>
      <c r="AB58" s="30">
        <v>94</v>
      </c>
      <c r="AC58" s="41">
        <f t="shared" si="11"/>
        <v>0</v>
      </c>
      <c r="AG58" s="32"/>
      <c r="AH58" s="32"/>
      <c r="AI58" s="32">
        <f t="shared" si="12"/>
        <v>0</v>
      </c>
    </row>
    <row r="59" spans="1:35" s="29" customFormat="1" ht="23.25" customHeight="1">
      <c r="A59" s="42">
        <v>51</v>
      </c>
      <c r="B59" s="43" t="s">
        <v>93</v>
      </c>
      <c r="C59" s="44">
        <v>11483646</v>
      </c>
      <c r="D59" s="44">
        <v>16400</v>
      </c>
      <c r="E59" s="45">
        <f t="shared" si="5"/>
        <v>11500046</v>
      </c>
      <c r="F59" s="46">
        <v>11499922.43</v>
      </c>
      <c r="G59" s="38">
        <f t="shared" si="0"/>
        <v>99.99892548255895</v>
      </c>
      <c r="H59" s="39">
        <f t="shared" si="1"/>
        <v>-5.9989254825589455</v>
      </c>
      <c r="I59" s="40">
        <f t="shared" si="6"/>
        <v>123.57000000029802</v>
      </c>
      <c r="J59" s="39">
        <f t="shared" si="2"/>
        <v>0.001074517441063262</v>
      </c>
      <c r="K59" s="46"/>
      <c r="L59" s="38">
        <f t="shared" si="3"/>
        <v>0</v>
      </c>
      <c r="M59" s="37">
        <f t="shared" si="7"/>
        <v>11499922.43</v>
      </c>
      <c r="N59" s="38">
        <f t="shared" si="8"/>
        <v>99.99892548255895</v>
      </c>
      <c r="O59" s="47">
        <f t="shared" si="9"/>
        <v>-29.998925482558946</v>
      </c>
      <c r="P59" s="47"/>
      <c r="Q59" s="46">
        <f t="shared" si="10"/>
        <v>123.57000000029802</v>
      </c>
      <c r="R59" s="48">
        <f t="shared" si="4"/>
        <v>0.001074517441063262</v>
      </c>
      <c r="T59" s="30">
        <v>2</v>
      </c>
      <c r="U59" s="30">
        <v>3</v>
      </c>
      <c r="V59" s="30" t="s">
        <v>48</v>
      </c>
      <c r="W59" s="30" t="s">
        <v>41</v>
      </c>
      <c r="Y59" s="31"/>
      <c r="Z59" s="32"/>
      <c r="AA59" s="30">
        <v>70</v>
      </c>
      <c r="AB59" s="30">
        <v>94</v>
      </c>
      <c r="AC59" s="41">
        <f t="shared" si="11"/>
        <v>0</v>
      </c>
      <c r="AG59" s="32"/>
      <c r="AH59" s="32"/>
      <c r="AI59" s="32">
        <f t="shared" si="12"/>
        <v>0</v>
      </c>
    </row>
    <row r="60" spans="1:35" s="29" customFormat="1" ht="23.25" customHeight="1">
      <c r="A60" s="42">
        <v>52</v>
      </c>
      <c r="B60" s="43" t="s">
        <v>94</v>
      </c>
      <c r="C60" s="44">
        <v>10160943</v>
      </c>
      <c r="D60" s="44">
        <v>24000</v>
      </c>
      <c r="E60" s="45">
        <f t="shared" si="5"/>
        <v>10184943</v>
      </c>
      <c r="F60" s="46">
        <v>10184832.78</v>
      </c>
      <c r="G60" s="38">
        <f t="shared" si="0"/>
        <v>99.99891781426759</v>
      </c>
      <c r="H60" s="39">
        <f t="shared" si="1"/>
        <v>-5.998917814267585</v>
      </c>
      <c r="I60" s="40">
        <f t="shared" si="6"/>
        <v>110.22000000067055</v>
      </c>
      <c r="J60" s="39">
        <f t="shared" si="2"/>
        <v>0.00108218573241569</v>
      </c>
      <c r="K60" s="46"/>
      <c r="L60" s="38">
        <f t="shared" si="3"/>
        <v>0</v>
      </c>
      <c r="M60" s="37">
        <f t="shared" si="7"/>
        <v>10184832.78</v>
      </c>
      <c r="N60" s="38">
        <f t="shared" si="8"/>
        <v>99.99891781426759</v>
      </c>
      <c r="O60" s="47">
        <f t="shared" si="9"/>
        <v>-29.998917814267585</v>
      </c>
      <c r="P60" s="47"/>
      <c r="Q60" s="46">
        <f t="shared" si="10"/>
        <v>110.22000000067055</v>
      </c>
      <c r="R60" s="48">
        <f t="shared" si="4"/>
        <v>0.00108218573241569</v>
      </c>
      <c r="T60" s="30">
        <v>3</v>
      </c>
      <c r="U60" s="30">
        <v>3</v>
      </c>
      <c r="V60" s="30" t="s">
        <v>48</v>
      </c>
      <c r="W60" s="30" t="s">
        <v>41</v>
      </c>
      <c r="Y60" s="31"/>
      <c r="Z60" s="32"/>
      <c r="AA60" s="30">
        <v>70</v>
      </c>
      <c r="AB60" s="30">
        <v>94</v>
      </c>
      <c r="AC60" s="41">
        <f t="shared" si="11"/>
        <v>0</v>
      </c>
      <c r="AG60" s="32"/>
      <c r="AH60" s="32"/>
      <c r="AI60" s="32">
        <f t="shared" si="12"/>
        <v>0</v>
      </c>
    </row>
    <row r="61" spans="1:35" s="29" customFormat="1" ht="23.25" customHeight="1">
      <c r="A61" s="42">
        <v>53</v>
      </c>
      <c r="B61" s="43" t="s">
        <v>95</v>
      </c>
      <c r="C61" s="44">
        <v>3600598</v>
      </c>
      <c r="D61" s="44">
        <v>24000</v>
      </c>
      <c r="E61" s="45">
        <f t="shared" si="5"/>
        <v>3624598</v>
      </c>
      <c r="F61" s="46">
        <v>3624557.66</v>
      </c>
      <c r="G61" s="38">
        <f t="shared" si="0"/>
        <v>99.99888704899136</v>
      </c>
      <c r="H61" s="39">
        <f t="shared" si="1"/>
        <v>-5.998887048991364</v>
      </c>
      <c r="I61" s="40">
        <f t="shared" si="6"/>
        <v>40.33999999985099</v>
      </c>
      <c r="J61" s="39">
        <f t="shared" si="2"/>
        <v>0.001112951008631881</v>
      </c>
      <c r="K61" s="46"/>
      <c r="L61" s="38">
        <f t="shared" si="3"/>
        <v>0</v>
      </c>
      <c r="M61" s="37">
        <f t="shared" si="7"/>
        <v>3624557.66</v>
      </c>
      <c r="N61" s="38">
        <f t="shared" si="8"/>
        <v>99.99888704899136</v>
      </c>
      <c r="O61" s="47">
        <f t="shared" si="9"/>
        <v>-29.998887048991364</v>
      </c>
      <c r="P61" s="47"/>
      <c r="Q61" s="46">
        <f t="shared" si="10"/>
        <v>40.33999999985099</v>
      </c>
      <c r="R61" s="48">
        <f t="shared" si="4"/>
        <v>0.001112951008631881</v>
      </c>
      <c r="T61" s="30">
        <v>2</v>
      </c>
      <c r="U61" s="30">
        <v>3</v>
      </c>
      <c r="V61" s="30" t="s">
        <v>48</v>
      </c>
      <c r="W61" s="30" t="s">
        <v>41</v>
      </c>
      <c r="Y61" s="31"/>
      <c r="Z61" s="32"/>
      <c r="AA61" s="30">
        <v>70</v>
      </c>
      <c r="AB61" s="30">
        <v>94</v>
      </c>
      <c r="AC61" s="41">
        <f t="shared" si="11"/>
        <v>0</v>
      </c>
      <c r="AG61" s="32">
        <f>9440+17710</f>
        <v>27150</v>
      </c>
      <c r="AH61" s="32">
        <f>472+886</f>
        <v>1358</v>
      </c>
      <c r="AI61" s="32">
        <f t="shared" si="12"/>
        <v>28508</v>
      </c>
    </row>
    <row r="62" spans="1:35" s="29" customFormat="1" ht="23.25" customHeight="1">
      <c r="A62" s="42">
        <v>54</v>
      </c>
      <c r="B62" s="43" t="s">
        <v>96</v>
      </c>
      <c r="C62" s="44">
        <v>7310215</v>
      </c>
      <c r="D62" s="44">
        <v>49200</v>
      </c>
      <c r="E62" s="45">
        <f t="shared" si="5"/>
        <v>7359415</v>
      </c>
      <c r="F62" s="46">
        <v>7359331.25</v>
      </c>
      <c r="G62" s="38">
        <f t="shared" si="0"/>
        <v>99.99886200193902</v>
      </c>
      <c r="H62" s="39">
        <f t="shared" si="1"/>
        <v>-5.998862001939017</v>
      </c>
      <c r="I62" s="40">
        <f t="shared" si="6"/>
        <v>83.75</v>
      </c>
      <c r="J62" s="39">
        <f t="shared" si="2"/>
        <v>0.0011379980609871844</v>
      </c>
      <c r="K62" s="46"/>
      <c r="L62" s="38">
        <f t="shared" si="3"/>
        <v>0</v>
      </c>
      <c r="M62" s="37">
        <f t="shared" si="7"/>
        <v>7359331.25</v>
      </c>
      <c r="N62" s="38">
        <f t="shared" si="8"/>
        <v>99.99886200193902</v>
      </c>
      <c r="O62" s="47">
        <f t="shared" si="9"/>
        <v>-29.998862001939017</v>
      </c>
      <c r="P62" s="47"/>
      <c r="Q62" s="46">
        <f t="shared" si="10"/>
        <v>83.75</v>
      </c>
      <c r="R62" s="48">
        <f t="shared" si="4"/>
        <v>0.0011379980609871844</v>
      </c>
      <c r="T62" s="30">
        <v>6</v>
      </c>
      <c r="U62" s="30">
        <v>3</v>
      </c>
      <c r="V62" s="30" t="s">
        <v>48</v>
      </c>
      <c r="W62" s="30" t="s">
        <v>41</v>
      </c>
      <c r="Y62" s="31"/>
      <c r="Z62" s="32"/>
      <c r="AA62" s="30">
        <v>70</v>
      </c>
      <c r="AB62" s="30">
        <v>94</v>
      </c>
      <c r="AC62" s="41">
        <f t="shared" si="11"/>
        <v>0</v>
      </c>
      <c r="AG62" s="32"/>
      <c r="AH62" s="32"/>
      <c r="AI62" s="32">
        <f t="shared" si="12"/>
        <v>0</v>
      </c>
    </row>
    <row r="63" spans="1:35" s="29" customFormat="1" ht="23.25" customHeight="1">
      <c r="A63" s="42">
        <v>55</v>
      </c>
      <c r="B63" s="43" t="s">
        <v>97</v>
      </c>
      <c r="C63" s="44">
        <v>9364315</v>
      </c>
      <c r="D63" s="44"/>
      <c r="E63" s="45">
        <f t="shared" si="5"/>
        <v>9364315</v>
      </c>
      <c r="F63" s="46">
        <v>9364206.5</v>
      </c>
      <c r="G63" s="38">
        <f t="shared" si="0"/>
        <v>99.99884134611021</v>
      </c>
      <c r="H63" s="39">
        <f t="shared" si="1"/>
        <v>-5.998841346110211</v>
      </c>
      <c r="I63" s="40">
        <f t="shared" si="6"/>
        <v>108.5</v>
      </c>
      <c r="J63" s="39">
        <f t="shared" si="2"/>
        <v>0.001158653889793327</v>
      </c>
      <c r="K63" s="46"/>
      <c r="L63" s="38">
        <f t="shared" si="3"/>
        <v>0</v>
      </c>
      <c r="M63" s="37">
        <f t="shared" si="7"/>
        <v>9364206.5</v>
      </c>
      <c r="N63" s="38">
        <f t="shared" si="8"/>
        <v>99.99884134611021</v>
      </c>
      <c r="O63" s="47">
        <f t="shared" si="9"/>
        <v>-29.99884134611021</v>
      </c>
      <c r="P63" s="47"/>
      <c r="Q63" s="46">
        <f t="shared" si="10"/>
        <v>108.5</v>
      </c>
      <c r="R63" s="48">
        <f t="shared" si="4"/>
        <v>0.001158653889793327</v>
      </c>
      <c r="T63" s="30">
        <v>3</v>
      </c>
      <c r="U63" s="30">
        <v>17</v>
      </c>
      <c r="V63" s="30"/>
      <c r="W63" s="30" t="s">
        <v>41</v>
      </c>
      <c r="Y63" s="31"/>
      <c r="Z63" s="32"/>
      <c r="AA63" s="30">
        <v>70</v>
      </c>
      <c r="AB63" s="30">
        <v>94</v>
      </c>
      <c r="AC63" s="41">
        <f t="shared" si="11"/>
        <v>0</v>
      </c>
      <c r="AG63" s="32"/>
      <c r="AH63" s="32"/>
      <c r="AI63" s="32">
        <f t="shared" si="12"/>
        <v>0</v>
      </c>
    </row>
    <row r="64" spans="1:35" s="29" customFormat="1" ht="23.25" customHeight="1">
      <c r="A64" s="42">
        <v>56</v>
      </c>
      <c r="B64" s="43" t="s">
        <v>98</v>
      </c>
      <c r="C64" s="44">
        <v>13307704</v>
      </c>
      <c r="D64" s="44"/>
      <c r="E64" s="45">
        <f t="shared" si="5"/>
        <v>13307704</v>
      </c>
      <c r="F64" s="46">
        <v>13307547.96</v>
      </c>
      <c r="G64" s="38">
        <f t="shared" si="0"/>
        <v>99.99882744611692</v>
      </c>
      <c r="H64" s="39">
        <f t="shared" si="1"/>
        <v>-5.99882744611692</v>
      </c>
      <c r="I64" s="40">
        <f t="shared" si="6"/>
        <v>156.03999999910593</v>
      </c>
      <c r="J64" s="39">
        <f t="shared" si="2"/>
        <v>0.0011725538830673265</v>
      </c>
      <c r="K64" s="46"/>
      <c r="L64" s="38">
        <f t="shared" si="3"/>
        <v>0</v>
      </c>
      <c r="M64" s="37">
        <f t="shared" si="7"/>
        <v>13307547.96</v>
      </c>
      <c r="N64" s="38">
        <f t="shared" si="8"/>
        <v>99.99882744611692</v>
      </c>
      <c r="O64" s="47">
        <f t="shared" si="9"/>
        <v>-29.99882744611692</v>
      </c>
      <c r="P64" s="47"/>
      <c r="Q64" s="46">
        <f t="shared" si="10"/>
        <v>156.03999999910593</v>
      </c>
      <c r="R64" s="48">
        <f t="shared" si="4"/>
        <v>0.0011725538830673265</v>
      </c>
      <c r="T64" s="30">
        <v>2</v>
      </c>
      <c r="U64" s="30">
        <v>83</v>
      </c>
      <c r="V64" s="30"/>
      <c r="W64" s="30" t="s">
        <v>41</v>
      </c>
      <c r="Y64" s="31"/>
      <c r="Z64" s="32"/>
      <c r="AA64" s="30">
        <v>70</v>
      </c>
      <c r="AB64" s="30">
        <v>94</v>
      </c>
      <c r="AC64" s="41">
        <f t="shared" si="11"/>
        <v>0</v>
      </c>
      <c r="AG64" s="32"/>
      <c r="AH64" s="32"/>
      <c r="AI64" s="32">
        <f t="shared" si="12"/>
        <v>0</v>
      </c>
    </row>
    <row r="65" spans="1:35" s="29" customFormat="1" ht="23.25" customHeight="1">
      <c r="A65" s="42">
        <v>57</v>
      </c>
      <c r="B65" s="43" t="s">
        <v>99</v>
      </c>
      <c r="C65" s="44">
        <v>4437220</v>
      </c>
      <c r="D65" s="44"/>
      <c r="E65" s="45">
        <f t="shared" si="5"/>
        <v>4437220</v>
      </c>
      <c r="F65" s="46">
        <v>4437161.89</v>
      </c>
      <c r="G65" s="38">
        <f t="shared" si="0"/>
        <v>99.99869039623907</v>
      </c>
      <c r="H65" s="39">
        <f t="shared" si="1"/>
        <v>-5.99869039623907</v>
      </c>
      <c r="I65" s="40">
        <f t="shared" si="6"/>
        <v>58.110000000335276</v>
      </c>
      <c r="J65" s="39">
        <f t="shared" si="2"/>
        <v>0.0013096037609209206</v>
      </c>
      <c r="K65" s="46"/>
      <c r="L65" s="38">
        <f t="shared" si="3"/>
        <v>0</v>
      </c>
      <c r="M65" s="37">
        <f t="shared" si="7"/>
        <v>4437161.89</v>
      </c>
      <c r="N65" s="38">
        <f t="shared" si="8"/>
        <v>99.99869039623907</v>
      </c>
      <c r="O65" s="47">
        <f t="shared" si="9"/>
        <v>-29.99869039623907</v>
      </c>
      <c r="P65" s="47"/>
      <c r="Q65" s="46">
        <f t="shared" si="10"/>
        <v>58.110000000335276</v>
      </c>
      <c r="R65" s="48">
        <f t="shared" si="4"/>
        <v>0.0013096037609209206</v>
      </c>
      <c r="T65" s="30">
        <v>6</v>
      </c>
      <c r="U65" s="30">
        <v>83</v>
      </c>
      <c r="V65" s="30"/>
      <c r="W65" s="30" t="s">
        <v>41</v>
      </c>
      <c r="Y65" s="31"/>
      <c r="Z65" s="32"/>
      <c r="AA65" s="30">
        <v>70</v>
      </c>
      <c r="AB65" s="30">
        <v>94</v>
      </c>
      <c r="AC65" s="41">
        <f t="shared" si="11"/>
        <v>0</v>
      </c>
      <c r="AG65" s="32"/>
      <c r="AH65" s="32"/>
      <c r="AI65" s="32">
        <f t="shared" si="12"/>
        <v>0</v>
      </c>
    </row>
    <row r="66" spans="1:35" s="29" customFormat="1" ht="23.25" customHeight="1">
      <c r="A66" s="42">
        <v>58</v>
      </c>
      <c r="B66" s="43" t="s">
        <v>100</v>
      </c>
      <c r="C66" s="44">
        <v>7812450</v>
      </c>
      <c r="D66" s="44"/>
      <c r="E66" s="45">
        <f t="shared" si="5"/>
        <v>7812450</v>
      </c>
      <c r="F66" s="46">
        <v>7812343.5</v>
      </c>
      <c r="G66" s="38">
        <f t="shared" si="0"/>
        <v>99.99863679127546</v>
      </c>
      <c r="H66" s="39">
        <f t="shared" si="1"/>
        <v>-5.998636791275459</v>
      </c>
      <c r="I66" s="40">
        <f t="shared" si="6"/>
        <v>106.5</v>
      </c>
      <c r="J66" s="39">
        <f t="shared" si="2"/>
        <v>0.001363208724535837</v>
      </c>
      <c r="K66" s="46"/>
      <c r="L66" s="38">
        <f t="shared" si="3"/>
        <v>0</v>
      </c>
      <c r="M66" s="37">
        <f t="shared" si="7"/>
        <v>7812343.5</v>
      </c>
      <c r="N66" s="38">
        <f t="shared" si="8"/>
        <v>99.99863679127546</v>
      </c>
      <c r="O66" s="47">
        <f t="shared" si="9"/>
        <v>-29.99863679127546</v>
      </c>
      <c r="P66" s="47"/>
      <c r="Q66" s="46">
        <f t="shared" si="10"/>
        <v>106.5</v>
      </c>
      <c r="R66" s="48">
        <f t="shared" si="4"/>
        <v>0.001363208724535837</v>
      </c>
      <c r="T66" s="30">
        <v>8</v>
      </c>
      <c r="U66" s="30">
        <v>17</v>
      </c>
      <c r="V66" s="30"/>
      <c r="W66" s="30" t="s">
        <v>41</v>
      </c>
      <c r="Y66" s="31"/>
      <c r="Z66" s="32"/>
      <c r="AA66" s="30">
        <v>70</v>
      </c>
      <c r="AB66" s="30">
        <v>94</v>
      </c>
      <c r="AC66" s="41">
        <f t="shared" si="11"/>
        <v>0</v>
      </c>
      <c r="AG66" s="32"/>
      <c r="AH66" s="32"/>
      <c r="AI66" s="32">
        <f t="shared" si="12"/>
        <v>0</v>
      </c>
    </row>
    <row r="67" spans="1:35" s="29" customFormat="1" ht="23.25" customHeight="1">
      <c r="A67" s="42">
        <v>59</v>
      </c>
      <c r="B67" s="43" t="s">
        <v>101</v>
      </c>
      <c r="C67" s="44">
        <v>7277840</v>
      </c>
      <c r="D67" s="44"/>
      <c r="E67" s="45">
        <f t="shared" si="5"/>
        <v>7277840</v>
      </c>
      <c r="F67" s="46">
        <v>7277739.17</v>
      </c>
      <c r="G67" s="38">
        <f t="shared" si="0"/>
        <v>99.99861456146328</v>
      </c>
      <c r="H67" s="39">
        <f t="shared" si="1"/>
        <v>-5.998614561463285</v>
      </c>
      <c r="I67" s="40">
        <f t="shared" si="6"/>
        <v>100.8300000000745</v>
      </c>
      <c r="J67" s="39">
        <f t="shared" si="2"/>
        <v>0.0013854385367097176</v>
      </c>
      <c r="K67" s="46"/>
      <c r="L67" s="38">
        <f t="shared" si="3"/>
        <v>0</v>
      </c>
      <c r="M67" s="37">
        <f t="shared" si="7"/>
        <v>7277739.17</v>
      </c>
      <c r="N67" s="38">
        <f t="shared" si="8"/>
        <v>99.99861456146328</v>
      </c>
      <c r="O67" s="47">
        <f t="shared" si="9"/>
        <v>-29.998614561463285</v>
      </c>
      <c r="P67" s="47"/>
      <c r="Q67" s="46">
        <f t="shared" si="10"/>
        <v>100.8300000000745</v>
      </c>
      <c r="R67" s="48">
        <f t="shared" si="4"/>
        <v>0.0013854385367097176</v>
      </c>
      <c r="T67" s="30">
        <v>8</v>
      </c>
      <c r="U67" s="30">
        <v>17</v>
      </c>
      <c r="V67" s="30"/>
      <c r="W67" s="30" t="s">
        <v>41</v>
      </c>
      <c r="Y67" s="31"/>
      <c r="Z67" s="32"/>
      <c r="AA67" s="30">
        <v>70</v>
      </c>
      <c r="AB67" s="30">
        <v>94</v>
      </c>
      <c r="AC67" s="41">
        <f t="shared" si="11"/>
        <v>0</v>
      </c>
      <c r="AG67" s="32"/>
      <c r="AH67" s="32"/>
      <c r="AI67" s="32">
        <f t="shared" si="12"/>
        <v>0</v>
      </c>
    </row>
    <row r="68" spans="1:35" s="29" customFormat="1" ht="23.25" customHeight="1">
      <c r="A68" s="42">
        <v>60</v>
      </c>
      <c r="B68" s="43" t="s">
        <v>102</v>
      </c>
      <c r="C68" s="44">
        <v>5037890</v>
      </c>
      <c r="D68" s="44"/>
      <c r="E68" s="45">
        <f t="shared" si="5"/>
        <v>5037890</v>
      </c>
      <c r="F68" s="46">
        <v>5037812.83</v>
      </c>
      <c r="G68" s="38">
        <f t="shared" si="0"/>
        <v>99.99846820792038</v>
      </c>
      <c r="H68" s="39">
        <f t="shared" si="1"/>
        <v>-5.998468207920382</v>
      </c>
      <c r="I68" s="40">
        <f t="shared" si="6"/>
        <v>77.1699999999255</v>
      </c>
      <c r="J68" s="39">
        <f t="shared" si="2"/>
        <v>0.001531792079619156</v>
      </c>
      <c r="K68" s="46"/>
      <c r="L68" s="38">
        <f t="shared" si="3"/>
        <v>0</v>
      </c>
      <c r="M68" s="37">
        <f t="shared" si="7"/>
        <v>5037812.83</v>
      </c>
      <c r="N68" s="38">
        <f t="shared" si="8"/>
        <v>99.99846820792038</v>
      </c>
      <c r="O68" s="47">
        <f t="shared" si="9"/>
        <v>-29.998468207920382</v>
      </c>
      <c r="P68" s="47"/>
      <c r="Q68" s="46">
        <f t="shared" si="10"/>
        <v>77.1699999999255</v>
      </c>
      <c r="R68" s="48">
        <f t="shared" si="4"/>
        <v>0.001531792079619156</v>
      </c>
      <c r="T68" s="30">
        <v>2</v>
      </c>
      <c r="U68" s="30">
        <v>83</v>
      </c>
      <c r="V68" s="30"/>
      <c r="W68" s="30" t="s">
        <v>41</v>
      </c>
      <c r="Y68" s="31"/>
      <c r="Z68" s="32"/>
      <c r="AA68" s="30">
        <v>70</v>
      </c>
      <c r="AB68" s="30">
        <v>94</v>
      </c>
      <c r="AC68" s="41">
        <f t="shared" si="11"/>
        <v>0</v>
      </c>
      <c r="AG68" s="32"/>
      <c r="AH68" s="32"/>
      <c r="AI68" s="32">
        <f t="shared" si="12"/>
        <v>0</v>
      </c>
    </row>
    <row r="69" spans="1:35" s="29" customFormat="1" ht="23.25" customHeight="1">
      <c r="A69" s="42">
        <v>61</v>
      </c>
      <c r="B69" s="43" t="s">
        <v>103</v>
      </c>
      <c r="C69" s="44">
        <v>9286815</v>
      </c>
      <c r="D69" s="44"/>
      <c r="E69" s="45">
        <f t="shared" si="5"/>
        <v>9286815</v>
      </c>
      <c r="F69" s="46">
        <v>9286671.69</v>
      </c>
      <c r="G69" s="38">
        <f t="shared" si="0"/>
        <v>99.99845684446174</v>
      </c>
      <c r="H69" s="39">
        <f t="shared" si="1"/>
        <v>-5.998456844461742</v>
      </c>
      <c r="I69" s="40">
        <f t="shared" si="6"/>
        <v>143.31000000052154</v>
      </c>
      <c r="J69" s="39">
        <f t="shared" si="2"/>
        <v>0.001543155538260658</v>
      </c>
      <c r="K69" s="46"/>
      <c r="L69" s="38">
        <f t="shared" si="3"/>
        <v>0</v>
      </c>
      <c r="M69" s="37">
        <f t="shared" si="7"/>
        <v>9286671.69</v>
      </c>
      <c r="N69" s="38">
        <f t="shared" si="8"/>
        <v>99.99845684446174</v>
      </c>
      <c r="O69" s="47">
        <f t="shared" si="9"/>
        <v>-29.998456844461742</v>
      </c>
      <c r="P69" s="47"/>
      <c r="Q69" s="46">
        <f t="shared" si="10"/>
        <v>143.31000000052154</v>
      </c>
      <c r="R69" s="48">
        <f t="shared" si="4"/>
        <v>0.001543155538260658</v>
      </c>
      <c r="T69" s="30">
        <v>5</v>
      </c>
      <c r="U69" s="30">
        <v>17</v>
      </c>
      <c r="V69" s="30"/>
      <c r="W69" s="30" t="s">
        <v>41</v>
      </c>
      <c r="Y69" s="31"/>
      <c r="Z69" s="32"/>
      <c r="AA69" s="30">
        <v>70</v>
      </c>
      <c r="AB69" s="30">
        <v>94</v>
      </c>
      <c r="AC69" s="41">
        <f t="shared" si="11"/>
        <v>0</v>
      </c>
      <c r="AG69" s="32"/>
      <c r="AH69" s="32"/>
      <c r="AI69" s="32">
        <f t="shared" si="12"/>
        <v>0</v>
      </c>
    </row>
    <row r="70" spans="1:35" s="29" customFormat="1" ht="23.25" customHeight="1">
      <c r="A70" s="42">
        <v>62</v>
      </c>
      <c r="B70" s="43" t="s">
        <v>104</v>
      </c>
      <c r="C70" s="44">
        <v>5323806</v>
      </c>
      <c r="D70" s="44"/>
      <c r="E70" s="45">
        <f t="shared" si="5"/>
        <v>5323806</v>
      </c>
      <c r="F70" s="46">
        <v>5323720.94</v>
      </c>
      <c r="G70" s="38">
        <f t="shared" si="0"/>
        <v>99.99840227085662</v>
      </c>
      <c r="H70" s="39">
        <f t="shared" si="1"/>
        <v>-5.998402270856616</v>
      </c>
      <c r="I70" s="40">
        <f t="shared" si="6"/>
        <v>85.05999999959022</v>
      </c>
      <c r="J70" s="39">
        <f t="shared" si="2"/>
        <v>0.0015977291433908415</v>
      </c>
      <c r="K70" s="46"/>
      <c r="L70" s="38">
        <f t="shared" si="3"/>
        <v>0</v>
      </c>
      <c r="M70" s="37">
        <f t="shared" si="7"/>
        <v>5323720.94</v>
      </c>
      <c r="N70" s="38">
        <f t="shared" si="8"/>
        <v>99.99840227085662</v>
      </c>
      <c r="O70" s="47">
        <f t="shared" si="9"/>
        <v>-29.998402270856616</v>
      </c>
      <c r="P70" s="47"/>
      <c r="Q70" s="46">
        <f t="shared" si="10"/>
        <v>85.05999999959022</v>
      </c>
      <c r="R70" s="48">
        <f t="shared" si="4"/>
        <v>0.0015977291433908415</v>
      </c>
      <c r="T70" s="30">
        <v>2</v>
      </c>
      <c r="U70" s="30">
        <v>83</v>
      </c>
      <c r="V70" s="30"/>
      <c r="W70" s="30" t="s">
        <v>41</v>
      </c>
      <c r="Y70" s="31"/>
      <c r="Z70" s="32"/>
      <c r="AA70" s="30">
        <v>70</v>
      </c>
      <c r="AB70" s="30">
        <v>94</v>
      </c>
      <c r="AC70" s="41">
        <f t="shared" si="11"/>
        <v>0</v>
      </c>
      <c r="AG70" s="32"/>
      <c r="AH70" s="32"/>
      <c r="AI70" s="32">
        <f t="shared" si="12"/>
        <v>0</v>
      </c>
    </row>
    <row r="71" spans="1:35" s="29" customFormat="1" ht="23.25" customHeight="1">
      <c r="A71" s="42">
        <v>63</v>
      </c>
      <c r="B71" s="43" t="s">
        <v>105</v>
      </c>
      <c r="C71" s="44">
        <v>3282020</v>
      </c>
      <c r="D71" s="44"/>
      <c r="E71" s="45">
        <f t="shared" si="5"/>
        <v>3282020</v>
      </c>
      <c r="F71" s="46">
        <v>3281963.67</v>
      </c>
      <c r="G71" s="38">
        <f t="shared" si="0"/>
        <v>99.99828367895381</v>
      </c>
      <c r="H71" s="39">
        <f t="shared" si="1"/>
        <v>-5.998283678953811</v>
      </c>
      <c r="I71" s="40">
        <f t="shared" si="6"/>
        <v>56.330000000074506</v>
      </c>
      <c r="J71" s="39">
        <f t="shared" si="2"/>
        <v>0.0017163210461872416</v>
      </c>
      <c r="K71" s="46"/>
      <c r="L71" s="38">
        <f t="shared" si="3"/>
        <v>0</v>
      </c>
      <c r="M71" s="37">
        <f t="shared" si="7"/>
        <v>3281963.67</v>
      </c>
      <c r="N71" s="38">
        <f t="shared" si="8"/>
        <v>99.99828367895381</v>
      </c>
      <c r="O71" s="47">
        <f t="shared" si="9"/>
        <v>-29.99828367895381</v>
      </c>
      <c r="P71" s="47"/>
      <c r="Q71" s="46">
        <f t="shared" si="10"/>
        <v>56.330000000074506</v>
      </c>
      <c r="R71" s="48">
        <f t="shared" si="4"/>
        <v>0.0017163210461872416</v>
      </c>
      <c r="T71" s="30">
        <v>7</v>
      </c>
      <c r="U71" s="30">
        <v>53</v>
      </c>
      <c r="V71" s="30"/>
      <c r="W71" s="30" t="s">
        <v>41</v>
      </c>
      <c r="Y71" s="31"/>
      <c r="Z71" s="32"/>
      <c r="AA71" s="30">
        <v>70</v>
      </c>
      <c r="AB71" s="30">
        <v>94</v>
      </c>
      <c r="AC71" s="41">
        <f t="shared" si="11"/>
        <v>0</v>
      </c>
      <c r="AG71" s="32"/>
      <c r="AH71" s="32"/>
      <c r="AI71" s="32">
        <f t="shared" si="12"/>
        <v>0</v>
      </c>
    </row>
    <row r="72" spans="1:35" s="29" customFormat="1" ht="23.25" customHeight="1">
      <c r="A72" s="42">
        <v>64</v>
      </c>
      <c r="B72" s="43" t="s">
        <v>106</v>
      </c>
      <c r="C72" s="44">
        <v>13686333</v>
      </c>
      <c r="D72" s="44">
        <f>175000+16400</f>
        <v>191400</v>
      </c>
      <c r="E72" s="45">
        <f t="shared" si="5"/>
        <v>13877733</v>
      </c>
      <c r="F72" s="46">
        <v>13877475.3</v>
      </c>
      <c r="G72" s="38">
        <f t="shared" si="0"/>
        <v>99.99814306846802</v>
      </c>
      <c r="H72" s="39">
        <f t="shared" si="1"/>
        <v>-5.998143068468025</v>
      </c>
      <c r="I72" s="40">
        <f t="shared" si="6"/>
        <v>257.69999999925494</v>
      </c>
      <c r="J72" s="39">
        <f t="shared" si="2"/>
        <v>0.0018569315319674686</v>
      </c>
      <c r="K72" s="46"/>
      <c r="L72" s="38">
        <f t="shared" si="3"/>
        <v>0</v>
      </c>
      <c r="M72" s="37">
        <f t="shared" si="7"/>
        <v>13877475.3</v>
      </c>
      <c r="N72" s="38">
        <f t="shared" si="8"/>
        <v>99.99814306846802</v>
      </c>
      <c r="O72" s="47">
        <f t="shared" si="9"/>
        <v>-29.998143068468025</v>
      </c>
      <c r="P72" s="47"/>
      <c r="Q72" s="46">
        <f t="shared" si="10"/>
        <v>257.69999999925494</v>
      </c>
      <c r="R72" s="48">
        <f t="shared" si="4"/>
        <v>0.0018569315319674686</v>
      </c>
      <c r="T72" s="30">
        <v>5</v>
      </c>
      <c r="U72" s="30">
        <v>3</v>
      </c>
      <c r="V72" s="30" t="s">
        <v>48</v>
      </c>
      <c r="W72" s="30" t="s">
        <v>41</v>
      </c>
      <c r="Y72" s="31"/>
      <c r="Z72" s="32"/>
      <c r="AA72" s="30">
        <v>70</v>
      </c>
      <c r="AB72" s="30">
        <v>94</v>
      </c>
      <c r="AC72" s="41">
        <f t="shared" si="11"/>
        <v>0</v>
      </c>
      <c r="AG72" s="32"/>
      <c r="AH72" s="32"/>
      <c r="AI72" s="32">
        <f t="shared" si="12"/>
        <v>0</v>
      </c>
    </row>
    <row r="73" spans="1:35" s="29" customFormat="1" ht="23.25" customHeight="1">
      <c r="A73" s="42">
        <v>65</v>
      </c>
      <c r="B73" s="43" t="s">
        <v>107</v>
      </c>
      <c r="C73" s="44">
        <v>5250380</v>
      </c>
      <c r="D73" s="44"/>
      <c r="E73" s="45">
        <f t="shared" si="5"/>
        <v>5250380</v>
      </c>
      <c r="F73" s="46">
        <v>5250275.5</v>
      </c>
      <c r="G73" s="38">
        <f aca="true" t="shared" si="13" ref="G73:G136">+F73*100/E73</f>
        <v>99.99800966787166</v>
      </c>
      <c r="H73" s="39">
        <f aca="true" t="shared" si="14" ref="H73:H136">+AB73-G73</f>
        <v>-5.998009667871656</v>
      </c>
      <c r="I73" s="40">
        <f t="shared" si="6"/>
        <v>104.5</v>
      </c>
      <c r="J73" s="39">
        <f aca="true" t="shared" si="15" ref="J73:J136">+I73*100/E73</f>
        <v>0.0019903321283411867</v>
      </c>
      <c r="K73" s="46"/>
      <c r="L73" s="38">
        <f aca="true" t="shared" si="16" ref="L73:L136">+K73*100/E73</f>
        <v>0</v>
      </c>
      <c r="M73" s="37">
        <f t="shared" si="7"/>
        <v>5250275.5</v>
      </c>
      <c r="N73" s="38">
        <f t="shared" si="8"/>
        <v>99.99800966787166</v>
      </c>
      <c r="O73" s="47">
        <f t="shared" si="9"/>
        <v>-29.998009667871656</v>
      </c>
      <c r="P73" s="47"/>
      <c r="Q73" s="46">
        <f t="shared" si="10"/>
        <v>104.5</v>
      </c>
      <c r="R73" s="48">
        <f aca="true" t="shared" si="17" ref="R73:R136">+Q73*100/E73</f>
        <v>0.0019903321283411867</v>
      </c>
      <c r="T73" s="30">
        <v>6</v>
      </c>
      <c r="U73" s="30">
        <v>127</v>
      </c>
      <c r="V73" s="30"/>
      <c r="W73" s="30" t="s">
        <v>41</v>
      </c>
      <c r="Y73" s="31"/>
      <c r="Z73" s="32"/>
      <c r="AA73" s="30">
        <v>70</v>
      </c>
      <c r="AB73" s="30">
        <v>94</v>
      </c>
      <c r="AC73" s="41">
        <f t="shared" si="11"/>
        <v>0</v>
      </c>
      <c r="AG73" s="32"/>
      <c r="AH73" s="32"/>
      <c r="AI73" s="32">
        <f t="shared" si="12"/>
        <v>0</v>
      </c>
    </row>
    <row r="74" spans="1:35" s="29" customFormat="1" ht="23.25" customHeight="1">
      <c r="A74" s="42">
        <v>66</v>
      </c>
      <c r="B74" s="43" t="s">
        <v>108</v>
      </c>
      <c r="C74" s="44">
        <v>3435970</v>
      </c>
      <c r="D74" s="44"/>
      <c r="E74" s="45">
        <f aca="true" t="shared" si="18" ref="E74:E137">SUM(C74:D74)</f>
        <v>3435970</v>
      </c>
      <c r="F74" s="46">
        <v>3435899.43</v>
      </c>
      <c r="G74" s="38">
        <f t="shared" si="13"/>
        <v>99.99794614039122</v>
      </c>
      <c r="H74" s="39">
        <f t="shared" si="14"/>
        <v>-5.997946140391221</v>
      </c>
      <c r="I74" s="40">
        <f aca="true" t="shared" si="19" ref="I74:I137">+E74-F74</f>
        <v>70.56999999983236</v>
      </c>
      <c r="J74" s="39">
        <f t="shared" si="15"/>
        <v>0.002053859608780995</v>
      </c>
      <c r="K74" s="46"/>
      <c r="L74" s="38">
        <f t="shared" si="16"/>
        <v>0</v>
      </c>
      <c r="M74" s="37">
        <f aca="true" t="shared" si="20" ref="M74:M137">SUM(F74+K74)</f>
        <v>3435899.43</v>
      </c>
      <c r="N74" s="38">
        <f aca="true" t="shared" si="21" ref="N74:N137">SUM(M74*100/E74)</f>
        <v>99.99794614039122</v>
      </c>
      <c r="O74" s="47">
        <f aca="true" t="shared" si="22" ref="O74:O137">+AA74-N74</f>
        <v>-29.99794614039122</v>
      </c>
      <c r="P74" s="47"/>
      <c r="Q74" s="46">
        <f aca="true" t="shared" si="23" ref="Q74:Q137">SUM(E74-M74-P74)</f>
        <v>70.56999999983236</v>
      </c>
      <c r="R74" s="48">
        <f t="shared" si="17"/>
        <v>0.002053859608780995</v>
      </c>
      <c r="T74" s="30">
        <v>7</v>
      </c>
      <c r="U74" s="30">
        <v>53</v>
      </c>
      <c r="V74" s="30"/>
      <c r="W74" s="30" t="s">
        <v>41</v>
      </c>
      <c r="Y74" s="31"/>
      <c r="Z74" s="32"/>
      <c r="AA74" s="30">
        <v>70</v>
      </c>
      <c r="AB74" s="30">
        <v>94</v>
      </c>
      <c r="AC74" s="41">
        <f aca="true" t="shared" si="24" ref="AC74:AC137">+Z74+Y74</f>
        <v>0</v>
      </c>
      <c r="AG74" s="32"/>
      <c r="AH74" s="32"/>
      <c r="AI74" s="32">
        <f aca="true" t="shared" si="25" ref="AI74:AI137">SUM(AG74:AH74)</f>
        <v>0</v>
      </c>
    </row>
    <row r="75" spans="1:35" s="29" customFormat="1" ht="23.25" customHeight="1">
      <c r="A75" s="42">
        <v>67</v>
      </c>
      <c r="B75" s="43" t="s">
        <v>109</v>
      </c>
      <c r="C75" s="44">
        <v>14102910</v>
      </c>
      <c r="D75" s="44">
        <f>175000+32800</f>
        <v>207800</v>
      </c>
      <c r="E75" s="45">
        <f t="shared" si="18"/>
        <v>14310710</v>
      </c>
      <c r="F75" s="46">
        <v>14310376.96</v>
      </c>
      <c r="G75" s="38">
        <f t="shared" si="13"/>
        <v>99.99767279191599</v>
      </c>
      <c r="H75" s="39">
        <f t="shared" si="14"/>
        <v>-5.9976727919159885</v>
      </c>
      <c r="I75" s="40">
        <f t="shared" si="19"/>
        <v>333.03999999910593</v>
      </c>
      <c r="J75" s="39">
        <f t="shared" si="15"/>
        <v>0.0023272080840091506</v>
      </c>
      <c r="K75" s="46"/>
      <c r="L75" s="38">
        <f t="shared" si="16"/>
        <v>0</v>
      </c>
      <c r="M75" s="37">
        <f t="shared" si="20"/>
        <v>14310376.96</v>
      </c>
      <c r="N75" s="38">
        <f t="shared" si="21"/>
        <v>99.99767279191599</v>
      </c>
      <c r="O75" s="47">
        <f t="shared" si="22"/>
        <v>-29.99767279191599</v>
      </c>
      <c r="P75" s="47"/>
      <c r="Q75" s="46">
        <f t="shared" si="23"/>
        <v>333.03999999910593</v>
      </c>
      <c r="R75" s="48">
        <f t="shared" si="17"/>
        <v>0.0023272080840091506</v>
      </c>
      <c r="T75" s="30">
        <v>3</v>
      </c>
      <c r="U75" s="30">
        <v>3</v>
      </c>
      <c r="V75" s="30" t="s">
        <v>48</v>
      </c>
      <c r="W75" s="30" t="s">
        <v>41</v>
      </c>
      <c r="Y75" s="31"/>
      <c r="Z75" s="32"/>
      <c r="AA75" s="30">
        <v>70</v>
      </c>
      <c r="AB75" s="30">
        <v>94</v>
      </c>
      <c r="AC75" s="41">
        <f t="shared" si="24"/>
        <v>0</v>
      </c>
      <c r="AG75" s="32"/>
      <c r="AH75" s="32"/>
      <c r="AI75" s="32">
        <f t="shared" si="25"/>
        <v>0</v>
      </c>
    </row>
    <row r="76" spans="1:35" s="29" customFormat="1" ht="23.25" customHeight="1">
      <c r="A76" s="42">
        <v>68</v>
      </c>
      <c r="B76" s="43" t="s">
        <v>110</v>
      </c>
      <c r="C76" s="44">
        <v>7658955</v>
      </c>
      <c r="D76" s="44">
        <v>24000</v>
      </c>
      <c r="E76" s="45">
        <f t="shared" si="18"/>
        <v>7682955</v>
      </c>
      <c r="F76" s="46">
        <v>7682776.02</v>
      </c>
      <c r="G76" s="38">
        <f t="shared" si="13"/>
        <v>99.99767042758938</v>
      </c>
      <c r="H76" s="39">
        <f t="shared" si="14"/>
        <v>-5.997670427589384</v>
      </c>
      <c r="I76" s="40">
        <f t="shared" si="19"/>
        <v>178.98000000044703</v>
      </c>
      <c r="J76" s="39">
        <f t="shared" si="15"/>
        <v>0.0023295724106212655</v>
      </c>
      <c r="K76" s="46"/>
      <c r="L76" s="38">
        <f t="shared" si="16"/>
        <v>0</v>
      </c>
      <c r="M76" s="37">
        <f t="shared" si="20"/>
        <v>7682776.02</v>
      </c>
      <c r="N76" s="38">
        <f t="shared" si="21"/>
        <v>99.99767042758938</v>
      </c>
      <c r="O76" s="47">
        <f t="shared" si="22"/>
        <v>-29.997670427589384</v>
      </c>
      <c r="P76" s="47"/>
      <c r="Q76" s="46">
        <f t="shared" si="23"/>
        <v>178.98000000044703</v>
      </c>
      <c r="R76" s="48">
        <f t="shared" si="17"/>
        <v>0.0023295724106212655</v>
      </c>
      <c r="T76" s="30">
        <v>5</v>
      </c>
      <c r="U76" s="30">
        <v>3</v>
      </c>
      <c r="V76" s="30" t="s">
        <v>48</v>
      </c>
      <c r="W76" s="30" t="s">
        <v>41</v>
      </c>
      <c r="Y76" s="31"/>
      <c r="Z76" s="32"/>
      <c r="AA76" s="30">
        <v>70</v>
      </c>
      <c r="AB76" s="30">
        <v>94</v>
      </c>
      <c r="AC76" s="41">
        <f t="shared" si="24"/>
        <v>0</v>
      </c>
      <c r="AG76" s="32"/>
      <c r="AH76" s="32"/>
      <c r="AI76" s="32">
        <f t="shared" si="25"/>
        <v>0</v>
      </c>
    </row>
    <row r="77" spans="1:35" s="29" customFormat="1" ht="23.25" customHeight="1">
      <c r="A77" s="42">
        <v>69</v>
      </c>
      <c r="B77" s="43" t="s">
        <v>111</v>
      </c>
      <c r="C77" s="44">
        <v>2914450</v>
      </c>
      <c r="D77" s="44"/>
      <c r="E77" s="45">
        <f t="shared" si="18"/>
        <v>2914450</v>
      </c>
      <c r="F77" s="46">
        <v>2914376.93</v>
      </c>
      <c r="G77" s="38">
        <f t="shared" si="13"/>
        <v>99.99749283741357</v>
      </c>
      <c r="H77" s="39">
        <f t="shared" si="14"/>
        <v>-5.997492837413574</v>
      </c>
      <c r="I77" s="40">
        <f t="shared" si="19"/>
        <v>73.06999999983236</v>
      </c>
      <c r="J77" s="39">
        <f t="shared" si="15"/>
        <v>0.0025071625864170723</v>
      </c>
      <c r="K77" s="46"/>
      <c r="L77" s="38">
        <f t="shared" si="16"/>
        <v>0</v>
      </c>
      <c r="M77" s="37">
        <f t="shared" si="20"/>
        <v>2914376.93</v>
      </c>
      <c r="N77" s="38">
        <f t="shared" si="21"/>
        <v>99.99749283741357</v>
      </c>
      <c r="O77" s="47">
        <f t="shared" si="22"/>
        <v>-29.997492837413574</v>
      </c>
      <c r="P77" s="47"/>
      <c r="Q77" s="46">
        <f t="shared" si="23"/>
        <v>73.06999999983236</v>
      </c>
      <c r="R77" s="48">
        <f t="shared" si="17"/>
        <v>0.0025071625864170723</v>
      </c>
      <c r="T77" s="30">
        <v>1</v>
      </c>
      <c r="U77" s="30">
        <v>83</v>
      </c>
      <c r="V77" s="30"/>
      <c r="W77" s="30" t="s">
        <v>41</v>
      </c>
      <c r="Y77" s="31"/>
      <c r="Z77" s="32"/>
      <c r="AA77" s="30">
        <v>70</v>
      </c>
      <c r="AB77" s="30">
        <v>94</v>
      </c>
      <c r="AC77" s="41">
        <f t="shared" si="24"/>
        <v>0</v>
      </c>
      <c r="AG77" s="32"/>
      <c r="AH77" s="32"/>
      <c r="AI77" s="32">
        <f t="shared" si="25"/>
        <v>0</v>
      </c>
    </row>
    <row r="78" spans="1:35" s="29" customFormat="1" ht="23.25" customHeight="1">
      <c r="A78" s="42">
        <v>70</v>
      </c>
      <c r="B78" s="43" t="s">
        <v>112</v>
      </c>
      <c r="C78" s="44">
        <v>12791270</v>
      </c>
      <c r="D78" s="44"/>
      <c r="E78" s="45">
        <f t="shared" si="18"/>
        <v>12791270</v>
      </c>
      <c r="F78" s="46">
        <v>12790943.41</v>
      </c>
      <c r="G78" s="38">
        <f t="shared" si="13"/>
        <v>99.99744677424525</v>
      </c>
      <c r="H78" s="39">
        <f t="shared" si="14"/>
        <v>-5.9974467742452475</v>
      </c>
      <c r="I78" s="40">
        <f t="shared" si="19"/>
        <v>326.589999999851</v>
      </c>
      <c r="J78" s="39">
        <f t="shared" si="15"/>
        <v>0.0025532257547518813</v>
      </c>
      <c r="K78" s="46"/>
      <c r="L78" s="38">
        <f t="shared" si="16"/>
        <v>0</v>
      </c>
      <c r="M78" s="37">
        <f t="shared" si="20"/>
        <v>12790943.41</v>
      </c>
      <c r="N78" s="38">
        <f t="shared" si="21"/>
        <v>99.99744677424525</v>
      </c>
      <c r="O78" s="47">
        <f t="shared" si="22"/>
        <v>-29.997446774245248</v>
      </c>
      <c r="P78" s="47"/>
      <c r="Q78" s="46">
        <f t="shared" si="23"/>
        <v>326.589999999851</v>
      </c>
      <c r="R78" s="48">
        <f t="shared" si="17"/>
        <v>0.0025532257547518813</v>
      </c>
      <c r="T78" s="30">
        <v>3</v>
      </c>
      <c r="U78" s="30">
        <v>3</v>
      </c>
      <c r="V78" s="30" t="s">
        <v>91</v>
      </c>
      <c r="W78" s="30" t="s">
        <v>41</v>
      </c>
      <c r="Y78" s="31"/>
      <c r="Z78" s="32"/>
      <c r="AA78" s="30">
        <v>70</v>
      </c>
      <c r="AB78" s="30">
        <v>94</v>
      </c>
      <c r="AC78" s="41">
        <f t="shared" si="24"/>
        <v>0</v>
      </c>
      <c r="AG78" s="32"/>
      <c r="AH78" s="32"/>
      <c r="AI78" s="32">
        <f t="shared" si="25"/>
        <v>0</v>
      </c>
    </row>
    <row r="79" spans="1:35" s="29" customFormat="1" ht="23.25" customHeight="1">
      <c r="A79" s="42">
        <v>71</v>
      </c>
      <c r="B79" s="43" t="s">
        <v>113</v>
      </c>
      <c r="C79" s="44">
        <v>12256712</v>
      </c>
      <c r="D79" s="44">
        <v>16400</v>
      </c>
      <c r="E79" s="45">
        <f t="shared" si="18"/>
        <v>12273112</v>
      </c>
      <c r="F79" s="46">
        <v>12272756.6</v>
      </c>
      <c r="G79" s="38">
        <f t="shared" si="13"/>
        <v>99.99710423892489</v>
      </c>
      <c r="H79" s="39">
        <f t="shared" si="14"/>
        <v>-5.997104238924891</v>
      </c>
      <c r="I79" s="40">
        <f t="shared" si="19"/>
        <v>355.40000000037253</v>
      </c>
      <c r="J79" s="39">
        <f t="shared" si="15"/>
        <v>0.002895761075107703</v>
      </c>
      <c r="K79" s="46"/>
      <c r="L79" s="38">
        <f t="shared" si="16"/>
        <v>0</v>
      </c>
      <c r="M79" s="37">
        <f t="shared" si="20"/>
        <v>12272756.6</v>
      </c>
      <c r="N79" s="38">
        <f t="shared" si="21"/>
        <v>99.99710423892489</v>
      </c>
      <c r="O79" s="47">
        <f t="shared" si="22"/>
        <v>-29.99710423892489</v>
      </c>
      <c r="P79" s="47"/>
      <c r="Q79" s="46">
        <f t="shared" si="23"/>
        <v>355.40000000037253</v>
      </c>
      <c r="R79" s="48">
        <f t="shared" si="17"/>
        <v>0.002895761075107703</v>
      </c>
      <c r="T79" s="30">
        <v>4</v>
      </c>
      <c r="U79" s="30">
        <v>3</v>
      </c>
      <c r="V79" s="30" t="s">
        <v>48</v>
      </c>
      <c r="W79" s="30" t="s">
        <v>41</v>
      </c>
      <c r="Y79" s="31"/>
      <c r="Z79" s="32"/>
      <c r="AA79" s="30">
        <v>70</v>
      </c>
      <c r="AB79" s="30">
        <v>94</v>
      </c>
      <c r="AC79" s="41">
        <f t="shared" si="24"/>
        <v>0</v>
      </c>
      <c r="AG79" s="32"/>
      <c r="AH79" s="32"/>
      <c r="AI79" s="32">
        <f t="shared" si="25"/>
        <v>0</v>
      </c>
    </row>
    <row r="80" spans="1:35" s="29" customFormat="1" ht="23.25" customHeight="1">
      <c r="A80" s="42">
        <v>72</v>
      </c>
      <c r="B80" s="43" t="s">
        <v>114</v>
      </c>
      <c r="C80" s="44">
        <v>3154000</v>
      </c>
      <c r="D80" s="44"/>
      <c r="E80" s="45">
        <f t="shared" si="18"/>
        <v>3154000</v>
      </c>
      <c r="F80" s="46">
        <v>3153907.28</v>
      </c>
      <c r="G80" s="38">
        <f t="shared" si="13"/>
        <v>99.99706024096386</v>
      </c>
      <c r="H80" s="39">
        <f t="shared" si="14"/>
        <v>-5.997060240963862</v>
      </c>
      <c r="I80" s="40">
        <f t="shared" si="19"/>
        <v>92.72000000020489</v>
      </c>
      <c r="J80" s="39">
        <f t="shared" si="15"/>
        <v>0.0029397590361510744</v>
      </c>
      <c r="K80" s="46"/>
      <c r="L80" s="38">
        <f t="shared" si="16"/>
        <v>0</v>
      </c>
      <c r="M80" s="37">
        <f t="shared" si="20"/>
        <v>3153907.28</v>
      </c>
      <c r="N80" s="38">
        <f t="shared" si="21"/>
        <v>99.99706024096386</v>
      </c>
      <c r="O80" s="47">
        <f t="shared" si="22"/>
        <v>-29.99706024096386</v>
      </c>
      <c r="P80" s="47"/>
      <c r="Q80" s="46">
        <f t="shared" si="23"/>
        <v>92.72000000020489</v>
      </c>
      <c r="R80" s="48">
        <f t="shared" si="17"/>
        <v>0.0029397590361510744</v>
      </c>
      <c r="T80" s="30">
        <v>4</v>
      </c>
      <c r="U80" s="30">
        <v>53</v>
      </c>
      <c r="V80" s="30"/>
      <c r="W80" s="30" t="s">
        <v>41</v>
      </c>
      <c r="Y80" s="31"/>
      <c r="Z80" s="32"/>
      <c r="AA80" s="30">
        <v>70</v>
      </c>
      <c r="AB80" s="30">
        <v>94</v>
      </c>
      <c r="AC80" s="41">
        <f t="shared" si="24"/>
        <v>0</v>
      </c>
      <c r="AG80" s="32"/>
      <c r="AH80" s="32"/>
      <c r="AI80" s="32">
        <f t="shared" si="25"/>
        <v>0</v>
      </c>
    </row>
    <row r="81" spans="1:35" s="29" customFormat="1" ht="23.25" customHeight="1">
      <c r="A81" s="42">
        <v>73</v>
      </c>
      <c r="B81" s="43" t="s">
        <v>115</v>
      </c>
      <c r="C81" s="44">
        <v>2717130</v>
      </c>
      <c r="D81" s="44"/>
      <c r="E81" s="45">
        <f t="shared" si="18"/>
        <v>2717130</v>
      </c>
      <c r="F81" s="46">
        <v>2717045.27</v>
      </c>
      <c r="G81" s="38">
        <f t="shared" si="13"/>
        <v>99.99688163613813</v>
      </c>
      <c r="H81" s="39">
        <f t="shared" si="14"/>
        <v>-5.996881636138127</v>
      </c>
      <c r="I81" s="40">
        <f t="shared" si="19"/>
        <v>84.72999999998137</v>
      </c>
      <c r="J81" s="39">
        <f t="shared" si="15"/>
        <v>0.003118363861868272</v>
      </c>
      <c r="K81" s="46"/>
      <c r="L81" s="38">
        <f t="shared" si="16"/>
        <v>0</v>
      </c>
      <c r="M81" s="37">
        <f t="shared" si="20"/>
        <v>2717045.27</v>
      </c>
      <c r="N81" s="38">
        <f t="shared" si="21"/>
        <v>99.99688163613813</v>
      </c>
      <c r="O81" s="47">
        <f t="shared" si="22"/>
        <v>-29.996881636138127</v>
      </c>
      <c r="P81" s="47"/>
      <c r="Q81" s="46">
        <f t="shared" si="23"/>
        <v>84.72999999998137</v>
      </c>
      <c r="R81" s="48">
        <f t="shared" si="17"/>
        <v>0.003118363861868272</v>
      </c>
      <c r="T81" s="30">
        <v>9</v>
      </c>
      <c r="U81" s="30">
        <v>53</v>
      </c>
      <c r="V81" s="30"/>
      <c r="W81" s="30" t="s">
        <v>41</v>
      </c>
      <c r="Y81" s="31"/>
      <c r="Z81" s="32"/>
      <c r="AA81" s="30">
        <v>70</v>
      </c>
      <c r="AB81" s="30">
        <v>94</v>
      </c>
      <c r="AC81" s="41">
        <f t="shared" si="24"/>
        <v>0</v>
      </c>
      <c r="AG81" s="32"/>
      <c r="AH81" s="32"/>
      <c r="AI81" s="32">
        <f t="shared" si="25"/>
        <v>0</v>
      </c>
    </row>
    <row r="82" spans="1:35" s="29" customFormat="1" ht="23.25" customHeight="1">
      <c r="A82" s="42">
        <v>74</v>
      </c>
      <c r="B82" s="43" t="s">
        <v>116</v>
      </c>
      <c r="C82" s="44">
        <v>6847480</v>
      </c>
      <c r="D82" s="44"/>
      <c r="E82" s="45">
        <f t="shared" si="18"/>
        <v>6847480</v>
      </c>
      <c r="F82" s="46">
        <v>6847266.1</v>
      </c>
      <c r="G82" s="38">
        <f t="shared" si="13"/>
        <v>99.99687622307769</v>
      </c>
      <c r="H82" s="39">
        <f t="shared" si="14"/>
        <v>-5.996876223077692</v>
      </c>
      <c r="I82" s="40">
        <f t="shared" si="19"/>
        <v>213.90000000037253</v>
      </c>
      <c r="J82" s="39">
        <f t="shared" si="15"/>
        <v>0.0031237769223184664</v>
      </c>
      <c r="K82" s="46"/>
      <c r="L82" s="38">
        <f t="shared" si="16"/>
        <v>0</v>
      </c>
      <c r="M82" s="37">
        <f t="shared" si="20"/>
        <v>6847266.1</v>
      </c>
      <c r="N82" s="38">
        <f t="shared" si="21"/>
        <v>99.99687622307769</v>
      </c>
      <c r="O82" s="47">
        <f t="shared" si="22"/>
        <v>-29.99687622307769</v>
      </c>
      <c r="P82" s="47"/>
      <c r="Q82" s="46">
        <f t="shared" si="23"/>
        <v>213.90000000037253</v>
      </c>
      <c r="R82" s="48">
        <f t="shared" si="17"/>
        <v>0.0031237769223184664</v>
      </c>
      <c r="T82" s="30">
        <v>4</v>
      </c>
      <c r="U82" s="30">
        <v>53</v>
      </c>
      <c r="V82" s="30"/>
      <c r="W82" s="30" t="s">
        <v>41</v>
      </c>
      <c r="Y82" s="31"/>
      <c r="Z82" s="32"/>
      <c r="AA82" s="30">
        <v>70</v>
      </c>
      <c r="AB82" s="30">
        <v>94</v>
      </c>
      <c r="AC82" s="41">
        <f t="shared" si="24"/>
        <v>0</v>
      </c>
      <c r="AG82" s="32"/>
      <c r="AH82" s="32"/>
      <c r="AI82" s="32">
        <f t="shared" si="25"/>
        <v>0</v>
      </c>
    </row>
    <row r="83" spans="1:35" s="29" customFormat="1" ht="23.25" customHeight="1">
      <c r="A83" s="42">
        <v>75</v>
      </c>
      <c r="B83" s="43" t="s">
        <v>117</v>
      </c>
      <c r="C83" s="44">
        <v>11787870</v>
      </c>
      <c r="D83" s="44"/>
      <c r="E83" s="45">
        <f t="shared" si="18"/>
        <v>11787870</v>
      </c>
      <c r="F83" s="46">
        <v>11787501.06</v>
      </c>
      <c r="G83" s="38">
        <f t="shared" si="13"/>
        <v>99.9968701724739</v>
      </c>
      <c r="H83" s="39">
        <f t="shared" si="14"/>
        <v>-5.996870172473905</v>
      </c>
      <c r="I83" s="40">
        <f t="shared" si="19"/>
        <v>368.93999999947846</v>
      </c>
      <c r="J83" s="39">
        <f t="shared" si="15"/>
        <v>0.003129827526088076</v>
      </c>
      <c r="K83" s="46"/>
      <c r="L83" s="38">
        <f t="shared" si="16"/>
        <v>0</v>
      </c>
      <c r="M83" s="37">
        <f t="shared" si="20"/>
        <v>11787501.06</v>
      </c>
      <c r="N83" s="38">
        <f t="shared" si="21"/>
        <v>99.9968701724739</v>
      </c>
      <c r="O83" s="47">
        <f t="shared" si="22"/>
        <v>-29.996870172473905</v>
      </c>
      <c r="P83" s="47"/>
      <c r="Q83" s="46">
        <f t="shared" si="23"/>
        <v>368.93999999947846</v>
      </c>
      <c r="R83" s="48">
        <f t="shared" si="17"/>
        <v>0.003129827526088076</v>
      </c>
      <c r="T83" s="30">
        <v>7</v>
      </c>
      <c r="U83" s="30">
        <v>3</v>
      </c>
      <c r="V83" s="30" t="s">
        <v>91</v>
      </c>
      <c r="W83" s="30" t="s">
        <v>41</v>
      </c>
      <c r="Y83" s="31"/>
      <c r="Z83" s="32"/>
      <c r="AA83" s="30">
        <v>70</v>
      </c>
      <c r="AB83" s="30">
        <v>94</v>
      </c>
      <c r="AC83" s="41">
        <f t="shared" si="24"/>
        <v>0</v>
      </c>
      <c r="AG83" s="32"/>
      <c r="AH83" s="32"/>
      <c r="AI83" s="32">
        <f t="shared" si="25"/>
        <v>0</v>
      </c>
    </row>
    <row r="84" spans="1:35" s="29" customFormat="1" ht="23.25" customHeight="1">
      <c r="A84" s="42">
        <v>76</v>
      </c>
      <c r="B84" s="43" t="s">
        <v>118</v>
      </c>
      <c r="C84" s="44">
        <v>3672161</v>
      </c>
      <c r="D84" s="44"/>
      <c r="E84" s="45">
        <f t="shared" si="18"/>
        <v>3672161</v>
      </c>
      <c r="F84" s="46">
        <v>3672036.4</v>
      </c>
      <c r="G84" s="38">
        <f t="shared" si="13"/>
        <v>99.99660690258406</v>
      </c>
      <c r="H84" s="39">
        <f t="shared" si="14"/>
        <v>-5.9966069025840625</v>
      </c>
      <c r="I84" s="40">
        <f t="shared" si="19"/>
        <v>124.60000000009313</v>
      </c>
      <c r="J84" s="39">
        <f t="shared" si="15"/>
        <v>0.0033930974159382754</v>
      </c>
      <c r="K84" s="46"/>
      <c r="L84" s="38">
        <f t="shared" si="16"/>
        <v>0</v>
      </c>
      <c r="M84" s="37">
        <f t="shared" si="20"/>
        <v>3672036.4</v>
      </c>
      <c r="N84" s="38">
        <f t="shared" si="21"/>
        <v>99.99660690258406</v>
      </c>
      <c r="O84" s="47">
        <f t="shared" si="22"/>
        <v>-29.996606902584062</v>
      </c>
      <c r="P84" s="47"/>
      <c r="Q84" s="46">
        <f t="shared" si="23"/>
        <v>124.60000000009313</v>
      </c>
      <c r="R84" s="48">
        <f t="shared" si="17"/>
        <v>0.0033930974159382754</v>
      </c>
      <c r="T84" s="30">
        <v>5</v>
      </c>
      <c r="U84" s="30">
        <v>15</v>
      </c>
      <c r="V84" s="30"/>
      <c r="W84" s="30" t="s">
        <v>41</v>
      </c>
      <c r="Y84" s="31"/>
      <c r="Z84" s="32"/>
      <c r="AA84" s="30">
        <v>70</v>
      </c>
      <c r="AB84" s="30">
        <v>94</v>
      </c>
      <c r="AC84" s="41">
        <f t="shared" si="24"/>
        <v>0</v>
      </c>
      <c r="AG84" s="32"/>
      <c r="AH84" s="32"/>
      <c r="AI84" s="32">
        <f t="shared" si="25"/>
        <v>0</v>
      </c>
    </row>
    <row r="85" spans="1:35" s="29" customFormat="1" ht="23.25" customHeight="1">
      <c r="A85" s="42">
        <v>77</v>
      </c>
      <c r="B85" s="43" t="s">
        <v>119</v>
      </c>
      <c r="C85" s="44">
        <v>2387336</v>
      </c>
      <c r="D85" s="44"/>
      <c r="E85" s="45">
        <f t="shared" si="18"/>
        <v>2387336</v>
      </c>
      <c r="F85" s="46">
        <v>2387254.62</v>
      </c>
      <c r="G85" s="38">
        <f t="shared" si="13"/>
        <v>99.99659117945693</v>
      </c>
      <c r="H85" s="39">
        <f t="shared" si="14"/>
        <v>-5.996591179456928</v>
      </c>
      <c r="I85" s="40">
        <f t="shared" si="19"/>
        <v>81.37999999988824</v>
      </c>
      <c r="J85" s="39">
        <f t="shared" si="15"/>
        <v>0.0034088205430608948</v>
      </c>
      <c r="K85" s="46"/>
      <c r="L85" s="38">
        <f t="shared" si="16"/>
        <v>0</v>
      </c>
      <c r="M85" s="37">
        <f t="shared" si="20"/>
        <v>2387254.62</v>
      </c>
      <c r="N85" s="38">
        <f t="shared" si="21"/>
        <v>99.99659117945693</v>
      </c>
      <c r="O85" s="47">
        <f t="shared" si="22"/>
        <v>-29.996591179456928</v>
      </c>
      <c r="P85" s="47"/>
      <c r="Q85" s="46">
        <f t="shared" si="23"/>
        <v>81.37999999988824</v>
      </c>
      <c r="R85" s="48">
        <f t="shared" si="17"/>
        <v>0.0034088205430608948</v>
      </c>
      <c r="T85" s="30">
        <v>6</v>
      </c>
      <c r="U85" s="30">
        <v>53</v>
      </c>
      <c r="V85" s="30"/>
      <c r="W85" s="30" t="s">
        <v>41</v>
      </c>
      <c r="Y85" s="31"/>
      <c r="Z85" s="32"/>
      <c r="AA85" s="30">
        <v>70</v>
      </c>
      <c r="AB85" s="30">
        <v>94</v>
      </c>
      <c r="AC85" s="41">
        <f t="shared" si="24"/>
        <v>0</v>
      </c>
      <c r="AG85" s="32"/>
      <c r="AH85" s="32"/>
      <c r="AI85" s="32">
        <f t="shared" si="25"/>
        <v>0</v>
      </c>
    </row>
    <row r="86" spans="1:35" s="29" customFormat="1" ht="23.25" customHeight="1">
      <c r="A86" s="42">
        <v>78</v>
      </c>
      <c r="B86" s="43" t="s">
        <v>120</v>
      </c>
      <c r="C86" s="44">
        <v>7922310</v>
      </c>
      <c r="D86" s="44"/>
      <c r="E86" s="45">
        <f t="shared" si="18"/>
        <v>7922310</v>
      </c>
      <c r="F86" s="46">
        <v>7922034.95</v>
      </c>
      <c r="G86" s="38">
        <f t="shared" si="13"/>
        <v>99.99652815908492</v>
      </c>
      <c r="H86" s="39">
        <f t="shared" si="14"/>
        <v>-5.996528159084917</v>
      </c>
      <c r="I86" s="40">
        <f t="shared" si="19"/>
        <v>275.04999999981374</v>
      </c>
      <c r="J86" s="39">
        <f t="shared" si="15"/>
        <v>0.003471840915084284</v>
      </c>
      <c r="K86" s="46"/>
      <c r="L86" s="38">
        <f t="shared" si="16"/>
        <v>0</v>
      </c>
      <c r="M86" s="37">
        <f t="shared" si="20"/>
        <v>7922034.95</v>
      </c>
      <c r="N86" s="38">
        <f t="shared" si="21"/>
        <v>99.99652815908492</v>
      </c>
      <c r="O86" s="47">
        <f t="shared" si="22"/>
        <v>-29.996528159084917</v>
      </c>
      <c r="P86" s="47"/>
      <c r="Q86" s="46">
        <f t="shared" si="23"/>
        <v>275.04999999981374</v>
      </c>
      <c r="R86" s="48">
        <f t="shared" si="17"/>
        <v>0.003471840915084284</v>
      </c>
      <c r="T86" s="30">
        <v>3</v>
      </c>
      <c r="U86" s="30">
        <v>10</v>
      </c>
      <c r="V86" s="30"/>
      <c r="W86" s="30" t="s">
        <v>41</v>
      </c>
      <c r="Y86" s="31"/>
      <c r="Z86" s="32"/>
      <c r="AA86" s="30">
        <v>70</v>
      </c>
      <c r="AB86" s="30">
        <v>94</v>
      </c>
      <c r="AC86" s="41">
        <f t="shared" si="24"/>
        <v>0</v>
      </c>
      <c r="AG86" s="32"/>
      <c r="AH86" s="32"/>
      <c r="AI86" s="32">
        <f t="shared" si="25"/>
        <v>0</v>
      </c>
    </row>
    <row r="87" spans="1:35" s="29" customFormat="1" ht="23.25" customHeight="1">
      <c r="A87" s="42">
        <v>79</v>
      </c>
      <c r="B87" s="43" t="s">
        <v>121</v>
      </c>
      <c r="C87" s="44">
        <v>3999955</v>
      </c>
      <c r="D87" s="44"/>
      <c r="E87" s="45">
        <f t="shared" si="18"/>
        <v>3999955</v>
      </c>
      <c r="F87" s="46">
        <v>3999815.8</v>
      </c>
      <c r="G87" s="38">
        <f t="shared" si="13"/>
        <v>99.99651996084955</v>
      </c>
      <c r="H87" s="39">
        <f t="shared" si="14"/>
        <v>-5.996519960849554</v>
      </c>
      <c r="I87" s="40">
        <f t="shared" si="19"/>
        <v>139.20000000018626</v>
      </c>
      <c r="J87" s="39">
        <f t="shared" si="15"/>
        <v>0.003480039150445099</v>
      </c>
      <c r="K87" s="46"/>
      <c r="L87" s="38">
        <f t="shared" si="16"/>
        <v>0</v>
      </c>
      <c r="M87" s="37">
        <f t="shared" si="20"/>
        <v>3999815.8</v>
      </c>
      <c r="N87" s="38">
        <f t="shared" si="21"/>
        <v>99.99651996084955</v>
      </c>
      <c r="O87" s="47">
        <f t="shared" si="22"/>
        <v>-29.996519960849554</v>
      </c>
      <c r="P87" s="47"/>
      <c r="Q87" s="46">
        <f t="shared" si="23"/>
        <v>139.20000000018626</v>
      </c>
      <c r="R87" s="48">
        <f t="shared" si="17"/>
        <v>0.003480039150445099</v>
      </c>
      <c r="T87" s="30">
        <v>3</v>
      </c>
      <c r="U87" s="30">
        <v>17</v>
      </c>
      <c r="V87" s="30"/>
      <c r="W87" s="30" t="s">
        <v>41</v>
      </c>
      <c r="Y87" s="31"/>
      <c r="Z87" s="32"/>
      <c r="AA87" s="30">
        <v>70</v>
      </c>
      <c r="AB87" s="30">
        <v>94</v>
      </c>
      <c r="AC87" s="41">
        <f t="shared" si="24"/>
        <v>0</v>
      </c>
      <c r="AG87" s="32"/>
      <c r="AH87" s="32"/>
      <c r="AI87" s="32">
        <f t="shared" si="25"/>
        <v>0</v>
      </c>
    </row>
    <row r="88" spans="1:35" s="29" customFormat="1" ht="23.25" customHeight="1">
      <c r="A88" s="42">
        <v>80</v>
      </c>
      <c r="B88" s="43" t="s">
        <v>122</v>
      </c>
      <c r="C88" s="44">
        <v>9866854</v>
      </c>
      <c r="D88" s="44">
        <v>24000</v>
      </c>
      <c r="E88" s="45">
        <f t="shared" si="18"/>
        <v>9890854</v>
      </c>
      <c r="F88" s="46">
        <v>9890496.58</v>
      </c>
      <c r="G88" s="38">
        <f t="shared" si="13"/>
        <v>99.99638635854902</v>
      </c>
      <c r="H88" s="39">
        <f t="shared" si="14"/>
        <v>-5.996386358549017</v>
      </c>
      <c r="I88" s="40">
        <f t="shared" si="19"/>
        <v>357.4199999999255</v>
      </c>
      <c r="J88" s="39">
        <f t="shared" si="15"/>
        <v>0.0036136414509801225</v>
      </c>
      <c r="K88" s="46"/>
      <c r="L88" s="38">
        <f t="shared" si="16"/>
        <v>0</v>
      </c>
      <c r="M88" s="37">
        <f t="shared" si="20"/>
        <v>9890496.58</v>
      </c>
      <c r="N88" s="38">
        <f t="shared" si="21"/>
        <v>99.99638635854902</v>
      </c>
      <c r="O88" s="47">
        <f t="shared" si="22"/>
        <v>-29.996386358549017</v>
      </c>
      <c r="P88" s="47"/>
      <c r="Q88" s="46">
        <f t="shared" si="23"/>
        <v>357.4199999999255</v>
      </c>
      <c r="R88" s="48">
        <f t="shared" si="17"/>
        <v>0.0036136414509801225</v>
      </c>
      <c r="T88" s="30">
        <v>3</v>
      </c>
      <c r="U88" s="30">
        <v>3</v>
      </c>
      <c r="V88" s="30" t="s">
        <v>48</v>
      </c>
      <c r="W88" s="30" t="s">
        <v>41</v>
      </c>
      <c r="Y88" s="31"/>
      <c r="Z88" s="32"/>
      <c r="AA88" s="30">
        <v>70</v>
      </c>
      <c r="AB88" s="30">
        <v>94</v>
      </c>
      <c r="AC88" s="41">
        <f t="shared" si="24"/>
        <v>0</v>
      </c>
      <c r="AG88" s="32"/>
      <c r="AH88" s="32"/>
      <c r="AI88" s="32">
        <f t="shared" si="25"/>
        <v>0</v>
      </c>
    </row>
    <row r="89" spans="1:35" s="29" customFormat="1" ht="23.25" customHeight="1">
      <c r="A89" s="42">
        <v>81</v>
      </c>
      <c r="B89" s="43" t="s">
        <v>123</v>
      </c>
      <c r="C89" s="44">
        <v>7757827</v>
      </c>
      <c r="D89" s="44">
        <v>24000</v>
      </c>
      <c r="E89" s="45">
        <f t="shared" si="18"/>
        <v>7781827</v>
      </c>
      <c r="F89" s="46">
        <v>7781542.85</v>
      </c>
      <c r="G89" s="38">
        <f t="shared" si="13"/>
        <v>99.99634854385738</v>
      </c>
      <c r="H89" s="39">
        <f t="shared" si="14"/>
        <v>-5.99634854385738</v>
      </c>
      <c r="I89" s="40">
        <f t="shared" si="19"/>
        <v>284.15000000037253</v>
      </c>
      <c r="J89" s="39">
        <f t="shared" si="15"/>
        <v>0.00365145614263042</v>
      </c>
      <c r="K89" s="46"/>
      <c r="L89" s="38">
        <f t="shared" si="16"/>
        <v>0</v>
      </c>
      <c r="M89" s="37">
        <f t="shared" si="20"/>
        <v>7781542.85</v>
      </c>
      <c r="N89" s="38">
        <f t="shared" si="21"/>
        <v>99.99634854385738</v>
      </c>
      <c r="O89" s="47">
        <f t="shared" si="22"/>
        <v>-29.99634854385738</v>
      </c>
      <c r="P89" s="47"/>
      <c r="Q89" s="46">
        <f t="shared" si="23"/>
        <v>284.15000000037253</v>
      </c>
      <c r="R89" s="48">
        <f t="shared" si="17"/>
        <v>0.00365145614263042</v>
      </c>
      <c r="T89" s="30">
        <v>8</v>
      </c>
      <c r="U89" s="30">
        <v>3</v>
      </c>
      <c r="V89" s="30" t="s">
        <v>48</v>
      </c>
      <c r="W89" s="30" t="s">
        <v>41</v>
      </c>
      <c r="Y89" s="31"/>
      <c r="Z89" s="32"/>
      <c r="AA89" s="30">
        <v>70</v>
      </c>
      <c r="AB89" s="30">
        <v>94</v>
      </c>
      <c r="AC89" s="41">
        <f t="shared" si="24"/>
        <v>0</v>
      </c>
      <c r="AG89" s="32"/>
      <c r="AH89" s="32"/>
      <c r="AI89" s="32">
        <f t="shared" si="25"/>
        <v>0</v>
      </c>
    </row>
    <row r="90" spans="1:35" s="29" customFormat="1" ht="23.25" customHeight="1">
      <c r="A90" s="42">
        <v>82</v>
      </c>
      <c r="B90" s="43" t="s">
        <v>124</v>
      </c>
      <c r="C90" s="44">
        <v>11528406</v>
      </c>
      <c r="D90" s="44">
        <v>16400</v>
      </c>
      <c r="E90" s="45">
        <f t="shared" si="18"/>
        <v>11544806</v>
      </c>
      <c r="F90" s="46">
        <v>11544380.9</v>
      </c>
      <c r="G90" s="38">
        <f t="shared" si="13"/>
        <v>99.99631782465639</v>
      </c>
      <c r="H90" s="39">
        <f t="shared" si="14"/>
        <v>-5.996317824656387</v>
      </c>
      <c r="I90" s="40">
        <f t="shared" si="19"/>
        <v>425.09999999962747</v>
      </c>
      <c r="J90" s="39">
        <f t="shared" si="15"/>
        <v>0.0036821753436101696</v>
      </c>
      <c r="K90" s="46"/>
      <c r="L90" s="38">
        <f t="shared" si="16"/>
        <v>0</v>
      </c>
      <c r="M90" s="37">
        <f t="shared" si="20"/>
        <v>11544380.9</v>
      </c>
      <c r="N90" s="38">
        <f t="shared" si="21"/>
        <v>99.99631782465639</v>
      </c>
      <c r="O90" s="47">
        <f t="shared" si="22"/>
        <v>-29.996317824656387</v>
      </c>
      <c r="P90" s="47"/>
      <c r="Q90" s="46">
        <f t="shared" si="23"/>
        <v>425.09999999962747</v>
      </c>
      <c r="R90" s="48">
        <f t="shared" si="17"/>
        <v>0.0036821753436101696</v>
      </c>
      <c r="T90" s="30">
        <v>7</v>
      </c>
      <c r="U90" s="30">
        <v>3</v>
      </c>
      <c r="V90" s="30" t="s">
        <v>48</v>
      </c>
      <c r="W90" s="30" t="s">
        <v>41</v>
      </c>
      <c r="Y90" s="31"/>
      <c r="Z90" s="32"/>
      <c r="AA90" s="30">
        <v>70</v>
      </c>
      <c r="AB90" s="30">
        <v>94</v>
      </c>
      <c r="AC90" s="41">
        <f t="shared" si="24"/>
        <v>0</v>
      </c>
      <c r="AG90" s="32"/>
      <c r="AH90" s="32"/>
      <c r="AI90" s="32">
        <f t="shared" si="25"/>
        <v>0</v>
      </c>
    </row>
    <row r="91" spans="1:35" s="29" customFormat="1" ht="23.25" customHeight="1">
      <c r="A91" s="42">
        <v>83</v>
      </c>
      <c r="B91" s="43" t="s">
        <v>125</v>
      </c>
      <c r="C91" s="44">
        <v>6646310</v>
      </c>
      <c r="D91" s="44"/>
      <c r="E91" s="45">
        <f t="shared" si="18"/>
        <v>6646310</v>
      </c>
      <c r="F91" s="46">
        <v>6646058.19</v>
      </c>
      <c r="G91" s="38">
        <f t="shared" si="13"/>
        <v>99.99621128114698</v>
      </c>
      <c r="H91" s="39">
        <f t="shared" si="14"/>
        <v>-5.996211281146984</v>
      </c>
      <c r="I91" s="40">
        <f t="shared" si="19"/>
        <v>251.80999999959022</v>
      </c>
      <c r="J91" s="39">
        <f t="shared" si="15"/>
        <v>0.0037887188530115238</v>
      </c>
      <c r="K91" s="46"/>
      <c r="L91" s="38">
        <f t="shared" si="16"/>
        <v>0</v>
      </c>
      <c r="M91" s="37">
        <f t="shared" si="20"/>
        <v>6646058.19</v>
      </c>
      <c r="N91" s="38">
        <f t="shared" si="21"/>
        <v>99.99621128114698</v>
      </c>
      <c r="O91" s="47">
        <f t="shared" si="22"/>
        <v>-29.996211281146984</v>
      </c>
      <c r="P91" s="47"/>
      <c r="Q91" s="46">
        <f t="shared" si="23"/>
        <v>251.80999999959022</v>
      </c>
      <c r="R91" s="48">
        <f t="shared" si="17"/>
        <v>0.0037887188530115238</v>
      </c>
      <c r="T91" s="30">
        <v>2</v>
      </c>
      <c r="U91" s="30">
        <v>127</v>
      </c>
      <c r="V91" s="30"/>
      <c r="W91" s="30" t="s">
        <v>41</v>
      </c>
      <c r="Y91" s="31"/>
      <c r="Z91" s="32"/>
      <c r="AA91" s="30">
        <v>70</v>
      </c>
      <c r="AB91" s="30">
        <v>94</v>
      </c>
      <c r="AC91" s="41">
        <f t="shared" si="24"/>
        <v>0</v>
      </c>
      <c r="AG91" s="32">
        <f>60870+404550</f>
        <v>465420</v>
      </c>
      <c r="AH91" s="32">
        <f>3044+20229</f>
        <v>23273</v>
      </c>
      <c r="AI91" s="32">
        <f t="shared" si="25"/>
        <v>488693</v>
      </c>
    </row>
    <row r="92" spans="1:35" s="29" customFormat="1" ht="23.25" customHeight="1">
      <c r="A92" s="42">
        <v>84</v>
      </c>
      <c r="B92" s="43" t="s">
        <v>126</v>
      </c>
      <c r="C92" s="44">
        <v>1017520</v>
      </c>
      <c r="D92" s="44"/>
      <c r="E92" s="45">
        <f t="shared" si="18"/>
        <v>1017520</v>
      </c>
      <c r="F92" s="46">
        <v>1017481.11</v>
      </c>
      <c r="G92" s="38">
        <f t="shared" si="13"/>
        <v>99.99617796210394</v>
      </c>
      <c r="H92" s="39">
        <f t="shared" si="14"/>
        <v>-5.996177962103943</v>
      </c>
      <c r="I92" s="40">
        <f t="shared" si="19"/>
        <v>38.89000000001397</v>
      </c>
      <c r="J92" s="39">
        <f t="shared" si="15"/>
        <v>0.003822037896062384</v>
      </c>
      <c r="K92" s="46"/>
      <c r="L92" s="38">
        <f t="shared" si="16"/>
        <v>0</v>
      </c>
      <c r="M92" s="37">
        <f t="shared" si="20"/>
        <v>1017481.11</v>
      </c>
      <c r="N92" s="38">
        <f t="shared" si="21"/>
        <v>99.99617796210394</v>
      </c>
      <c r="O92" s="47">
        <f t="shared" si="22"/>
        <v>-29.996177962103943</v>
      </c>
      <c r="P92" s="47"/>
      <c r="Q92" s="46">
        <f t="shared" si="23"/>
        <v>38.89000000001397</v>
      </c>
      <c r="R92" s="48">
        <f t="shared" si="17"/>
        <v>0.003822037896062384</v>
      </c>
      <c r="T92" s="30">
        <v>7</v>
      </c>
      <c r="U92" s="30">
        <v>83</v>
      </c>
      <c r="V92" s="30"/>
      <c r="W92" s="30" t="s">
        <v>41</v>
      </c>
      <c r="Y92" s="31"/>
      <c r="Z92" s="32"/>
      <c r="AA92" s="30">
        <v>70</v>
      </c>
      <c r="AB92" s="30">
        <v>94</v>
      </c>
      <c r="AC92" s="41">
        <f t="shared" si="24"/>
        <v>0</v>
      </c>
      <c r="AG92" s="32"/>
      <c r="AH92" s="32"/>
      <c r="AI92" s="32">
        <f t="shared" si="25"/>
        <v>0</v>
      </c>
    </row>
    <row r="93" spans="1:35" s="29" customFormat="1" ht="23.25" customHeight="1">
      <c r="A93" s="42">
        <v>85</v>
      </c>
      <c r="B93" s="43" t="s">
        <v>127</v>
      </c>
      <c r="C93" s="44">
        <v>1368187</v>
      </c>
      <c r="D93" s="44"/>
      <c r="E93" s="45">
        <f t="shared" si="18"/>
        <v>1368187</v>
      </c>
      <c r="F93" s="46">
        <v>1368127.77</v>
      </c>
      <c r="G93" s="38">
        <f t="shared" si="13"/>
        <v>99.99567091340585</v>
      </c>
      <c r="H93" s="39">
        <f t="shared" si="14"/>
        <v>-5.995670913405846</v>
      </c>
      <c r="I93" s="40">
        <f t="shared" si="19"/>
        <v>59.22999999998137</v>
      </c>
      <c r="J93" s="39">
        <f t="shared" si="15"/>
        <v>0.004329086594155724</v>
      </c>
      <c r="K93" s="46"/>
      <c r="L93" s="38">
        <f t="shared" si="16"/>
        <v>0</v>
      </c>
      <c r="M93" s="37">
        <f t="shared" si="20"/>
        <v>1368127.77</v>
      </c>
      <c r="N93" s="38">
        <f t="shared" si="21"/>
        <v>99.99567091340585</v>
      </c>
      <c r="O93" s="47">
        <f t="shared" si="22"/>
        <v>-29.995670913405846</v>
      </c>
      <c r="P93" s="47"/>
      <c r="Q93" s="46">
        <f t="shared" si="23"/>
        <v>59.22999999998137</v>
      </c>
      <c r="R93" s="48">
        <f t="shared" si="17"/>
        <v>0.004329086594155724</v>
      </c>
      <c r="T93" s="30">
        <v>9</v>
      </c>
      <c r="U93" s="30">
        <v>83</v>
      </c>
      <c r="V93" s="30"/>
      <c r="W93" s="30" t="s">
        <v>41</v>
      </c>
      <c r="Y93" s="31"/>
      <c r="Z93" s="32"/>
      <c r="AA93" s="30">
        <v>70</v>
      </c>
      <c r="AB93" s="30">
        <v>94</v>
      </c>
      <c r="AC93" s="41">
        <f t="shared" si="24"/>
        <v>0</v>
      </c>
      <c r="AG93" s="32"/>
      <c r="AH93" s="32"/>
      <c r="AI93" s="32">
        <f t="shared" si="25"/>
        <v>0</v>
      </c>
    </row>
    <row r="94" spans="1:35" s="29" customFormat="1" ht="23.25" customHeight="1">
      <c r="A94" s="42">
        <v>86</v>
      </c>
      <c r="B94" s="43" t="s">
        <v>128</v>
      </c>
      <c r="C94" s="44">
        <v>8802607</v>
      </c>
      <c r="D94" s="44">
        <v>16400</v>
      </c>
      <c r="E94" s="45">
        <f t="shared" si="18"/>
        <v>8819007</v>
      </c>
      <c r="F94" s="46">
        <v>8818614.08</v>
      </c>
      <c r="G94" s="38">
        <f t="shared" si="13"/>
        <v>99.99554462310779</v>
      </c>
      <c r="H94" s="39">
        <f t="shared" si="14"/>
        <v>-5.99554462310779</v>
      </c>
      <c r="I94" s="40">
        <f t="shared" si="19"/>
        <v>392.9199999999255</v>
      </c>
      <c r="J94" s="39">
        <f t="shared" si="15"/>
        <v>0.004455376892204819</v>
      </c>
      <c r="K94" s="46"/>
      <c r="L94" s="38">
        <f t="shared" si="16"/>
        <v>0</v>
      </c>
      <c r="M94" s="37">
        <f t="shared" si="20"/>
        <v>8818614.08</v>
      </c>
      <c r="N94" s="38">
        <f t="shared" si="21"/>
        <v>99.99554462310779</v>
      </c>
      <c r="O94" s="47">
        <f t="shared" si="22"/>
        <v>-29.99554462310779</v>
      </c>
      <c r="P94" s="47"/>
      <c r="Q94" s="46">
        <f t="shared" si="23"/>
        <v>392.9199999999255</v>
      </c>
      <c r="R94" s="48">
        <f t="shared" si="17"/>
        <v>0.004455376892204819</v>
      </c>
      <c r="T94" s="30">
        <v>6</v>
      </c>
      <c r="U94" s="30">
        <v>3</v>
      </c>
      <c r="V94" s="30" t="s">
        <v>48</v>
      </c>
      <c r="W94" s="30" t="s">
        <v>41</v>
      </c>
      <c r="Y94" s="31"/>
      <c r="Z94" s="32"/>
      <c r="AA94" s="30">
        <v>70</v>
      </c>
      <c r="AB94" s="30">
        <v>94</v>
      </c>
      <c r="AC94" s="41">
        <f t="shared" si="24"/>
        <v>0</v>
      </c>
      <c r="AG94" s="32"/>
      <c r="AH94" s="32"/>
      <c r="AI94" s="32">
        <f t="shared" si="25"/>
        <v>0</v>
      </c>
    </row>
    <row r="95" spans="1:35" s="29" customFormat="1" ht="23.25" customHeight="1">
      <c r="A95" s="42">
        <v>87</v>
      </c>
      <c r="B95" s="43" t="s">
        <v>129</v>
      </c>
      <c r="C95" s="44">
        <v>3272770</v>
      </c>
      <c r="D95" s="44"/>
      <c r="E95" s="45">
        <f t="shared" si="18"/>
        <v>3272770</v>
      </c>
      <c r="F95" s="46">
        <v>3272619.8</v>
      </c>
      <c r="G95" s="38">
        <f t="shared" si="13"/>
        <v>99.99541061547252</v>
      </c>
      <c r="H95" s="39">
        <f t="shared" si="14"/>
        <v>-5.995410615472522</v>
      </c>
      <c r="I95" s="40">
        <f t="shared" si="19"/>
        <v>150.20000000018626</v>
      </c>
      <c r="J95" s="39">
        <f t="shared" si="15"/>
        <v>0.004589384527485471</v>
      </c>
      <c r="K95" s="46"/>
      <c r="L95" s="38">
        <f t="shared" si="16"/>
        <v>0</v>
      </c>
      <c r="M95" s="37">
        <f t="shared" si="20"/>
        <v>3272619.8</v>
      </c>
      <c r="N95" s="38">
        <f t="shared" si="21"/>
        <v>99.99541061547252</v>
      </c>
      <c r="O95" s="47">
        <f t="shared" si="22"/>
        <v>-29.995410615472522</v>
      </c>
      <c r="P95" s="47"/>
      <c r="Q95" s="46">
        <f t="shared" si="23"/>
        <v>150.20000000018626</v>
      </c>
      <c r="R95" s="48">
        <f t="shared" si="17"/>
        <v>0.004589384527485471</v>
      </c>
      <c r="T95" s="30">
        <v>2</v>
      </c>
      <c r="U95" s="30">
        <v>17</v>
      </c>
      <c r="V95" s="30"/>
      <c r="W95" s="30" t="s">
        <v>41</v>
      </c>
      <c r="Y95" s="31"/>
      <c r="Z95" s="32"/>
      <c r="AA95" s="30">
        <v>70</v>
      </c>
      <c r="AB95" s="30">
        <v>94</v>
      </c>
      <c r="AC95" s="41">
        <f t="shared" si="24"/>
        <v>0</v>
      </c>
      <c r="AG95" s="32"/>
      <c r="AH95" s="32"/>
      <c r="AI95" s="32">
        <f t="shared" si="25"/>
        <v>0</v>
      </c>
    </row>
    <row r="96" spans="1:35" s="29" customFormat="1" ht="23.25" customHeight="1">
      <c r="A96" s="42">
        <v>88</v>
      </c>
      <c r="B96" s="43" t="s">
        <v>130</v>
      </c>
      <c r="C96" s="44">
        <v>3718668</v>
      </c>
      <c r="D96" s="44">
        <v>16400</v>
      </c>
      <c r="E96" s="45">
        <f t="shared" si="18"/>
        <v>3735068</v>
      </c>
      <c r="F96" s="46">
        <v>3734892.83</v>
      </c>
      <c r="G96" s="38">
        <f t="shared" si="13"/>
        <v>99.99531012554523</v>
      </c>
      <c r="H96" s="39">
        <f t="shared" si="14"/>
        <v>-5.995310125545231</v>
      </c>
      <c r="I96" s="40">
        <f t="shared" si="19"/>
        <v>175.1699999999255</v>
      </c>
      <c r="J96" s="39">
        <f t="shared" si="15"/>
        <v>0.004689874454760275</v>
      </c>
      <c r="K96" s="46"/>
      <c r="L96" s="38">
        <f t="shared" si="16"/>
        <v>0</v>
      </c>
      <c r="M96" s="37">
        <f t="shared" si="20"/>
        <v>3734892.83</v>
      </c>
      <c r="N96" s="38">
        <f t="shared" si="21"/>
        <v>99.99531012554523</v>
      </c>
      <c r="O96" s="47">
        <f t="shared" si="22"/>
        <v>-29.99531012554523</v>
      </c>
      <c r="P96" s="47"/>
      <c r="Q96" s="46">
        <f t="shared" si="23"/>
        <v>175.1699999999255</v>
      </c>
      <c r="R96" s="48">
        <f t="shared" si="17"/>
        <v>0.004689874454760275</v>
      </c>
      <c r="T96" s="30">
        <v>2</v>
      </c>
      <c r="U96" s="30">
        <v>3</v>
      </c>
      <c r="V96" s="30" t="s">
        <v>48</v>
      </c>
      <c r="W96" s="30" t="s">
        <v>41</v>
      </c>
      <c r="Y96" s="31"/>
      <c r="Z96" s="32"/>
      <c r="AA96" s="30">
        <v>70</v>
      </c>
      <c r="AB96" s="30">
        <v>94</v>
      </c>
      <c r="AC96" s="41">
        <f t="shared" si="24"/>
        <v>0</v>
      </c>
      <c r="AG96" s="32"/>
      <c r="AH96" s="32"/>
      <c r="AI96" s="32">
        <f t="shared" si="25"/>
        <v>0</v>
      </c>
    </row>
    <row r="97" spans="1:35" s="29" customFormat="1" ht="23.25" customHeight="1">
      <c r="A97" s="42">
        <v>89</v>
      </c>
      <c r="B97" s="43" t="s">
        <v>131</v>
      </c>
      <c r="C97" s="44">
        <v>5044719</v>
      </c>
      <c r="D97" s="44">
        <v>16400</v>
      </c>
      <c r="E97" s="45">
        <f t="shared" si="18"/>
        <v>5061119</v>
      </c>
      <c r="F97" s="46">
        <v>5060867.42</v>
      </c>
      <c r="G97" s="38">
        <f t="shared" si="13"/>
        <v>99.99502916252315</v>
      </c>
      <c r="H97" s="39">
        <f t="shared" si="14"/>
        <v>-5.995029162523153</v>
      </c>
      <c r="I97" s="40">
        <f t="shared" si="19"/>
        <v>251.5800000000745</v>
      </c>
      <c r="J97" s="39">
        <f t="shared" si="15"/>
        <v>0.004970837476851947</v>
      </c>
      <c r="K97" s="46"/>
      <c r="L97" s="38">
        <f t="shared" si="16"/>
        <v>0</v>
      </c>
      <c r="M97" s="37">
        <f t="shared" si="20"/>
        <v>5060867.42</v>
      </c>
      <c r="N97" s="38">
        <f t="shared" si="21"/>
        <v>99.99502916252315</v>
      </c>
      <c r="O97" s="47">
        <f t="shared" si="22"/>
        <v>-29.995029162523153</v>
      </c>
      <c r="P97" s="47"/>
      <c r="Q97" s="46">
        <f t="shared" si="23"/>
        <v>251.5800000000745</v>
      </c>
      <c r="R97" s="48">
        <f t="shared" si="17"/>
        <v>0.004970837476851947</v>
      </c>
      <c r="T97" s="30">
        <v>5</v>
      </c>
      <c r="U97" s="30">
        <v>3</v>
      </c>
      <c r="V97" s="30" t="s">
        <v>48</v>
      </c>
      <c r="W97" s="30" t="s">
        <v>41</v>
      </c>
      <c r="Y97" s="31"/>
      <c r="Z97" s="32"/>
      <c r="AA97" s="30">
        <v>70</v>
      </c>
      <c r="AB97" s="30">
        <v>94</v>
      </c>
      <c r="AC97" s="41">
        <f t="shared" si="24"/>
        <v>0</v>
      </c>
      <c r="AG97" s="32"/>
      <c r="AH97" s="32"/>
      <c r="AI97" s="32">
        <f t="shared" si="25"/>
        <v>0</v>
      </c>
    </row>
    <row r="98" spans="1:35" s="29" customFormat="1" ht="23.25" customHeight="1">
      <c r="A98" s="42">
        <v>90</v>
      </c>
      <c r="B98" s="43" t="s">
        <v>132</v>
      </c>
      <c r="C98" s="44">
        <v>2902501</v>
      </c>
      <c r="D98" s="44"/>
      <c r="E98" s="45">
        <f t="shared" si="18"/>
        <v>2902501</v>
      </c>
      <c r="F98" s="46">
        <v>2902354.98</v>
      </c>
      <c r="G98" s="38">
        <f t="shared" si="13"/>
        <v>99.99496916624663</v>
      </c>
      <c r="H98" s="39">
        <f t="shared" si="14"/>
        <v>-5.994969166246634</v>
      </c>
      <c r="I98" s="40">
        <f t="shared" si="19"/>
        <v>146.02000000001863</v>
      </c>
      <c r="J98" s="39">
        <f t="shared" si="15"/>
        <v>0.005030833753374026</v>
      </c>
      <c r="K98" s="46"/>
      <c r="L98" s="38">
        <f t="shared" si="16"/>
        <v>0</v>
      </c>
      <c r="M98" s="37">
        <f t="shared" si="20"/>
        <v>2902354.98</v>
      </c>
      <c r="N98" s="38">
        <f t="shared" si="21"/>
        <v>99.99496916624663</v>
      </c>
      <c r="O98" s="47">
        <f t="shared" si="22"/>
        <v>-29.994969166246634</v>
      </c>
      <c r="P98" s="47"/>
      <c r="Q98" s="46">
        <f t="shared" si="23"/>
        <v>146.02000000001863</v>
      </c>
      <c r="R98" s="48">
        <f t="shared" si="17"/>
        <v>0.005030833753374026</v>
      </c>
      <c r="T98" s="30">
        <v>2</v>
      </c>
      <c r="U98" s="30">
        <v>53</v>
      </c>
      <c r="V98" s="30"/>
      <c r="W98" s="30" t="s">
        <v>41</v>
      </c>
      <c r="Y98" s="31"/>
      <c r="Z98" s="32"/>
      <c r="AA98" s="30">
        <v>70</v>
      </c>
      <c r="AB98" s="30">
        <v>94</v>
      </c>
      <c r="AC98" s="41">
        <f t="shared" si="24"/>
        <v>0</v>
      </c>
      <c r="AG98" s="32"/>
      <c r="AH98" s="32"/>
      <c r="AI98" s="32">
        <f t="shared" si="25"/>
        <v>0</v>
      </c>
    </row>
    <row r="99" spans="1:35" s="29" customFormat="1" ht="23.25" customHeight="1">
      <c r="A99" s="42">
        <v>91</v>
      </c>
      <c r="B99" s="43" t="s">
        <v>133</v>
      </c>
      <c r="C99" s="44">
        <v>3126191</v>
      </c>
      <c r="D99" s="44"/>
      <c r="E99" s="45">
        <f t="shared" si="18"/>
        <v>3126191</v>
      </c>
      <c r="F99" s="46">
        <v>3126030.99</v>
      </c>
      <c r="G99" s="38">
        <f t="shared" si="13"/>
        <v>99.9948816307129</v>
      </c>
      <c r="H99" s="39">
        <f t="shared" si="14"/>
        <v>-5.9948816307128965</v>
      </c>
      <c r="I99" s="40">
        <f t="shared" si="19"/>
        <v>160.00999999977648</v>
      </c>
      <c r="J99" s="39">
        <f t="shared" si="15"/>
        <v>0.005118369287090151</v>
      </c>
      <c r="K99" s="46"/>
      <c r="L99" s="38">
        <f t="shared" si="16"/>
        <v>0</v>
      </c>
      <c r="M99" s="37">
        <f t="shared" si="20"/>
        <v>3126030.99</v>
      </c>
      <c r="N99" s="38">
        <f t="shared" si="21"/>
        <v>99.9948816307129</v>
      </c>
      <c r="O99" s="47">
        <f t="shared" si="22"/>
        <v>-29.994881630712896</v>
      </c>
      <c r="P99" s="47"/>
      <c r="Q99" s="46">
        <f t="shared" si="23"/>
        <v>160.00999999977648</v>
      </c>
      <c r="R99" s="48">
        <f t="shared" si="17"/>
        <v>0.005118369287090151</v>
      </c>
      <c r="T99" s="30">
        <v>8</v>
      </c>
      <c r="U99" s="30">
        <v>53</v>
      </c>
      <c r="V99" s="30"/>
      <c r="W99" s="30" t="s">
        <v>41</v>
      </c>
      <c r="Y99" s="31"/>
      <c r="Z99" s="32"/>
      <c r="AA99" s="30">
        <v>70</v>
      </c>
      <c r="AB99" s="30">
        <v>94</v>
      </c>
      <c r="AC99" s="41">
        <f t="shared" si="24"/>
        <v>0</v>
      </c>
      <c r="AG99" s="32"/>
      <c r="AH99" s="32"/>
      <c r="AI99" s="32">
        <f t="shared" si="25"/>
        <v>0</v>
      </c>
    </row>
    <row r="100" spans="1:35" s="29" customFormat="1" ht="23.25" customHeight="1">
      <c r="A100" s="42">
        <v>92</v>
      </c>
      <c r="B100" s="43" t="s">
        <v>134</v>
      </c>
      <c r="C100" s="44">
        <v>4481770</v>
      </c>
      <c r="D100" s="44"/>
      <c r="E100" s="45">
        <f t="shared" si="18"/>
        <v>4481770</v>
      </c>
      <c r="F100" s="46">
        <v>4481539.16</v>
      </c>
      <c r="G100" s="38">
        <f t="shared" si="13"/>
        <v>99.99484935639268</v>
      </c>
      <c r="H100" s="39">
        <f t="shared" si="14"/>
        <v>-5.9948493563926775</v>
      </c>
      <c r="I100" s="40">
        <f t="shared" si="19"/>
        <v>230.839999999851</v>
      </c>
      <c r="J100" s="39">
        <f t="shared" si="15"/>
        <v>0.0051506436073214595</v>
      </c>
      <c r="K100" s="46"/>
      <c r="L100" s="38">
        <f t="shared" si="16"/>
        <v>0</v>
      </c>
      <c r="M100" s="37">
        <f t="shared" si="20"/>
        <v>4481539.16</v>
      </c>
      <c r="N100" s="38">
        <f t="shared" si="21"/>
        <v>99.99484935639268</v>
      </c>
      <c r="O100" s="47">
        <f t="shared" si="22"/>
        <v>-29.994849356392677</v>
      </c>
      <c r="P100" s="47"/>
      <c r="Q100" s="46">
        <f t="shared" si="23"/>
        <v>230.839999999851</v>
      </c>
      <c r="R100" s="48">
        <f t="shared" si="17"/>
        <v>0.0051506436073214595</v>
      </c>
      <c r="T100" s="30">
        <v>3</v>
      </c>
      <c r="U100" s="30">
        <v>83</v>
      </c>
      <c r="V100" s="30"/>
      <c r="W100" s="30" t="s">
        <v>41</v>
      </c>
      <c r="Y100" s="31"/>
      <c r="Z100" s="32"/>
      <c r="AA100" s="30">
        <v>70</v>
      </c>
      <c r="AB100" s="30">
        <v>94</v>
      </c>
      <c r="AC100" s="41">
        <f t="shared" si="24"/>
        <v>0</v>
      </c>
      <c r="AG100" s="32"/>
      <c r="AH100" s="32"/>
      <c r="AI100" s="32">
        <f t="shared" si="25"/>
        <v>0</v>
      </c>
    </row>
    <row r="101" spans="1:35" s="29" customFormat="1" ht="23.25" customHeight="1">
      <c r="A101" s="42">
        <v>93</v>
      </c>
      <c r="B101" s="43" t="s">
        <v>135</v>
      </c>
      <c r="C101" s="44">
        <v>2017960</v>
      </c>
      <c r="D101" s="44"/>
      <c r="E101" s="45">
        <f t="shared" si="18"/>
        <v>2017960</v>
      </c>
      <c r="F101" s="46">
        <v>2017854.6</v>
      </c>
      <c r="G101" s="38">
        <f t="shared" si="13"/>
        <v>99.9947769034074</v>
      </c>
      <c r="H101" s="39">
        <f t="shared" si="14"/>
        <v>-5.9947769034073985</v>
      </c>
      <c r="I101" s="40">
        <f t="shared" si="19"/>
        <v>105.39999999990687</v>
      </c>
      <c r="J101" s="39">
        <f t="shared" si="15"/>
        <v>0.005223096592593851</v>
      </c>
      <c r="K101" s="46"/>
      <c r="L101" s="38">
        <f t="shared" si="16"/>
        <v>0</v>
      </c>
      <c r="M101" s="37">
        <f t="shared" si="20"/>
        <v>2017854.6</v>
      </c>
      <c r="N101" s="38">
        <f t="shared" si="21"/>
        <v>99.9947769034074</v>
      </c>
      <c r="O101" s="47">
        <f t="shared" si="22"/>
        <v>-29.9947769034074</v>
      </c>
      <c r="P101" s="47"/>
      <c r="Q101" s="46">
        <f t="shared" si="23"/>
        <v>105.39999999990687</v>
      </c>
      <c r="R101" s="48">
        <f t="shared" si="17"/>
        <v>0.005223096592593851</v>
      </c>
      <c r="T101" s="30">
        <v>4</v>
      </c>
      <c r="U101" s="30">
        <v>53</v>
      </c>
      <c r="V101" s="30"/>
      <c r="W101" s="30" t="s">
        <v>41</v>
      </c>
      <c r="Y101" s="31"/>
      <c r="Z101" s="32"/>
      <c r="AA101" s="30">
        <v>70</v>
      </c>
      <c r="AB101" s="30">
        <v>94</v>
      </c>
      <c r="AC101" s="41">
        <f t="shared" si="24"/>
        <v>0</v>
      </c>
      <c r="AG101" s="32"/>
      <c r="AH101" s="32"/>
      <c r="AI101" s="32">
        <f t="shared" si="25"/>
        <v>0</v>
      </c>
    </row>
    <row r="102" spans="1:35" s="29" customFormat="1" ht="23.25" customHeight="1">
      <c r="A102" s="42">
        <v>94</v>
      </c>
      <c r="B102" s="43" t="s">
        <v>136</v>
      </c>
      <c r="C102" s="44">
        <v>9011890</v>
      </c>
      <c r="D102" s="44"/>
      <c r="E102" s="45">
        <f t="shared" si="18"/>
        <v>9011890</v>
      </c>
      <c r="F102" s="46">
        <v>9011391</v>
      </c>
      <c r="G102" s="38">
        <f t="shared" si="13"/>
        <v>99.99446287071858</v>
      </c>
      <c r="H102" s="39">
        <f t="shared" si="14"/>
        <v>-5.9944628707185785</v>
      </c>
      <c r="I102" s="40">
        <f t="shared" si="19"/>
        <v>499</v>
      </c>
      <c r="J102" s="39">
        <f t="shared" si="15"/>
        <v>0.005537129281427093</v>
      </c>
      <c r="K102" s="46"/>
      <c r="L102" s="38">
        <f t="shared" si="16"/>
        <v>0</v>
      </c>
      <c r="M102" s="37">
        <f t="shared" si="20"/>
        <v>9011391</v>
      </c>
      <c r="N102" s="38">
        <f t="shared" si="21"/>
        <v>99.99446287071858</v>
      </c>
      <c r="O102" s="47">
        <f t="shared" si="22"/>
        <v>-29.99446287071858</v>
      </c>
      <c r="P102" s="47"/>
      <c r="Q102" s="46">
        <f t="shared" si="23"/>
        <v>499</v>
      </c>
      <c r="R102" s="48">
        <f t="shared" si="17"/>
        <v>0.005537129281427093</v>
      </c>
      <c r="T102" s="30">
        <v>2</v>
      </c>
      <c r="U102" s="30">
        <v>83</v>
      </c>
      <c r="V102" s="30"/>
      <c r="W102" s="30" t="s">
        <v>41</v>
      </c>
      <c r="Y102" s="31"/>
      <c r="Z102" s="32"/>
      <c r="AA102" s="30">
        <v>70</v>
      </c>
      <c r="AB102" s="30">
        <v>94</v>
      </c>
      <c r="AC102" s="41">
        <f t="shared" si="24"/>
        <v>0</v>
      </c>
      <c r="AG102" s="32"/>
      <c r="AH102" s="32"/>
      <c r="AI102" s="32">
        <f t="shared" si="25"/>
        <v>0</v>
      </c>
    </row>
    <row r="103" spans="1:35" s="29" customFormat="1" ht="23.25" customHeight="1">
      <c r="A103" s="42">
        <v>95</v>
      </c>
      <c r="B103" s="43" t="s">
        <v>137</v>
      </c>
      <c r="C103" s="44">
        <v>5681905</v>
      </c>
      <c r="D103" s="44"/>
      <c r="E103" s="45">
        <f t="shared" si="18"/>
        <v>5681905</v>
      </c>
      <c r="F103" s="46">
        <v>5681582.25</v>
      </c>
      <c r="G103" s="38">
        <f t="shared" si="13"/>
        <v>99.99431968679518</v>
      </c>
      <c r="H103" s="39">
        <f t="shared" si="14"/>
        <v>-5.99431968679518</v>
      </c>
      <c r="I103" s="40">
        <f t="shared" si="19"/>
        <v>322.75</v>
      </c>
      <c r="J103" s="39">
        <f t="shared" si="15"/>
        <v>0.00568031320481423</v>
      </c>
      <c r="K103" s="46"/>
      <c r="L103" s="38">
        <f t="shared" si="16"/>
        <v>0</v>
      </c>
      <c r="M103" s="37">
        <f t="shared" si="20"/>
        <v>5681582.25</v>
      </c>
      <c r="N103" s="38">
        <f t="shared" si="21"/>
        <v>99.99431968679518</v>
      </c>
      <c r="O103" s="47">
        <f t="shared" si="22"/>
        <v>-29.99431968679518</v>
      </c>
      <c r="P103" s="47"/>
      <c r="Q103" s="46">
        <f t="shared" si="23"/>
        <v>322.75</v>
      </c>
      <c r="R103" s="48">
        <f t="shared" si="17"/>
        <v>0.00568031320481423</v>
      </c>
      <c r="T103" s="30">
        <v>1</v>
      </c>
      <c r="U103" s="30">
        <v>53</v>
      </c>
      <c r="V103" s="30"/>
      <c r="W103" s="30" t="s">
        <v>41</v>
      </c>
      <c r="Y103" s="31"/>
      <c r="Z103" s="32"/>
      <c r="AA103" s="30">
        <v>70</v>
      </c>
      <c r="AB103" s="30">
        <v>94</v>
      </c>
      <c r="AC103" s="41">
        <f t="shared" si="24"/>
        <v>0</v>
      </c>
      <c r="AG103" s="32"/>
      <c r="AH103" s="32"/>
      <c r="AI103" s="32">
        <f t="shared" si="25"/>
        <v>0</v>
      </c>
    </row>
    <row r="104" spans="1:35" s="29" customFormat="1" ht="23.25" customHeight="1">
      <c r="A104" s="42">
        <v>96</v>
      </c>
      <c r="B104" s="43" t="s">
        <v>138</v>
      </c>
      <c r="C104" s="44">
        <v>16668960</v>
      </c>
      <c r="D104" s="44"/>
      <c r="E104" s="45">
        <f t="shared" si="18"/>
        <v>16668960</v>
      </c>
      <c r="F104" s="46">
        <v>16667984.47</v>
      </c>
      <c r="G104" s="38">
        <f t="shared" si="13"/>
        <v>99.99414762528676</v>
      </c>
      <c r="H104" s="39">
        <f t="shared" si="14"/>
        <v>-5.994147625286757</v>
      </c>
      <c r="I104" s="40">
        <f t="shared" si="19"/>
        <v>975.5299999993294</v>
      </c>
      <c r="J104" s="39">
        <f t="shared" si="15"/>
        <v>0.005852374713235436</v>
      </c>
      <c r="K104" s="46"/>
      <c r="L104" s="38">
        <f t="shared" si="16"/>
        <v>0</v>
      </c>
      <c r="M104" s="37">
        <f t="shared" si="20"/>
        <v>16667984.47</v>
      </c>
      <c r="N104" s="38">
        <f t="shared" si="21"/>
        <v>99.99414762528676</v>
      </c>
      <c r="O104" s="47">
        <f t="shared" si="22"/>
        <v>-29.994147625286757</v>
      </c>
      <c r="P104" s="47"/>
      <c r="Q104" s="46">
        <f t="shared" si="23"/>
        <v>975.5299999993294</v>
      </c>
      <c r="R104" s="48">
        <f t="shared" si="17"/>
        <v>0.005852374713235436</v>
      </c>
      <c r="T104" s="30">
        <v>4</v>
      </c>
      <c r="U104" s="30">
        <v>10</v>
      </c>
      <c r="V104" s="30"/>
      <c r="W104" s="30" t="s">
        <v>41</v>
      </c>
      <c r="Y104" s="31"/>
      <c r="Z104" s="32"/>
      <c r="AA104" s="30">
        <v>70</v>
      </c>
      <c r="AB104" s="30">
        <v>94</v>
      </c>
      <c r="AC104" s="41">
        <f t="shared" si="24"/>
        <v>0</v>
      </c>
      <c r="AG104" s="32"/>
      <c r="AH104" s="32"/>
      <c r="AI104" s="32">
        <f t="shared" si="25"/>
        <v>0</v>
      </c>
    </row>
    <row r="105" spans="1:35" s="29" customFormat="1" ht="23.25" customHeight="1">
      <c r="A105" s="42">
        <v>97</v>
      </c>
      <c r="B105" s="43" t="s">
        <v>139</v>
      </c>
      <c r="C105" s="44">
        <v>2286850</v>
      </c>
      <c r="D105" s="44"/>
      <c r="E105" s="45">
        <f t="shared" si="18"/>
        <v>2286850</v>
      </c>
      <c r="F105" s="46">
        <v>2286710.66</v>
      </c>
      <c r="G105" s="38">
        <f t="shared" si="13"/>
        <v>99.99390690250782</v>
      </c>
      <c r="H105" s="39">
        <f t="shared" si="14"/>
        <v>-5.993906902507817</v>
      </c>
      <c r="I105" s="40">
        <f t="shared" si="19"/>
        <v>139.339999999851</v>
      </c>
      <c r="J105" s="39">
        <f t="shared" si="15"/>
        <v>0.006093097492177056</v>
      </c>
      <c r="K105" s="46"/>
      <c r="L105" s="38">
        <f t="shared" si="16"/>
        <v>0</v>
      </c>
      <c r="M105" s="37">
        <f t="shared" si="20"/>
        <v>2286710.66</v>
      </c>
      <c r="N105" s="38">
        <f t="shared" si="21"/>
        <v>99.99390690250782</v>
      </c>
      <c r="O105" s="47">
        <f t="shared" si="22"/>
        <v>-29.993906902507817</v>
      </c>
      <c r="P105" s="47"/>
      <c r="Q105" s="46">
        <f t="shared" si="23"/>
        <v>139.339999999851</v>
      </c>
      <c r="R105" s="48">
        <f t="shared" si="17"/>
        <v>0.006093097492177056</v>
      </c>
      <c r="T105" s="30">
        <v>3</v>
      </c>
      <c r="U105" s="30">
        <v>83</v>
      </c>
      <c r="V105" s="30"/>
      <c r="W105" s="30" t="s">
        <v>41</v>
      </c>
      <c r="Y105" s="31"/>
      <c r="Z105" s="32"/>
      <c r="AA105" s="30">
        <v>70</v>
      </c>
      <c r="AB105" s="30">
        <v>94</v>
      </c>
      <c r="AC105" s="41">
        <f t="shared" si="24"/>
        <v>0</v>
      </c>
      <c r="AG105" s="32"/>
      <c r="AH105" s="32"/>
      <c r="AI105" s="32">
        <f t="shared" si="25"/>
        <v>0</v>
      </c>
    </row>
    <row r="106" spans="1:35" s="29" customFormat="1" ht="23.25" customHeight="1">
      <c r="A106" s="42">
        <v>98</v>
      </c>
      <c r="B106" s="43" t="s">
        <v>140</v>
      </c>
      <c r="C106" s="44">
        <v>1529490</v>
      </c>
      <c r="D106" s="44"/>
      <c r="E106" s="45">
        <f t="shared" si="18"/>
        <v>1529490</v>
      </c>
      <c r="F106" s="46">
        <v>1529395.99</v>
      </c>
      <c r="G106" s="38">
        <f t="shared" si="13"/>
        <v>99.99385350672446</v>
      </c>
      <c r="H106" s="39">
        <f t="shared" si="14"/>
        <v>-5.993853506724463</v>
      </c>
      <c r="I106" s="40">
        <f t="shared" si="19"/>
        <v>94.01000000000931</v>
      </c>
      <c r="J106" s="39">
        <f t="shared" si="15"/>
        <v>0.006146493275536899</v>
      </c>
      <c r="K106" s="46"/>
      <c r="L106" s="38">
        <f t="shared" si="16"/>
        <v>0</v>
      </c>
      <c r="M106" s="37">
        <f t="shared" si="20"/>
        <v>1529395.99</v>
      </c>
      <c r="N106" s="38">
        <f t="shared" si="21"/>
        <v>99.99385350672446</v>
      </c>
      <c r="O106" s="47">
        <f t="shared" si="22"/>
        <v>-29.993853506724463</v>
      </c>
      <c r="P106" s="47"/>
      <c r="Q106" s="46">
        <f t="shared" si="23"/>
        <v>94.01000000000931</v>
      </c>
      <c r="R106" s="48">
        <f t="shared" si="17"/>
        <v>0.006146493275536899</v>
      </c>
      <c r="T106" s="30">
        <v>4</v>
      </c>
      <c r="U106" s="30">
        <v>83</v>
      </c>
      <c r="V106" s="30"/>
      <c r="W106" s="30" t="s">
        <v>41</v>
      </c>
      <c r="Y106" s="31"/>
      <c r="Z106" s="32"/>
      <c r="AA106" s="30">
        <v>70</v>
      </c>
      <c r="AB106" s="30">
        <v>94</v>
      </c>
      <c r="AC106" s="41">
        <f t="shared" si="24"/>
        <v>0</v>
      </c>
      <c r="AG106" s="32"/>
      <c r="AH106" s="32"/>
      <c r="AI106" s="32">
        <f t="shared" si="25"/>
        <v>0</v>
      </c>
    </row>
    <row r="107" spans="1:35" s="29" customFormat="1" ht="23.25" customHeight="1">
      <c r="A107" s="42">
        <v>99</v>
      </c>
      <c r="B107" s="43" t="s">
        <v>141</v>
      </c>
      <c r="C107" s="44">
        <v>7248670</v>
      </c>
      <c r="D107" s="44"/>
      <c r="E107" s="45">
        <f t="shared" si="18"/>
        <v>7248670</v>
      </c>
      <c r="F107" s="46">
        <v>7248202.74</v>
      </c>
      <c r="G107" s="38">
        <f t="shared" si="13"/>
        <v>99.99355385194801</v>
      </c>
      <c r="H107" s="39">
        <f t="shared" si="14"/>
        <v>-5.993553851948008</v>
      </c>
      <c r="I107" s="40">
        <f t="shared" si="19"/>
        <v>467.2599999997765</v>
      </c>
      <c r="J107" s="39">
        <f t="shared" si="15"/>
        <v>0.006446148051984384</v>
      </c>
      <c r="K107" s="46"/>
      <c r="L107" s="38">
        <f t="shared" si="16"/>
        <v>0</v>
      </c>
      <c r="M107" s="37">
        <f t="shared" si="20"/>
        <v>7248202.74</v>
      </c>
      <c r="N107" s="38">
        <f t="shared" si="21"/>
        <v>99.99355385194801</v>
      </c>
      <c r="O107" s="47">
        <f t="shared" si="22"/>
        <v>-29.993553851948008</v>
      </c>
      <c r="P107" s="47"/>
      <c r="Q107" s="46">
        <f t="shared" si="23"/>
        <v>467.2599999997765</v>
      </c>
      <c r="R107" s="48">
        <f t="shared" si="17"/>
        <v>0.006446148051984384</v>
      </c>
      <c r="T107" s="30">
        <v>1</v>
      </c>
      <c r="U107" s="30">
        <v>17</v>
      </c>
      <c r="V107" s="30"/>
      <c r="W107" s="30" t="s">
        <v>41</v>
      </c>
      <c r="Y107" s="31"/>
      <c r="Z107" s="32"/>
      <c r="AA107" s="30">
        <v>70</v>
      </c>
      <c r="AB107" s="30">
        <v>94</v>
      </c>
      <c r="AC107" s="41">
        <f t="shared" si="24"/>
        <v>0</v>
      </c>
      <c r="AG107" s="32"/>
      <c r="AH107" s="32"/>
      <c r="AI107" s="32">
        <f t="shared" si="25"/>
        <v>0</v>
      </c>
    </row>
    <row r="108" spans="1:35" s="29" customFormat="1" ht="23.25" customHeight="1">
      <c r="A108" s="42">
        <v>100</v>
      </c>
      <c r="B108" s="43" t="s">
        <v>142</v>
      </c>
      <c r="C108" s="44">
        <v>2719878</v>
      </c>
      <c r="D108" s="44"/>
      <c r="E108" s="45">
        <f t="shared" si="18"/>
        <v>2719878</v>
      </c>
      <c r="F108" s="46">
        <v>2719700.71</v>
      </c>
      <c r="G108" s="38">
        <f t="shared" si="13"/>
        <v>99.99348169292887</v>
      </c>
      <c r="H108" s="39">
        <f t="shared" si="14"/>
        <v>-5.993481692928867</v>
      </c>
      <c r="I108" s="40">
        <f t="shared" si="19"/>
        <v>177.29000000003725</v>
      </c>
      <c r="J108" s="39">
        <f t="shared" si="15"/>
        <v>0.006518307071127354</v>
      </c>
      <c r="K108" s="46"/>
      <c r="L108" s="38">
        <f t="shared" si="16"/>
        <v>0</v>
      </c>
      <c r="M108" s="37">
        <f t="shared" si="20"/>
        <v>2719700.71</v>
      </c>
      <c r="N108" s="38">
        <f t="shared" si="21"/>
        <v>99.99348169292887</v>
      </c>
      <c r="O108" s="47">
        <f t="shared" si="22"/>
        <v>-29.993481692928867</v>
      </c>
      <c r="P108" s="47"/>
      <c r="Q108" s="46">
        <f t="shared" si="23"/>
        <v>177.29000000003725</v>
      </c>
      <c r="R108" s="48">
        <f t="shared" si="17"/>
        <v>0.006518307071127354</v>
      </c>
      <c r="T108" s="30">
        <v>9</v>
      </c>
      <c r="U108" s="30">
        <v>53</v>
      </c>
      <c r="V108" s="30"/>
      <c r="W108" s="30" t="s">
        <v>41</v>
      </c>
      <c r="Y108" s="31"/>
      <c r="Z108" s="32"/>
      <c r="AA108" s="30">
        <v>70</v>
      </c>
      <c r="AB108" s="30">
        <v>94</v>
      </c>
      <c r="AC108" s="41">
        <f t="shared" si="24"/>
        <v>0</v>
      </c>
      <c r="AG108" s="32"/>
      <c r="AH108" s="32"/>
      <c r="AI108" s="32">
        <f t="shared" si="25"/>
        <v>0</v>
      </c>
    </row>
    <row r="109" spans="1:35" s="29" customFormat="1" ht="23.25" customHeight="1">
      <c r="A109" s="42">
        <v>101</v>
      </c>
      <c r="B109" s="43" t="s">
        <v>143</v>
      </c>
      <c r="C109" s="44">
        <v>2225720</v>
      </c>
      <c r="D109" s="44"/>
      <c r="E109" s="45">
        <f t="shared" si="18"/>
        <v>2225720</v>
      </c>
      <c r="F109" s="46">
        <v>2225573.52</v>
      </c>
      <c r="G109" s="38">
        <f t="shared" si="13"/>
        <v>99.99341875887353</v>
      </c>
      <c r="H109" s="39">
        <f t="shared" si="14"/>
        <v>-5.993418758873531</v>
      </c>
      <c r="I109" s="40">
        <f t="shared" si="19"/>
        <v>146.47999999998137</v>
      </c>
      <c r="J109" s="39">
        <f t="shared" si="15"/>
        <v>0.006581241126466104</v>
      </c>
      <c r="K109" s="46"/>
      <c r="L109" s="38">
        <f t="shared" si="16"/>
        <v>0</v>
      </c>
      <c r="M109" s="37">
        <f t="shared" si="20"/>
        <v>2225573.52</v>
      </c>
      <c r="N109" s="38">
        <f t="shared" si="21"/>
        <v>99.99341875887353</v>
      </c>
      <c r="O109" s="47">
        <f t="shared" si="22"/>
        <v>-29.99341875887353</v>
      </c>
      <c r="P109" s="47"/>
      <c r="Q109" s="46">
        <f t="shared" si="23"/>
        <v>146.47999999998137</v>
      </c>
      <c r="R109" s="48">
        <f t="shared" si="17"/>
        <v>0.006581241126466104</v>
      </c>
      <c r="T109" s="30">
        <v>5</v>
      </c>
      <c r="U109" s="30">
        <v>83</v>
      </c>
      <c r="V109" s="30"/>
      <c r="W109" s="30" t="s">
        <v>41</v>
      </c>
      <c r="Y109" s="31"/>
      <c r="Z109" s="32"/>
      <c r="AA109" s="30">
        <v>70</v>
      </c>
      <c r="AB109" s="30">
        <v>94</v>
      </c>
      <c r="AC109" s="41">
        <f t="shared" si="24"/>
        <v>0</v>
      </c>
      <c r="AG109" s="32"/>
      <c r="AH109" s="32"/>
      <c r="AI109" s="32">
        <f t="shared" si="25"/>
        <v>0</v>
      </c>
    </row>
    <row r="110" spans="1:35" s="29" customFormat="1" ht="23.25" customHeight="1">
      <c r="A110" s="42">
        <v>102</v>
      </c>
      <c r="B110" s="43" t="s">
        <v>144</v>
      </c>
      <c r="C110" s="44">
        <v>7544306</v>
      </c>
      <c r="D110" s="44"/>
      <c r="E110" s="45">
        <f t="shared" si="18"/>
        <v>7544306</v>
      </c>
      <c r="F110" s="46">
        <v>7543754.79</v>
      </c>
      <c r="G110" s="38">
        <f t="shared" si="13"/>
        <v>99.99269369508607</v>
      </c>
      <c r="H110" s="39">
        <f t="shared" si="14"/>
        <v>-5.992693695086075</v>
      </c>
      <c r="I110" s="40">
        <f t="shared" si="19"/>
        <v>551.2099999999627</v>
      </c>
      <c r="J110" s="39">
        <f t="shared" si="15"/>
        <v>0.007306304913930622</v>
      </c>
      <c r="K110" s="46"/>
      <c r="L110" s="38">
        <f t="shared" si="16"/>
        <v>0</v>
      </c>
      <c r="M110" s="37">
        <f t="shared" si="20"/>
        <v>7543754.79</v>
      </c>
      <c r="N110" s="38">
        <f t="shared" si="21"/>
        <v>99.99269369508607</v>
      </c>
      <c r="O110" s="47">
        <f t="shared" si="22"/>
        <v>-29.992693695086075</v>
      </c>
      <c r="P110" s="47"/>
      <c r="Q110" s="46">
        <f t="shared" si="23"/>
        <v>551.2099999999627</v>
      </c>
      <c r="R110" s="48">
        <f t="shared" si="17"/>
        <v>0.007306304913930622</v>
      </c>
      <c r="T110" s="30">
        <v>3</v>
      </c>
      <c r="U110" s="30">
        <v>53</v>
      </c>
      <c r="V110" s="30"/>
      <c r="W110" s="30" t="s">
        <v>41</v>
      </c>
      <c r="Y110" s="31"/>
      <c r="Z110" s="32"/>
      <c r="AA110" s="30">
        <v>70</v>
      </c>
      <c r="AB110" s="30">
        <v>94</v>
      </c>
      <c r="AC110" s="41">
        <f t="shared" si="24"/>
        <v>0</v>
      </c>
      <c r="AG110" s="32"/>
      <c r="AH110" s="32"/>
      <c r="AI110" s="32">
        <f t="shared" si="25"/>
        <v>0</v>
      </c>
    </row>
    <row r="111" spans="1:35" s="29" customFormat="1" ht="23.25" customHeight="1">
      <c r="A111" s="42">
        <v>103</v>
      </c>
      <c r="B111" s="43" t="s">
        <v>145</v>
      </c>
      <c r="C111" s="44">
        <v>11679206</v>
      </c>
      <c r="D111" s="44">
        <v>16400</v>
      </c>
      <c r="E111" s="45">
        <f t="shared" si="18"/>
        <v>11695606</v>
      </c>
      <c r="F111" s="46">
        <v>11694728.64</v>
      </c>
      <c r="G111" s="38">
        <f t="shared" si="13"/>
        <v>99.99249837930587</v>
      </c>
      <c r="H111" s="39">
        <f t="shared" si="14"/>
        <v>-5.9924983793058715</v>
      </c>
      <c r="I111" s="40">
        <f t="shared" si="19"/>
        <v>877.359999999404</v>
      </c>
      <c r="J111" s="39">
        <f t="shared" si="15"/>
        <v>0.007501620694125674</v>
      </c>
      <c r="K111" s="46"/>
      <c r="L111" s="38">
        <f t="shared" si="16"/>
        <v>0</v>
      </c>
      <c r="M111" s="37">
        <f t="shared" si="20"/>
        <v>11694728.64</v>
      </c>
      <c r="N111" s="38">
        <f t="shared" si="21"/>
        <v>99.99249837930587</v>
      </c>
      <c r="O111" s="47">
        <f t="shared" si="22"/>
        <v>-29.99249837930587</v>
      </c>
      <c r="P111" s="47"/>
      <c r="Q111" s="46">
        <f t="shared" si="23"/>
        <v>877.359999999404</v>
      </c>
      <c r="R111" s="48">
        <f t="shared" si="17"/>
        <v>0.007501620694125674</v>
      </c>
      <c r="T111" s="30">
        <v>1</v>
      </c>
      <c r="U111" s="30">
        <v>3</v>
      </c>
      <c r="V111" s="30" t="s">
        <v>48</v>
      </c>
      <c r="W111" s="30" t="s">
        <v>41</v>
      </c>
      <c r="Y111" s="31"/>
      <c r="Z111" s="32"/>
      <c r="AA111" s="30">
        <v>70</v>
      </c>
      <c r="AB111" s="30">
        <v>94</v>
      </c>
      <c r="AC111" s="41">
        <f t="shared" si="24"/>
        <v>0</v>
      </c>
      <c r="AG111" s="32"/>
      <c r="AH111" s="32"/>
      <c r="AI111" s="32">
        <f t="shared" si="25"/>
        <v>0</v>
      </c>
    </row>
    <row r="112" spans="1:35" s="29" customFormat="1" ht="23.25" customHeight="1">
      <c r="A112" s="42">
        <v>104</v>
      </c>
      <c r="B112" s="43" t="s">
        <v>146</v>
      </c>
      <c r="C112" s="44">
        <v>3603310</v>
      </c>
      <c r="D112" s="44"/>
      <c r="E112" s="45">
        <f t="shared" si="18"/>
        <v>3603310</v>
      </c>
      <c r="F112" s="46">
        <v>3603038.47</v>
      </c>
      <c r="G112" s="38">
        <f t="shared" si="13"/>
        <v>99.99246442853932</v>
      </c>
      <c r="H112" s="39">
        <f t="shared" si="14"/>
        <v>-5.992464428539321</v>
      </c>
      <c r="I112" s="40">
        <f t="shared" si="19"/>
        <v>271.5299999997951</v>
      </c>
      <c r="J112" s="39">
        <f t="shared" si="15"/>
        <v>0.0075355714606790735</v>
      </c>
      <c r="K112" s="46"/>
      <c r="L112" s="38">
        <f t="shared" si="16"/>
        <v>0</v>
      </c>
      <c r="M112" s="37">
        <f t="shared" si="20"/>
        <v>3603038.47</v>
      </c>
      <c r="N112" s="38">
        <f t="shared" si="21"/>
        <v>99.99246442853932</v>
      </c>
      <c r="O112" s="47">
        <f t="shared" si="22"/>
        <v>-29.99246442853932</v>
      </c>
      <c r="P112" s="47"/>
      <c r="Q112" s="46">
        <f t="shared" si="23"/>
        <v>271.5299999997951</v>
      </c>
      <c r="R112" s="48">
        <f t="shared" si="17"/>
        <v>0.0075355714606790735</v>
      </c>
      <c r="T112" s="30">
        <v>5</v>
      </c>
      <c r="U112" s="30">
        <v>127</v>
      </c>
      <c r="V112" s="30"/>
      <c r="W112" s="30" t="s">
        <v>41</v>
      </c>
      <c r="Y112" s="31"/>
      <c r="Z112" s="32"/>
      <c r="AA112" s="30">
        <v>70</v>
      </c>
      <c r="AB112" s="30">
        <v>94</v>
      </c>
      <c r="AC112" s="41">
        <f t="shared" si="24"/>
        <v>0</v>
      </c>
      <c r="AG112" s="32"/>
      <c r="AH112" s="32"/>
      <c r="AI112" s="32">
        <f t="shared" si="25"/>
        <v>0</v>
      </c>
    </row>
    <row r="113" spans="1:35" s="29" customFormat="1" ht="23.25" customHeight="1">
      <c r="A113" s="42">
        <v>105</v>
      </c>
      <c r="B113" s="43" t="s">
        <v>147</v>
      </c>
      <c r="C113" s="44">
        <v>3446470</v>
      </c>
      <c r="D113" s="44"/>
      <c r="E113" s="45">
        <f t="shared" si="18"/>
        <v>3446470</v>
      </c>
      <c r="F113" s="46">
        <v>3446203.22</v>
      </c>
      <c r="G113" s="38">
        <f t="shared" si="13"/>
        <v>99.99225932620914</v>
      </c>
      <c r="H113" s="39">
        <f t="shared" si="14"/>
        <v>-5.992259326209137</v>
      </c>
      <c r="I113" s="40">
        <f t="shared" si="19"/>
        <v>266.7799999997951</v>
      </c>
      <c r="J113" s="39">
        <f t="shared" si="15"/>
        <v>0.007740673790858331</v>
      </c>
      <c r="K113" s="46"/>
      <c r="L113" s="38">
        <f t="shared" si="16"/>
        <v>0</v>
      </c>
      <c r="M113" s="37">
        <f t="shared" si="20"/>
        <v>3446203.22</v>
      </c>
      <c r="N113" s="38">
        <f t="shared" si="21"/>
        <v>99.99225932620914</v>
      </c>
      <c r="O113" s="47">
        <f t="shared" si="22"/>
        <v>-29.992259326209137</v>
      </c>
      <c r="P113" s="47"/>
      <c r="Q113" s="46">
        <f t="shared" si="23"/>
        <v>266.7799999997951</v>
      </c>
      <c r="R113" s="48">
        <f t="shared" si="17"/>
        <v>0.007740673790858331</v>
      </c>
      <c r="T113" s="30">
        <v>4</v>
      </c>
      <c r="U113" s="30">
        <v>53</v>
      </c>
      <c r="V113" s="30"/>
      <c r="W113" s="30" t="s">
        <v>41</v>
      </c>
      <c r="Y113" s="31"/>
      <c r="Z113" s="32"/>
      <c r="AA113" s="30">
        <v>70</v>
      </c>
      <c r="AB113" s="30">
        <v>94</v>
      </c>
      <c r="AC113" s="41">
        <f t="shared" si="24"/>
        <v>0</v>
      </c>
      <c r="AG113" s="32"/>
      <c r="AH113" s="32"/>
      <c r="AI113" s="32">
        <f t="shared" si="25"/>
        <v>0</v>
      </c>
    </row>
    <row r="114" spans="1:35" s="29" customFormat="1" ht="23.25" customHeight="1">
      <c r="A114" s="42">
        <v>106</v>
      </c>
      <c r="B114" s="43" t="s">
        <v>148</v>
      </c>
      <c r="C114" s="44">
        <v>6090396</v>
      </c>
      <c r="D114" s="44">
        <v>16400</v>
      </c>
      <c r="E114" s="45">
        <f t="shared" si="18"/>
        <v>6106796</v>
      </c>
      <c r="F114" s="46">
        <v>6106318.75</v>
      </c>
      <c r="G114" s="38">
        <f t="shared" si="13"/>
        <v>99.9921849362579</v>
      </c>
      <c r="H114" s="39">
        <f t="shared" si="14"/>
        <v>-5.9921849362579</v>
      </c>
      <c r="I114" s="40">
        <f t="shared" si="19"/>
        <v>477.25</v>
      </c>
      <c r="J114" s="39">
        <f t="shared" si="15"/>
        <v>0.007815063742099785</v>
      </c>
      <c r="K114" s="46"/>
      <c r="L114" s="38">
        <f t="shared" si="16"/>
        <v>0</v>
      </c>
      <c r="M114" s="37">
        <f t="shared" si="20"/>
        <v>6106318.75</v>
      </c>
      <c r="N114" s="38">
        <f t="shared" si="21"/>
        <v>99.9921849362579</v>
      </c>
      <c r="O114" s="47">
        <f t="shared" si="22"/>
        <v>-29.9921849362579</v>
      </c>
      <c r="P114" s="47"/>
      <c r="Q114" s="46">
        <f t="shared" si="23"/>
        <v>477.25</v>
      </c>
      <c r="R114" s="48">
        <f t="shared" si="17"/>
        <v>0.007815063742099785</v>
      </c>
      <c r="T114" s="30">
        <v>3</v>
      </c>
      <c r="U114" s="30">
        <v>3</v>
      </c>
      <c r="V114" s="30" t="s">
        <v>48</v>
      </c>
      <c r="W114" s="30" t="s">
        <v>41</v>
      </c>
      <c r="Y114" s="31"/>
      <c r="Z114" s="32"/>
      <c r="AA114" s="30">
        <v>70</v>
      </c>
      <c r="AB114" s="30">
        <v>94</v>
      </c>
      <c r="AC114" s="41">
        <f t="shared" si="24"/>
        <v>0</v>
      </c>
      <c r="AG114" s="32"/>
      <c r="AH114" s="32"/>
      <c r="AI114" s="32">
        <f t="shared" si="25"/>
        <v>0</v>
      </c>
    </row>
    <row r="115" spans="1:35" s="29" customFormat="1" ht="23.25" customHeight="1">
      <c r="A115" s="42">
        <v>107</v>
      </c>
      <c r="B115" s="43" t="s">
        <v>149</v>
      </c>
      <c r="C115" s="44">
        <v>1999700</v>
      </c>
      <c r="D115" s="44"/>
      <c r="E115" s="45">
        <f t="shared" si="18"/>
        <v>1999700</v>
      </c>
      <c r="F115" s="46">
        <v>1999542.1</v>
      </c>
      <c r="G115" s="38">
        <f t="shared" si="13"/>
        <v>99.99210381557234</v>
      </c>
      <c r="H115" s="39">
        <f t="shared" si="14"/>
        <v>-5.992103815572335</v>
      </c>
      <c r="I115" s="40">
        <f t="shared" si="19"/>
        <v>157.89999999990687</v>
      </c>
      <c r="J115" s="39">
        <f t="shared" si="15"/>
        <v>0.007896184427659492</v>
      </c>
      <c r="K115" s="46"/>
      <c r="L115" s="38">
        <f t="shared" si="16"/>
        <v>0</v>
      </c>
      <c r="M115" s="37">
        <f t="shared" si="20"/>
        <v>1999542.1</v>
      </c>
      <c r="N115" s="38">
        <f t="shared" si="21"/>
        <v>99.99210381557234</v>
      </c>
      <c r="O115" s="47">
        <f t="shared" si="22"/>
        <v>-29.992103815572335</v>
      </c>
      <c r="P115" s="47"/>
      <c r="Q115" s="46">
        <f t="shared" si="23"/>
        <v>157.89999999990687</v>
      </c>
      <c r="R115" s="48">
        <f t="shared" si="17"/>
        <v>0.007896184427659492</v>
      </c>
      <c r="T115" s="30">
        <v>1</v>
      </c>
      <c r="U115" s="30">
        <v>15</v>
      </c>
      <c r="V115" s="30"/>
      <c r="W115" s="30" t="s">
        <v>41</v>
      </c>
      <c r="Y115" s="31"/>
      <c r="Z115" s="32"/>
      <c r="AA115" s="30">
        <v>70</v>
      </c>
      <c r="AB115" s="30">
        <v>94</v>
      </c>
      <c r="AC115" s="41">
        <f t="shared" si="24"/>
        <v>0</v>
      </c>
      <c r="AG115" s="32"/>
      <c r="AH115" s="32"/>
      <c r="AI115" s="32">
        <f t="shared" si="25"/>
        <v>0</v>
      </c>
    </row>
    <row r="116" spans="1:35" s="29" customFormat="1" ht="23.25" customHeight="1">
      <c r="A116" s="42">
        <v>108</v>
      </c>
      <c r="B116" s="43" t="s">
        <v>150</v>
      </c>
      <c r="C116" s="44">
        <v>3750980</v>
      </c>
      <c r="D116" s="44"/>
      <c r="E116" s="45">
        <f t="shared" si="18"/>
        <v>3750980</v>
      </c>
      <c r="F116" s="46">
        <v>3750673.08</v>
      </c>
      <c r="G116" s="38">
        <f t="shared" si="13"/>
        <v>99.99181760499923</v>
      </c>
      <c r="H116" s="39">
        <f t="shared" si="14"/>
        <v>-5.991817604999227</v>
      </c>
      <c r="I116" s="40">
        <f t="shared" si="19"/>
        <v>306.9199999999255</v>
      </c>
      <c r="J116" s="39">
        <f t="shared" si="15"/>
        <v>0.008182395000771146</v>
      </c>
      <c r="K116" s="46"/>
      <c r="L116" s="38">
        <f t="shared" si="16"/>
        <v>0</v>
      </c>
      <c r="M116" s="37">
        <f t="shared" si="20"/>
        <v>3750673.08</v>
      </c>
      <c r="N116" s="38">
        <f t="shared" si="21"/>
        <v>99.99181760499923</v>
      </c>
      <c r="O116" s="47">
        <f t="shared" si="22"/>
        <v>-29.991817604999227</v>
      </c>
      <c r="P116" s="47"/>
      <c r="Q116" s="46">
        <f t="shared" si="23"/>
        <v>306.9199999999255</v>
      </c>
      <c r="R116" s="48">
        <f t="shared" si="17"/>
        <v>0.008182395000771146</v>
      </c>
      <c r="T116" s="30">
        <v>8</v>
      </c>
      <c r="U116" s="30">
        <v>15</v>
      </c>
      <c r="V116" s="30"/>
      <c r="W116" s="30" t="s">
        <v>41</v>
      </c>
      <c r="Y116" s="31"/>
      <c r="Z116" s="32"/>
      <c r="AA116" s="30">
        <v>70</v>
      </c>
      <c r="AB116" s="30">
        <v>94</v>
      </c>
      <c r="AC116" s="41">
        <f t="shared" si="24"/>
        <v>0</v>
      </c>
      <c r="AG116" s="32"/>
      <c r="AH116" s="32"/>
      <c r="AI116" s="32">
        <f t="shared" si="25"/>
        <v>0</v>
      </c>
    </row>
    <row r="117" spans="1:35" s="29" customFormat="1" ht="23.25" customHeight="1">
      <c r="A117" s="42">
        <v>109</v>
      </c>
      <c r="B117" s="43" t="s">
        <v>151</v>
      </c>
      <c r="C117" s="44">
        <v>2556160</v>
      </c>
      <c r="D117" s="44"/>
      <c r="E117" s="45">
        <f t="shared" si="18"/>
        <v>2556160</v>
      </c>
      <c r="F117" s="46">
        <v>2555947.98</v>
      </c>
      <c r="G117" s="38">
        <f t="shared" si="13"/>
        <v>99.99170552704057</v>
      </c>
      <c r="H117" s="39">
        <f t="shared" si="14"/>
        <v>-5.9917055270405655</v>
      </c>
      <c r="I117" s="40">
        <f t="shared" si="19"/>
        <v>212.02000000001863</v>
      </c>
      <c r="J117" s="39">
        <f t="shared" si="15"/>
        <v>0.008294472959439888</v>
      </c>
      <c r="K117" s="46"/>
      <c r="L117" s="38">
        <f t="shared" si="16"/>
        <v>0</v>
      </c>
      <c r="M117" s="37">
        <f t="shared" si="20"/>
        <v>2555947.98</v>
      </c>
      <c r="N117" s="38">
        <f t="shared" si="21"/>
        <v>99.99170552704057</v>
      </c>
      <c r="O117" s="47">
        <f t="shared" si="22"/>
        <v>-29.991705527040565</v>
      </c>
      <c r="P117" s="47"/>
      <c r="Q117" s="46">
        <f t="shared" si="23"/>
        <v>212.02000000001863</v>
      </c>
      <c r="R117" s="48">
        <f t="shared" si="17"/>
        <v>0.008294472959439888</v>
      </c>
      <c r="T117" s="30">
        <v>5</v>
      </c>
      <c r="U117" s="30">
        <v>53</v>
      </c>
      <c r="V117" s="30"/>
      <c r="W117" s="30" t="s">
        <v>41</v>
      </c>
      <c r="Y117" s="31"/>
      <c r="Z117" s="32"/>
      <c r="AA117" s="30">
        <v>70</v>
      </c>
      <c r="AB117" s="30">
        <v>94</v>
      </c>
      <c r="AC117" s="41">
        <f t="shared" si="24"/>
        <v>0</v>
      </c>
      <c r="AG117" s="32"/>
      <c r="AH117" s="32"/>
      <c r="AI117" s="32">
        <f t="shared" si="25"/>
        <v>0</v>
      </c>
    </row>
    <row r="118" spans="1:35" s="29" customFormat="1" ht="23.25" customHeight="1">
      <c r="A118" s="42">
        <v>110</v>
      </c>
      <c r="B118" s="43" t="s">
        <v>152</v>
      </c>
      <c r="C118" s="44">
        <v>1730960</v>
      </c>
      <c r="D118" s="44"/>
      <c r="E118" s="45">
        <f t="shared" si="18"/>
        <v>1730960</v>
      </c>
      <c r="F118" s="46">
        <v>1730816</v>
      </c>
      <c r="G118" s="38">
        <f t="shared" si="13"/>
        <v>99.99168091694781</v>
      </c>
      <c r="H118" s="39">
        <f t="shared" si="14"/>
        <v>-5.991680916947814</v>
      </c>
      <c r="I118" s="40">
        <f t="shared" si="19"/>
        <v>144</v>
      </c>
      <c r="J118" s="39">
        <f t="shared" si="15"/>
        <v>0.008319083052179137</v>
      </c>
      <c r="K118" s="46"/>
      <c r="L118" s="38">
        <f t="shared" si="16"/>
        <v>0</v>
      </c>
      <c r="M118" s="37">
        <f t="shared" si="20"/>
        <v>1730816</v>
      </c>
      <c r="N118" s="38">
        <f t="shared" si="21"/>
        <v>99.99168091694781</v>
      </c>
      <c r="O118" s="47">
        <f t="shared" si="22"/>
        <v>-29.991680916947814</v>
      </c>
      <c r="P118" s="47"/>
      <c r="Q118" s="46">
        <f t="shared" si="23"/>
        <v>144</v>
      </c>
      <c r="R118" s="48">
        <f t="shared" si="17"/>
        <v>0.008319083052179137</v>
      </c>
      <c r="T118" s="30">
        <v>9</v>
      </c>
      <c r="U118" s="30">
        <v>53</v>
      </c>
      <c r="V118" s="30"/>
      <c r="W118" s="30" t="s">
        <v>41</v>
      </c>
      <c r="Y118" s="31"/>
      <c r="Z118" s="32"/>
      <c r="AA118" s="30">
        <v>70</v>
      </c>
      <c r="AB118" s="30">
        <v>94</v>
      </c>
      <c r="AC118" s="41">
        <f t="shared" si="24"/>
        <v>0</v>
      </c>
      <c r="AG118" s="32"/>
      <c r="AH118" s="32"/>
      <c r="AI118" s="32">
        <f t="shared" si="25"/>
        <v>0</v>
      </c>
    </row>
    <row r="119" spans="1:35" s="29" customFormat="1" ht="23.25" customHeight="1">
      <c r="A119" s="42">
        <v>111</v>
      </c>
      <c r="B119" s="43" t="s">
        <v>153</v>
      </c>
      <c r="C119" s="44">
        <v>8467817</v>
      </c>
      <c r="D119" s="44">
        <v>24000</v>
      </c>
      <c r="E119" s="45">
        <f t="shared" si="18"/>
        <v>8491817</v>
      </c>
      <c r="F119" s="46">
        <v>8491109.83</v>
      </c>
      <c r="G119" s="38">
        <f t="shared" si="13"/>
        <v>99.99167233584991</v>
      </c>
      <c r="H119" s="39">
        <f t="shared" si="14"/>
        <v>-5.991672335849913</v>
      </c>
      <c r="I119" s="40">
        <f t="shared" si="19"/>
        <v>707.1699999999255</v>
      </c>
      <c r="J119" s="39">
        <f t="shared" si="15"/>
        <v>0.0083276641500862</v>
      </c>
      <c r="K119" s="46"/>
      <c r="L119" s="38">
        <f t="shared" si="16"/>
        <v>0</v>
      </c>
      <c r="M119" s="37">
        <f t="shared" si="20"/>
        <v>8491109.83</v>
      </c>
      <c r="N119" s="38">
        <f t="shared" si="21"/>
        <v>99.99167233584991</v>
      </c>
      <c r="O119" s="47">
        <f t="shared" si="22"/>
        <v>-29.991672335849913</v>
      </c>
      <c r="P119" s="47"/>
      <c r="Q119" s="46">
        <f t="shared" si="23"/>
        <v>707.1699999999255</v>
      </c>
      <c r="R119" s="48">
        <f t="shared" si="17"/>
        <v>0.0083276641500862</v>
      </c>
      <c r="T119" s="30">
        <v>7</v>
      </c>
      <c r="U119" s="30">
        <v>3</v>
      </c>
      <c r="V119" s="30" t="s">
        <v>48</v>
      </c>
      <c r="W119" s="30" t="s">
        <v>41</v>
      </c>
      <c r="Y119" s="31"/>
      <c r="Z119" s="32"/>
      <c r="AA119" s="30">
        <v>70</v>
      </c>
      <c r="AB119" s="30">
        <v>94</v>
      </c>
      <c r="AC119" s="41">
        <f t="shared" si="24"/>
        <v>0</v>
      </c>
      <c r="AG119" s="32"/>
      <c r="AH119" s="32"/>
      <c r="AI119" s="32">
        <f t="shared" si="25"/>
        <v>0</v>
      </c>
    </row>
    <row r="120" spans="1:35" s="29" customFormat="1" ht="23.25" customHeight="1">
      <c r="A120" s="42">
        <v>112</v>
      </c>
      <c r="B120" s="43" t="s">
        <v>154</v>
      </c>
      <c r="C120" s="44">
        <v>6451660</v>
      </c>
      <c r="D120" s="44"/>
      <c r="E120" s="45">
        <f t="shared" si="18"/>
        <v>6451660</v>
      </c>
      <c r="F120" s="46">
        <v>6451096.94</v>
      </c>
      <c r="G120" s="38">
        <f t="shared" si="13"/>
        <v>99.99127263370977</v>
      </c>
      <c r="H120" s="39">
        <f t="shared" si="14"/>
        <v>-5.9912726337097695</v>
      </c>
      <c r="I120" s="40">
        <f t="shared" si="19"/>
        <v>563.0599999995902</v>
      </c>
      <c r="J120" s="39">
        <f t="shared" si="15"/>
        <v>0.00872736629021973</v>
      </c>
      <c r="K120" s="46"/>
      <c r="L120" s="38">
        <f t="shared" si="16"/>
        <v>0</v>
      </c>
      <c r="M120" s="37">
        <f t="shared" si="20"/>
        <v>6451096.94</v>
      </c>
      <c r="N120" s="38">
        <f t="shared" si="21"/>
        <v>99.99127263370977</v>
      </c>
      <c r="O120" s="47">
        <f t="shared" si="22"/>
        <v>-29.99127263370977</v>
      </c>
      <c r="P120" s="47"/>
      <c r="Q120" s="46">
        <f t="shared" si="23"/>
        <v>563.0599999995902</v>
      </c>
      <c r="R120" s="48">
        <f t="shared" si="17"/>
        <v>0.00872736629021973</v>
      </c>
      <c r="T120" s="30">
        <v>3</v>
      </c>
      <c r="U120" s="30">
        <v>17</v>
      </c>
      <c r="V120" s="30"/>
      <c r="W120" s="30" t="s">
        <v>41</v>
      </c>
      <c r="Y120" s="31"/>
      <c r="Z120" s="32"/>
      <c r="AA120" s="30">
        <v>70</v>
      </c>
      <c r="AB120" s="30">
        <v>94</v>
      </c>
      <c r="AC120" s="41">
        <f t="shared" si="24"/>
        <v>0</v>
      </c>
      <c r="AG120" s="32"/>
      <c r="AH120" s="32"/>
      <c r="AI120" s="32">
        <f t="shared" si="25"/>
        <v>0</v>
      </c>
    </row>
    <row r="121" spans="1:35" s="29" customFormat="1" ht="23.25" customHeight="1">
      <c r="A121" s="42">
        <v>113</v>
      </c>
      <c r="B121" s="43" t="s">
        <v>155</v>
      </c>
      <c r="C121" s="44">
        <v>2492730</v>
      </c>
      <c r="D121" s="44"/>
      <c r="E121" s="45">
        <f t="shared" si="18"/>
        <v>2492730</v>
      </c>
      <c r="F121" s="46">
        <v>2492510.97</v>
      </c>
      <c r="G121" s="38">
        <f t="shared" si="13"/>
        <v>99.99121324812556</v>
      </c>
      <c r="H121" s="39">
        <f t="shared" si="14"/>
        <v>-5.991213248125561</v>
      </c>
      <c r="I121" s="40">
        <f t="shared" si="19"/>
        <v>219.0299999997951</v>
      </c>
      <c r="J121" s="39">
        <f t="shared" si="15"/>
        <v>0.008786751874442684</v>
      </c>
      <c r="K121" s="46"/>
      <c r="L121" s="38">
        <f t="shared" si="16"/>
        <v>0</v>
      </c>
      <c r="M121" s="37">
        <f t="shared" si="20"/>
        <v>2492510.97</v>
      </c>
      <c r="N121" s="38">
        <f t="shared" si="21"/>
        <v>99.99121324812556</v>
      </c>
      <c r="O121" s="47">
        <f t="shared" si="22"/>
        <v>-29.99121324812556</v>
      </c>
      <c r="P121" s="47"/>
      <c r="Q121" s="46">
        <f t="shared" si="23"/>
        <v>219.0299999997951</v>
      </c>
      <c r="R121" s="48">
        <f t="shared" si="17"/>
        <v>0.008786751874442684</v>
      </c>
      <c r="T121" s="30">
        <v>3</v>
      </c>
      <c r="U121" s="30">
        <v>15</v>
      </c>
      <c r="V121" s="30"/>
      <c r="W121" s="30" t="s">
        <v>41</v>
      </c>
      <c r="Y121" s="31"/>
      <c r="Z121" s="32"/>
      <c r="AA121" s="30">
        <v>70</v>
      </c>
      <c r="AB121" s="30">
        <v>94</v>
      </c>
      <c r="AC121" s="41">
        <f t="shared" si="24"/>
        <v>0</v>
      </c>
      <c r="AG121" s="32"/>
      <c r="AH121" s="32"/>
      <c r="AI121" s="32">
        <f t="shared" si="25"/>
        <v>0</v>
      </c>
    </row>
    <row r="122" spans="1:35" s="29" customFormat="1" ht="23.25" customHeight="1">
      <c r="A122" s="42">
        <v>114</v>
      </c>
      <c r="B122" s="43" t="s">
        <v>156</v>
      </c>
      <c r="C122" s="44">
        <v>6548349</v>
      </c>
      <c r="D122" s="44"/>
      <c r="E122" s="45">
        <f t="shared" si="18"/>
        <v>6548349</v>
      </c>
      <c r="F122" s="46">
        <v>6547737.62</v>
      </c>
      <c r="G122" s="38">
        <f t="shared" si="13"/>
        <v>99.99066360085573</v>
      </c>
      <c r="H122" s="39">
        <f t="shared" si="14"/>
        <v>-5.990663600855726</v>
      </c>
      <c r="I122" s="40">
        <f t="shared" si="19"/>
        <v>611.3799999998882</v>
      </c>
      <c r="J122" s="39">
        <f t="shared" si="15"/>
        <v>0.009336399144271148</v>
      </c>
      <c r="K122" s="46"/>
      <c r="L122" s="38">
        <f t="shared" si="16"/>
        <v>0</v>
      </c>
      <c r="M122" s="37">
        <f t="shared" si="20"/>
        <v>6547737.62</v>
      </c>
      <c r="N122" s="38">
        <f t="shared" si="21"/>
        <v>99.99066360085573</v>
      </c>
      <c r="O122" s="47">
        <f t="shared" si="22"/>
        <v>-29.990663600855726</v>
      </c>
      <c r="P122" s="47"/>
      <c r="Q122" s="46">
        <f t="shared" si="23"/>
        <v>611.3799999998882</v>
      </c>
      <c r="R122" s="48">
        <f t="shared" si="17"/>
        <v>0.009336399144271148</v>
      </c>
      <c r="T122" s="30">
        <v>5</v>
      </c>
      <c r="U122" s="30">
        <v>83</v>
      </c>
      <c r="V122" s="30"/>
      <c r="W122" s="30" t="s">
        <v>41</v>
      </c>
      <c r="Y122" s="31"/>
      <c r="Z122" s="32"/>
      <c r="AA122" s="30">
        <v>70</v>
      </c>
      <c r="AB122" s="30">
        <v>94</v>
      </c>
      <c r="AC122" s="41">
        <f t="shared" si="24"/>
        <v>0</v>
      </c>
      <c r="AG122" s="32"/>
      <c r="AH122" s="32"/>
      <c r="AI122" s="32">
        <f t="shared" si="25"/>
        <v>0</v>
      </c>
    </row>
    <row r="123" spans="1:35" s="29" customFormat="1" ht="23.25" customHeight="1">
      <c r="A123" s="42">
        <v>115</v>
      </c>
      <c r="B123" s="43" t="s">
        <v>157</v>
      </c>
      <c r="C123" s="44">
        <v>11143645</v>
      </c>
      <c r="D123" s="44"/>
      <c r="E123" s="45">
        <f t="shared" si="18"/>
        <v>11143645</v>
      </c>
      <c r="F123" s="46">
        <v>11142563.72</v>
      </c>
      <c r="G123" s="38">
        <f t="shared" si="13"/>
        <v>99.99029689118775</v>
      </c>
      <c r="H123" s="39">
        <f t="shared" si="14"/>
        <v>-5.990296891187754</v>
      </c>
      <c r="I123" s="40">
        <f t="shared" si="19"/>
        <v>1081.2799999993294</v>
      </c>
      <c r="J123" s="39">
        <f t="shared" si="15"/>
        <v>0.009703108812236296</v>
      </c>
      <c r="K123" s="46"/>
      <c r="L123" s="38">
        <f t="shared" si="16"/>
        <v>0</v>
      </c>
      <c r="M123" s="37">
        <f t="shared" si="20"/>
        <v>11142563.72</v>
      </c>
      <c r="N123" s="38">
        <f t="shared" si="21"/>
        <v>99.99029689118775</v>
      </c>
      <c r="O123" s="47">
        <f t="shared" si="22"/>
        <v>-29.990296891187754</v>
      </c>
      <c r="P123" s="47"/>
      <c r="Q123" s="46">
        <f t="shared" si="23"/>
        <v>1081.2799999993294</v>
      </c>
      <c r="R123" s="48">
        <f t="shared" si="17"/>
        <v>0.009703108812236296</v>
      </c>
      <c r="T123" s="30">
        <v>4</v>
      </c>
      <c r="U123" s="30">
        <v>3</v>
      </c>
      <c r="V123" s="30" t="s">
        <v>91</v>
      </c>
      <c r="W123" s="30" t="s">
        <v>41</v>
      </c>
      <c r="Y123" s="31"/>
      <c r="Z123" s="32"/>
      <c r="AA123" s="30">
        <v>70</v>
      </c>
      <c r="AB123" s="30">
        <v>94</v>
      </c>
      <c r="AC123" s="41">
        <f t="shared" si="24"/>
        <v>0</v>
      </c>
      <c r="AG123" s="32"/>
      <c r="AH123" s="32"/>
      <c r="AI123" s="32">
        <f t="shared" si="25"/>
        <v>0</v>
      </c>
    </row>
    <row r="124" spans="1:35" s="29" customFormat="1" ht="23.25" customHeight="1">
      <c r="A124" s="42">
        <v>116</v>
      </c>
      <c r="B124" s="43" t="s">
        <v>158</v>
      </c>
      <c r="C124" s="44">
        <v>6067568</v>
      </c>
      <c r="D124" s="44">
        <v>16400</v>
      </c>
      <c r="E124" s="45">
        <f t="shared" si="18"/>
        <v>6083968</v>
      </c>
      <c r="F124" s="46">
        <v>6083368.26</v>
      </c>
      <c r="G124" s="38">
        <f t="shared" si="13"/>
        <v>99.99014228871684</v>
      </c>
      <c r="H124" s="39">
        <f t="shared" si="14"/>
        <v>-5.990142288716839</v>
      </c>
      <c r="I124" s="40">
        <f t="shared" si="19"/>
        <v>599.7400000002235</v>
      </c>
      <c r="J124" s="39">
        <f t="shared" si="15"/>
        <v>0.009857711283166242</v>
      </c>
      <c r="K124" s="46"/>
      <c r="L124" s="38">
        <f t="shared" si="16"/>
        <v>0</v>
      </c>
      <c r="M124" s="37">
        <f t="shared" si="20"/>
        <v>6083368.26</v>
      </c>
      <c r="N124" s="38">
        <f t="shared" si="21"/>
        <v>99.99014228871684</v>
      </c>
      <c r="O124" s="47">
        <f t="shared" si="22"/>
        <v>-29.99014228871684</v>
      </c>
      <c r="P124" s="47"/>
      <c r="Q124" s="46">
        <f t="shared" si="23"/>
        <v>599.7400000002235</v>
      </c>
      <c r="R124" s="48">
        <f t="shared" si="17"/>
        <v>0.009857711283166242</v>
      </c>
      <c r="T124" s="30">
        <v>2</v>
      </c>
      <c r="U124" s="30">
        <v>3</v>
      </c>
      <c r="V124" s="30" t="s">
        <v>48</v>
      </c>
      <c r="W124" s="30" t="s">
        <v>41</v>
      </c>
      <c r="Y124" s="31"/>
      <c r="Z124" s="32"/>
      <c r="AA124" s="30">
        <v>70</v>
      </c>
      <c r="AB124" s="30">
        <v>94</v>
      </c>
      <c r="AC124" s="41">
        <f t="shared" si="24"/>
        <v>0</v>
      </c>
      <c r="AG124" s="32"/>
      <c r="AH124" s="32"/>
      <c r="AI124" s="32">
        <f t="shared" si="25"/>
        <v>0</v>
      </c>
    </row>
    <row r="125" spans="1:35" s="29" customFormat="1" ht="23.25" customHeight="1">
      <c r="A125" s="42">
        <v>117</v>
      </c>
      <c r="B125" s="43" t="s">
        <v>159</v>
      </c>
      <c r="C125" s="44">
        <v>1705178</v>
      </c>
      <c r="D125" s="44"/>
      <c r="E125" s="45">
        <f t="shared" si="18"/>
        <v>1705178</v>
      </c>
      <c r="F125" s="46">
        <v>1705001.98</v>
      </c>
      <c r="G125" s="38">
        <f t="shared" si="13"/>
        <v>99.98967732400958</v>
      </c>
      <c r="H125" s="39">
        <f t="shared" si="14"/>
        <v>-5.989677324009577</v>
      </c>
      <c r="I125" s="40">
        <f t="shared" si="19"/>
        <v>176.02000000001863</v>
      </c>
      <c r="J125" s="39">
        <f t="shared" si="15"/>
        <v>0.010322675990425552</v>
      </c>
      <c r="K125" s="46"/>
      <c r="L125" s="38">
        <f t="shared" si="16"/>
        <v>0</v>
      </c>
      <c r="M125" s="37">
        <f t="shared" si="20"/>
        <v>1705001.98</v>
      </c>
      <c r="N125" s="38">
        <f t="shared" si="21"/>
        <v>99.98967732400958</v>
      </c>
      <c r="O125" s="47">
        <f t="shared" si="22"/>
        <v>-29.989677324009577</v>
      </c>
      <c r="P125" s="47"/>
      <c r="Q125" s="46">
        <f t="shared" si="23"/>
        <v>176.02000000001863</v>
      </c>
      <c r="R125" s="48">
        <f t="shared" si="17"/>
        <v>0.010322675990425552</v>
      </c>
      <c r="T125" s="30">
        <v>8</v>
      </c>
      <c r="U125" s="30">
        <v>53</v>
      </c>
      <c r="V125" s="30"/>
      <c r="W125" s="30" t="s">
        <v>41</v>
      </c>
      <c r="Y125" s="31"/>
      <c r="Z125" s="32"/>
      <c r="AA125" s="30">
        <v>70</v>
      </c>
      <c r="AB125" s="30">
        <v>94</v>
      </c>
      <c r="AC125" s="41">
        <f t="shared" si="24"/>
        <v>0</v>
      </c>
      <c r="AG125" s="32"/>
      <c r="AH125" s="32"/>
      <c r="AI125" s="32">
        <f t="shared" si="25"/>
        <v>0</v>
      </c>
    </row>
    <row r="126" spans="1:35" s="29" customFormat="1" ht="23.25" customHeight="1">
      <c r="A126" s="42">
        <v>118</v>
      </c>
      <c r="B126" s="43" t="s">
        <v>160</v>
      </c>
      <c r="C126" s="44">
        <v>20112380</v>
      </c>
      <c r="D126" s="44">
        <v>64300</v>
      </c>
      <c r="E126" s="45">
        <f t="shared" si="18"/>
        <v>20176680</v>
      </c>
      <c r="F126" s="46">
        <v>20174513.38</v>
      </c>
      <c r="G126" s="38">
        <f t="shared" si="13"/>
        <v>99.98926176159804</v>
      </c>
      <c r="H126" s="39">
        <f t="shared" si="14"/>
        <v>-5.989261761598044</v>
      </c>
      <c r="I126" s="40">
        <f t="shared" si="19"/>
        <v>2166.620000001043</v>
      </c>
      <c r="J126" s="39">
        <f t="shared" si="15"/>
        <v>0.01073823840196228</v>
      </c>
      <c r="K126" s="46"/>
      <c r="L126" s="38">
        <f t="shared" si="16"/>
        <v>0</v>
      </c>
      <c r="M126" s="37">
        <f t="shared" si="20"/>
        <v>20174513.38</v>
      </c>
      <c r="N126" s="38">
        <f t="shared" si="21"/>
        <v>99.98926176159804</v>
      </c>
      <c r="O126" s="47">
        <f t="shared" si="22"/>
        <v>-29.989261761598044</v>
      </c>
      <c r="P126" s="47"/>
      <c r="Q126" s="46">
        <f t="shared" si="23"/>
        <v>2166.620000001043</v>
      </c>
      <c r="R126" s="48">
        <f t="shared" si="17"/>
        <v>0.01073823840196228</v>
      </c>
      <c r="T126" s="30">
        <v>5</v>
      </c>
      <c r="U126" s="30">
        <v>3</v>
      </c>
      <c r="V126" s="30" t="s">
        <v>48</v>
      </c>
      <c r="W126" s="30" t="s">
        <v>41</v>
      </c>
      <c r="Y126" s="31"/>
      <c r="Z126" s="32"/>
      <c r="AA126" s="30">
        <v>70</v>
      </c>
      <c r="AB126" s="30">
        <v>94</v>
      </c>
      <c r="AC126" s="41">
        <f t="shared" si="24"/>
        <v>0</v>
      </c>
      <c r="AG126" s="32"/>
      <c r="AH126" s="32"/>
      <c r="AI126" s="32">
        <f t="shared" si="25"/>
        <v>0</v>
      </c>
    </row>
    <row r="127" spans="1:35" s="29" customFormat="1" ht="23.25" customHeight="1">
      <c r="A127" s="42">
        <v>119</v>
      </c>
      <c r="B127" s="43" t="s">
        <v>161</v>
      </c>
      <c r="C127" s="44">
        <v>1589711</v>
      </c>
      <c r="D127" s="44"/>
      <c r="E127" s="45">
        <f t="shared" si="18"/>
        <v>1589711</v>
      </c>
      <c r="F127" s="46">
        <v>1589536.31</v>
      </c>
      <c r="G127" s="38">
        <f t="shared" si="13"/>
        <v>99.98901121021368</v>
      </c>
      <c r="H127" s="39">
        <f t="shared" si="14"/>
        <v>-5.989011210213675</v>
      </c>
      <c r="I127" s="40">
        <f t="shared" si="19"/>
        <v>174.68999999994412</v>
      </c>
      <c r="J127" s="39">
        <f t="shared" si="15"/>
        <v>0.010988789786316136</v>
      </c>
      <c r="K127" s="46"/>
      <c r="L127" s="38">
        <f t="shared" si="16"/>
        <v>0</v>
      </c>
      <c r="M127" s="37">
        <f t="shared" si="20"/>
        <v>1589536.31</v>
      </c>
      <c r="N127" s="38">
        <f t="shared" si="21"/>
        <v>99.98901121021368</v>
      </c>
      <c r="O127" s="47">
        <f t="shared" si="22"/>
        <v>-29.989011210213675</v>
      </c>
      <c r="P127" s="47"/>
      <c r="Q127" s="46">
        <f t="shared" si="23"/>
        <v>174.68999999994412</v>
      </c>
      <c r="R127" s="48">
        <f t="shared" si="17"/>
        <v>0.010988789786316136</v>
      </c>
      <c r="T127" s="30">
        <v>4</v>
      </c>
      <c r="U127" s="30">
        <v>53</v>
      </c>
      <c r="V127" s="30"/>
      <c r="W127" s="30" t="s">
        <v>41</v>
      </c>
      <c r="Y127" s="31"/>
      <c r="Z127" s="32"/>
      <c r="AA127" s="30">
        <v>70</v>
      </c>
      <c r="AB127" s="30">
        <v>94</v>
      </c>
      <c r="AC127" s="41">
        <f t="shared" si="24"/>
        <v>0</v>
      </c>
      <c r="AG127" s="32"/>
      <c r="AH127" s="32"/>
      <c r="AI127" s="32">
        <f t="shared" si="25"/>
        <v>0</v>
      </c>
    </row>
    <row r="128" spans="1:35" s="29" customFormat="1" ht="23.25" customHeight="1">
      <c r="A128" s="42">
        <v>120</v>
      </c>
      <c r="B128" s="43" t="s">
        <v>162</v>
      </c>
      <c r="C128" s="44">
        <v>2310760</v>
      </c>
      <c r="D128" s="44"/>
      <c r="E128" s="45">
        <f t="shared" si="18"/>
        <v>2310760</v>
      </c>
      <c r="F128" s="46">
        <v>2310499.72</v>
      </c>
      <c r="G128" s="38">
        <f t="shared" si="13"/>
        <v>99.9887361733802</v>
      </c>
      <c r="H128" s="39">
        <f t="shared" si="14"/>
        <v>-5.988736173380204</v>
      </c>
      <c r="I128" s="40">
        <f t="shared" si="19"/>
        <v>260.2799999997951</v>
      </c>
      <c r="J128" s="39">
        <f t="shared" si="15"/>
        <v>0.011263826619804528</v>
      </c>
      <c r="K128" s="46"/>
      <c r="L128" s="38">
        <f t="shared" si="16"/>
        <v>0</v>
      </c>
      <c r="M128" s="37">
        <f t="shared" si="20"/>
        <v>2310499.72</v>
      </c>
      <c r="N128" s="38">
        <f t="shared" si="21"/>
        <v>99.9887361733802</v>
      </c>
      <c r="O128" s="47">
        <f t="shared" si="22"/>
        <v>-29.988736173380204</v>
      </c>
      <c r="P128" s="47"/>
      <c r="Q128" s="46">
        <f t="shared" si="23"/>
        <v>260.2799999997951</v>
      </c>
      <c r="R128" s="48">
        <f t="shared" si="17"/>
        <v>0.011263826619804528</v>
      </c>
      <c r="T128" s="30">
        <v>6</v>
      </c>
      <c r="U128" s="30">
        <v>83</v>
      </c>
      <c r="V128" s="30"/>
      <c r="W128" s="30" t="s">
        <v>41</v>
      </c>
      <c r="Y128" s="31"/>
      <c r="Z128" s="32"/>
      <c r="AA128" s="30">
        <v>70</v>
      </c>
      <c r="AB128" s="30">
        <v>94</v>
      </c>
      <c r="AC128" s="41">
        <f t="shared" si="24"/>
        <v>0</v>
      </c>
      <c r="AG128" s="32"/>
      <c r="AH128" s="32"/>
      <c r="AI128" s="32">
        <f t="shared" si="25"/>
        <v>0</v>
      </c>
    </row>
    <row r="129" spans="1:35" s="29" customFormat="1" ht="23.25" customHeight="1">
      <c r="A129" s="42">
        <v>121</v>
      </c>
      <c r="B129" s="43" t="s">
        <v>163</v>
      </c>
      <c r="C129" s="44">
        <v>11595473</v>
      </c>
      <c r="D129" s="44">
        <v>175000</v>
      </c>
      <c r="E129" s="45">
        <f t="shared" si="18"/>
        <v>11770473</v>
      </c>
      <c r="F129" s="46">
        <v>11769075.13</v>
      </c>
      <c r="G129" s="38">
        <f t="shared" si="13"/>
        <v>99.9881239267105</v>
      </c>
      <c r="H129" s="39">
        <f t="shared" si="14"/>
        <v>-5.9881239267105</v>
      </c>
      <c r="I129" s="40">
        <f t="shared" si="19"/>
        <v>1397.8699999991804</v>
      </c>
      <c r="J129" s="39">
        <f t="shared" si="15"/>
        <v>0.011876073289486162</v>
      </c>
      <c r="K129" s="46"/>
      <c r="L129" s="38">
        <f t="shared" si="16"/>
        <v>0</v>
      </c>
      <c r="M129" s="37">
        <f t="shared" si="20"/>
        <v>11769075.13</v>
      </c>
      <c r="N129" s="38">
        <f t="shared" si="21"/>
        <v>99.9881239267105</v>
      </c>
      <c r="O129" s="47">
        <f t="shared" si="22"/>
        <v>-29.9881239267105</v>
      </c>
      <c r="P129" s="47"/>
      <c r="Q129" s="46">
        <f t="shared" si="23"/>
        <v>1397.8699999991804</v>
      </c>
      <c r="R129" s="48">
        <f t="shared" si="17"/>
        <v>0.011876073289486162</v>
      </c>
      <c r="T129" s="30">
        <v>5</v>
      </c>
      <c r="U129" s="30">
        <v>3</v>
      </c>
      <c r="V129" s="30" t="s">
        <v>91</v>
      </c>
      <c r="W129" s="30" t="s">
        <v>41</v>
      </c>
      <c r="Y129" s="31"/>
      <c r="Z129" s="32"/>
      <c r="AA129" s="30">
        <v>70</v>
      </c>
      <c r="AB129" s="30">
        <v>94</v>
      </c>
      <c r="AC129" s="41">
        <f t="shared" si="24"/>
        <v>0</v>
      </c>
      <c r="AG129" s="32"/>
      <c r="AH129" s="32"/>
      <c r="AI129" s="32">
        <f t="shared" si="25"/>
        <v>0</v>
      </c>
    </row>
    <row r="130" spans="1:35" s="29" customFormat="1" ht="23.25" customHeight="1">
      <c r="A130" s="42">
        <v>122</v>
      </c>
      <c r="B130" s="43" t="s">
        <v>164</v>
      </c>
      <c r="C130" s="44">
        <v>1215258</v>
      </c>
      <c r="D130" s="44"/>
      <c r="E130" s="45">
        <f t="shared" si="18"/>
        <v>1215258</v>
      </c>
      <c r="F130" s="46">
        <v>1215113.34</v>
      </c>
      <c r="G130" s="38">
        <f t="shared" si="13"/>
        <v>99.98809635484812</v>
      </c>
      <c r="H130" s="39">
        <f t="shared" si="14"/>
        <v>-5.988096354848125</v>
      </c>
      <c r="I130" s="40">
        <f t="shared" si="19"/>
        <v>144.65999999991618</v>
      </c>
      <c r="J130" s="39">
        <f t="shared" si="15"/>
        <v>0.011903645151886775</v>
      </c>
      <c r="K130" s="46"/>
      <c r="L130" s="38">
        <f t="shared" si="16"/>
        <v>0</v>
      </c>
      <c r="M130" s="37">
        <f t="shared" si="20"/>
        <v>1215113.34</v>
      </c>
      <c r="N130" s="38">
        <f t="shared" si="21"/>
        <v>99.98809635484812</v>
      </c>
      <c r="O130" s="47">
        <f t="shared" si="22"/>
        <v>-29.988096354848125</v>
      </c>
      <c r="P130" s="47"/>
      <c r="Q130" s="46">
        <f t="shared" si="23"/>
        <v>144.65999999991618</v>
      </c>
      <c r="R130" s="48">
        <f t="shared" si="17"/>
        <v>0.011903645151886775</v>
      </c>
      <c r="T130" s="30">
        <v>3</v>
      </c>
      <c r="U130" s="30">
        <v>83</v>
      </c>
      <c r="V130" s="30"/>
      <c r="W130" s="30" t="s">
        <v>41</v>
      </c>
      <c r="Y130" s="31"/>
      <c r="Z130" s="32"/>
      <c r="AA130" s="30">
        <v>70</v>
      </c>
      <c r="AB130" s="30">
        <v>94</v>
      </c>
      <c r="AC130" s="41">
        <f t="shared" si="24"/>
        <v>0</v>
      </c>
      <c r="AG130" s="32"/>
      <c r="AH130" s="32"/>
      <c r="AI130" s="32">
        <f t="shared" si="25"/>
        <v>0</v>
      </c>
    </row>
    <row r="131" spans="1:35" s="29" customFormat="1" ht="23.25" customHeight="1">
      <c r="A131" s="42">
        <v>123</v>
      </c>
      <c r="B131" s="43" t="s">
        <v>165</v>
      </c>
      <c r="C131" s="44">
        <v>1331720</v>
      </c>
      <c r="D131" s="44"/>
      <c r="E131" s="45">
        <f t="shared" si="18"/>
        <v>1331720</v>
      </c>
      <c r="F131" s="46">
        <v>1331556.9</v>
      </c>
      <c r="G131" s="38">
        <f t="shared" si="13"/>
        <v>99.98775268074368</v>
      </c>
      <c r="H131" s="39">
        <f t="shared" si="14"/>
        <v>-5.987752680743682</v>
      </c>
      <c r="I131" s="40">
        <f t="shared" si="19"/>
        <v>163.10000000009313</v>
      </c>
      <c r="J131" s="39">
        <f t="shared" si="15"/>
        <v>0.012247319256307116</v>
      </c>
      <c r="K131" s="46"/>
      <c r="L131" s="38">
        <f t="shared" si="16"/>
        <v>0</v>
      </c>
      <c r="M131" s="37">
        <f t="shared" si="20"/>
        <v>1331556.9</v>
      </c>
      <c r="N131" s="38">
        <f t="shared" si="21"/>
        <v>99.98775268074368</v>
      </c>
      <c r="O131" s="47">
        <f t="shared" si="22"/>
        <v>-29.987752680743682</v>
      </c>
      <c r="P131" s="47"/>
      <c r="Q131" s="46">
        <f t="shared" si="23"/>
        <v>163.10000000009313</v>
      </c>
      <c r="R131" s="48">
        <f t="shared" si="17"/>
        <v>0.012247319256307116</v>
      </c>
      <c r="T131" s="30">
        <v>4</v>
      </c>
      <c r="U131" s="30">
        <v>83</v>
      </c>
      <c r="V131" s="30"/>
      <c r="W131" s="30" t="s">
        <v>41</v>
      </c>
      <c r="Y131" s="31"/>
      <c r="Z131" s="32"/>
      <c r="AA131" s="30">
        <v>70</v>
      </c>
      <c r="AB131" s="30">
        <v>94</v>
      </c>
      <c r="AC131" s="41">
        <f t="shared" si="24"/>
        <v>0</v>
      </c>
      <c r="AG131" s="32"/>
      <c r="AH131" s="32"/>
      <c r="AI131" s="32">
        <f t="shared" si="25"/>
        <v>0</v>
      </c>
    </row>
    <row r="132" spans="1:35" s="29" customFormat="1" ht="23.25" customHeight="1">
      <c r="A132" s="42">
        <v>124</v>
      </c>
      <c r="B132" s="43" t="s">
        <v>166</v>
      </c>
      <c r="C132" s="44">
        <v>1743300</v>
      </c>
      <c r="D132" s="44"/>
      <c r="E132" s="45">
        <f t="shared" si="18"/>
        <v>1743300</v>
      </c>
      <c r="F132" s="46">
        <v>1743020.31</v>
      </c>
      <c r="G132" s="38">
        <f t="shared" si="13"/>
        <v>99.98395628979522</v>
      </c>
      <c r="H132" s="39">
        <f t="shared" si="14"/>
        <v>-5.983956289795216</v>
      </c>
      <c r="I132" s="40">
        <f t="shared" si="19"/>
        <v>279.6899999999441</v>
      </c>
      <c r="J132" s="39">
        <f t="shared" si="15"/>
        <v>0.016043710204780823</v>
      </c>
      <c r="K132" s="46"/>
      <c r="L132" s="38">
        <f t="shared" si="16"/>
        <v>0</v>
      </c>
      <c r="M132" s="37">
        <f t="shared" si="20"/>
        <v>1743020.31</v>
      </c>
      <c r="N132" s="38">
        <f t="shared" si="21"/>
        <v>99.98395628979522</v>
      </c>
      <c r="O132" s="47">
        <f t="shared" si="22"/>
        <v>-29.983956289795216</v>
      </c>
      <c r="P132" s="47"/>
      <c r="Q132" s="46">
        <f t="shared" si="23"/>
        <v>279.6899999999441</v>
      </c>
      <c r="R132" s="48">
        <f t="shared" si="17"/>
        <v>0.016043710204780823</v>
      </c>
      <c r="T132" s="30">
        <v>7</v>
      </c>
      <c r="U132" s="30">
        <v>83</v>
      </c>
      <c r="V132" s="30"/>
      <c r="W132" s="30" t="s">
        <v>41</v>
      </c>
      <c r="Y132" s="31"/>
      <c r="Z132" s="32"/>
      <c r="AA132" s="30">
        <v>70</v>
      </c>
      <c r="AB132" s="30">
        <v>94</v>
      </c>
      <c r="AC132" s="41">
        <f t="shared" si="24"/>
        <v>0</v>
      </c>
      <c r="AG132" s="32"/>
      <c r="AH132" s="32"/>
      <c r="AI132" s="32">
        <f t="shared" si="25"/>
        <v>0</v>
      </c>
    </row>
    <row r="133" spans="1:35" s="29" customFormat="1" ht="23.25" customHeight="1">
      <c r="A133" s="42">
        <v>125</v>
      </c>
      <c r="B133" s="43" t="s">
        <v>167</v>
      </c>
      <c r="C133" s="44">
        <v>7806896</v>
      </c>
      <c r="D133" s="44">
        <v>16400</v>
      </c>
      <c r="E133" s="45">
        <f t="shared" si="18"/>
        <v>7823296</v>
      </c>
      <c r="F133" s="46">
        <v>7822023.54</v>
      </c>
      <c r="G133" s="38">
        <f t="shared" si="13"/>
        <v>99.98373498842432</v>
      </c>
      <c r="H133" s="39">
        <f t="shared" si="14"/>
        <v>-5.983734988424317</v>
      </c>
      <c r="I133" s="40">
        <f t="shared" si="19"/>
        <v>1272.4599999999627</v>
      </c>
      <c r="J133" s="39">
        <f t="shared" si="15"/>
        <v>0.016265011575683226</v>
      </c>
      <c r="K133" s="46"/>
      <c r="L133" s="38">
        <f t="shared" si="16"/>
        <v>0</v>
      </c>
      <c r="M133" s="37">
        <f t="shared" si="20"/>
        <v>7822023.54</v>
      </c>
      <c r="N133" s="38">
        <f t="shared" si="21"/>
        <v>99.98373498842432</v>
      </c>
      <c r="O133" s="47">
        <f t="shared" si="22"/>
        <v>-29.983734988424317</v>
      </c>
      <c r="P133" s="47"/>
      <c r="Q133" s="46">
        <f t="shared" si="23"/>
        <v>1272.4599999999627</v>
      </c>
      <c r="R133" s="48">
        <f t="shared" si="17"/>
        <v>0.016265011575683226</v>
      </c>
      <c r="T133" s="30">
        <v>2</v>
      </c>
      <c r="U133" s="30">
        <v>3</v>
      </c>
      <c r="V133" s="30" t="s">
        <v>48</v>
      </c>
      <c r="W133" s="30" t="s">
        <v>41</v>
      </c>
      <c r="Y133" s="31"/>
      <c r="Z133" s="32"/>
      <c r="AA133" s="30">
        <v>70</v>
      </c>
      <c r="AB133" s="30">
        <v>94</v>
      </c>
      <c r="AC133" s="41">
        <f t="shared" si="24"/>
        <v>0</v>
      </c>
      <c r="AG133" s="32"/>
      <c r="AH133" s="32"/>
      <c r="AI133" s="32">
        <f t="shared" si="25"/>
        <v>0</v>
      </c>
    </row>
    <row r="134" spans="1:35" s="29" customFormat="1" ht="23.25" customHeight="1">
      <c r="A134" s="42">
        <v>126</v>
      </c>
      <c r="B134" s="43" t="s">
        <v>168</v>
      </c>
      <c r="C134" s="44">
        <v>2781790</v>
      </c>
      <c r="D134" s="44"/>
      <c r="E134" s="45">
        <f t="shared" si="18"/>
        <v>2781790</v>
      </c>
      <c r="F134" s="46">
        <v>2781286.92</v>
      </c>
      <c r="G134" s="38">
        <f t="shared" si="13"/>
        <v>99.981915241625</v>
      </c>
      <c r="H134" s="39">
        <f t="shared" si="14"/>
        <v>-5.981915241625003</v>
      </c>
      <c r="I134" s="40">
        <f t="shared" si="19"/>
        <v>503.0800000000745</v>
      </c>
      <c r="J134" s="39">
        <f t="shared" si="15"/>
        <v>0.018084758375005824</v>
      </c>
      <c r="K134" s="46"/>
      <c r="L134" s="38">
        <f t="shared" si="16"/>
        <v>0</v>
      </c>
      <c r="M134" s="37">
        <f t="shared" si="20"/>
        <v>2781286.92</v>
      </c>
      <c r="N134" s="38">
        <f t="shared" si="21"/>
        <v>99.981915241625</v>
      </c>
      <c r="O134" s="47">
        <f t="shared" si="22"/>
        <v>-29.981915241625003</v>
      </c>
      <c r="P134" s="47"/>
      <c r="Q134" s="46">
        <f t="shared" si="23"/>
        <v>503.0800000000745</v>
      </c>
      <c r="R134" s="48">
        <f t="shared" si="17"/>
        <v>0.018084758375005824</v>
      </c>
      <c r="T134" s="30">
        <v>2</v>
      </c>
      <c r="U134" s="30">
        <v>83</v>
      </c>
      <c r="V134" s="30"/>
      <c r="W134" s="30" t="s">
        <v>41</v>
      </c>
      <c r="Y134" s="31"/>
      <c r="Z134" s="32"/>
      <c r="AA134" s="30">
        <v>70</v>
      </c>
      <c r="AB134" s="30">
        <v>94</v>
      </c>
      <c r="AC134" s="41">
        <f t="shared" si="24"/>
        <v>0</v>
      </c>
      <c r="AG134" s="32">
        <v>-208840</v>
      </c>
      <c r="AH134" s="32">
        <v>-10452</v>
      </c>
      <c r="AI134" s="32">
        <f t="shared" si="25"/>
        <v>-219292</v>
      </c>
    </row>
    <row r="135" spans="1:35" s="29" customFormat="1" ht="23.25" customHeight="1">
      <c r="A135" s="42">
        <v>127</v>
      </c>
      <c r="B135" s="43" t="s">
        <v>169</v>
      </c>
      <c r="C135" s="44">
        <v>6348127</v>
      </c>
      <c r="D135" s="44">
        <v>16400</v>
      </c>
      <c r="E135" s="45">
        <f t="shared" si="18"/>
        <v>6364527</v>
      </c>
      <c r="F135" s="46">
        <v>6363370.82</v>
      </c>
      <c r="G135" s="38">
        <f t="shared" si="13"/>
        <v>99.98183399960438</v>
      </c>
      <c r="H135" s="39">
        <f t="shared" si="14"/>
        <v>-5.981833999604376</v>
      </c>
      <c r="I135" s="40">
        <f t="shared" si="19"/>
        <v>1156.179999999702</v>
      </c>
      <c r="J135" s="39">
        <f t="shared" si="15"/>
        <v>0.01816600039562566</v>
      </c>
      <c r="K135" s="46"/>
      <c r="L135" s="38">
        <f t="shared" si="16"/>
        <v>0</v>
      </c>
      <c r="M135" s="37">
        <f t="shared" si="20"/>
        <v>6363370.82</v>
      </c>
      <c r="N135" s="38">
        <f t="shared" si="21"/>
        <v>99.98183399960438</v>
      </c>
      <c r="O135" s="47">
        <f t="shared" si="22"/>
        <v>-29.981833999604376</v>
      </c>
      <c r="P135" s="47"/>
      <c r="Q135" s="46">
        <f t="shared" si="23"/>
        <v>1156.179999999702</v>
      </c>
      <c r="R135" s="48">
        <f t="shared" si="17"/>
        <v>0.01816600039562566</v>
      </c>
      <c r="T135" s="30">
        <v>4</v>
      </c>
      <c r="U135" s="30">
        <v>3</v>
      </c>
      <c r="V135" s="30" t="s">
        <v>48</v>
      </c>
      <c r="W135" s="30" t="s">
        <v>41</v>
      </c>
      <c r="Y135" s="31"/>
      <c r="Z135" s="32"/>
      <c r="AA135" s="30">
        <v>70</v>
      </c>
      <c r="AB135" s="30">
        <v>94</v>
      </c>
      <c r="AC135" s="41">
        <f t="shared" si="24"/>
        <v>0</v>
      </c>
      <c r="AG135" s="32"/>
      <c r="AH135" s="32"/>
      <c r="AI135" s="32">
        <f t="shared" si="25"/>
        <v>0</v>
      </c>
    </row>
    <row r="136" spans="1:35" s="29" customFormat="1" ht="23.25" customHeight="1">
      <c r="A136" s="42">
        <v>128</v>
      </c>
      <c r="B136" s="43" t="s">
        <v>170</v>
      </c>
      <c r="C136" s="44">
        <v>11485837</v>
      </c>
      <c r="D136" s="44">
        <v>40400</v>
      </c>
      <c r="E136" s="45">
        <f t="shared" si="18"/>
        <v>11526237</v>
      </c>
      <c r="F136" s="46">
        <v>11523890.8</v>
      </c>
      <c r="G136" s="38">
        <f t="shared" si="13"/>
        <v>99.97964470104164</v>
      </c>
      <c r="H136" s="39">
        <f t="shared" si="14"/>
        <v>-5.979644701041636</v>
      </c>
      <c r="I136" s="40">
        <f t="shared" si="19"/>
        <v>2346.199999999255</v>
      </c>
      <c r="J136" s="39">
        <f t="shared" si="15"/>
        <v>0.0203552989583613</v>
      </c>
      <c r="K136" s="46"/>
      <c r="L136" s="38">
        <f t="shared" si="16"/>
        <v>0</v>
      </c>
      <c r="M136" s="37">
        <f t="shared" si="20"/>
        <v>11523890.8</v>
      </c>
      <c r="N136" s="38">
        <f t="shared" si="21"/>
        <v>99.97964470104164</v>
      </c>
      <c r="O136" s="47">
        <f t="shared" si="22"/>
        <v>-29.979644701041636</v>
      </c>
      <c r="P136" s="47"/>
      <c r="Q136" s="46">
        <f t="shared" si="23"/>
        <v>2346.199999999255</v>
      </c>
      <c r="R136" s="48">
        <f t="shared" si="17"/>
        <v>0.0203552989583613</v>
      </c>
      <c r="T136" s="30">
        <v>1</v>
      </c>
      <c r="U136" s="30">
        <v>3</v>
      </c>
      <c r="V136" s="30" t="s">
        <v>48</v>
      </c>
      <c r="W136" s="30" t="s">
        <v>41</v>
      </c>
      <c r="Y136" s="31"/>
      <c r="Z136" s="32"/>
      <c r="AA136" s="30">
        <v>70</v>
      </c>
      <c r="AB136" s="30">
        <v>94</v>
      </c>
      <c r="AC136" s="41">
        <f t="shared" si="24"/>
        <v>0</v>
      </c>
      <c r="AG136" s="32"/>
      <c r="AH136" s="32"/>
      <c r="AI136" s="32">
        <f t="shared" si="25"/>
        <v>0</v>
      </c>
    </row>
    <row r="137" spans="1:35" s="29" customFormat="1" ht="23.25" customHeight="1">
      <c r="A137" s="42">
        <v>129</v>
      </c>
      <c r="B137" s="43" t="s">
        <v>171</v>
      </c>
      <c r="C137" s="44">
        <v>24306040</v>
      </c>
      <c r="D137" s="44"/>
      <c r="E137" s="45">
        <f t="shared" si="18"/>
        <v>24306040</v>
      </c>
      <c r="F137" s="46">
        <v>24300855.26</v>
      </c>
      <c r="G137" s="38">
        <f aca="true" t="shared" si="26" ref="G137:G200">+F137*100/E137</f>
        <v>99.97866892344454</v>
      </c>
      <c r="H137" s="39">
        <f aca="true" t="shared" si="27" ref="H137:H200">+AB137-G137</f>
        <v>-5.978668923444545</v>
      </c>
      <c r="I137" s="40">
        <f t="shared" si="19"/>
        <v>5184.739999998361</v>
      </c>
      <c r="J137" s="39">
        <f aca="true" t="shared" si="28" ref="J137:J200">+I137*100/E137</f>
        <v>0.021331076555450253</v>
      </c>
      <c r="K137" s="46"/>
      <c r="L137" s="38">
        <f aca="true" t="shared" si="29" ref="L137:L200">+K137*100/E137</f>
        <v>0</v>
      </c>
      <c r="M137" s="37">
        <f t="shared" si="20"/>
        <v>24300855.26</v>
      </c>
      <c r="N137" s="38">
        <f t="shared" si="21"/>
        <v>99.97866892344454</v>
      </c>
      <c r="O137" s="47">
        <f t="shared" si="22"/>
        <v>-29.978668923444545</v>
      </c>
      <c r="P137" s="47"/>
      <c r="Q137" s="46">
        <f t="shared" si="23"/>
        <v>5184.739999998361</v>
      </c>
      <c r="R137" s="48">
        <f aca="true" t="shared" si="30" ref="R137:R200">+Q137*100/E137</f>
        <v>0.021331076555450253</v>
      </c>
      <c r="T137" s="30">
        <v>6</v>
      </c>
      <c r="U137" s="30">
        <v>10</v>
      </c>
      <c r="V137" s="30"/>
      <c r="W137" s="30" t="s">
        <v>41</v>
      </c>
      <c r="Y137" s="31"/>
      <c r="Z137" s="32"/>
      <c r="AA137" s="30">
        <v>70</v>
      </c>
      <c r="AB137" s="30">
        <v>94</v>
      </c>
      <c r="AC137" s="41">
        <f t="shared" si="24"/>
        <v>0</v>
      </c>
      <c r="AG137" s="32"/>
      <c r="AH137" s="32"/>
      <c r="AI137" s="32">
        <f t="shared" si="25"/>
        <v>0</v>
      </c>
    </row>
    <row r="138" spans="1:35" s="29" customFormat="1" ht="23.25" customHeight="1">
      <c r="A138" s="42">
        <v>130</v>
      </c>
      <c r="B138" s="43" t="s">
        <v>172</v>
      </c>
      <c r="C138" s="44">
        <v>1495220</v>
      </c>
      <c r="D138" s="44"/>
      <c r="E138" s="45">
        <f aca="true" t="shared" si="31" ref="E138:E201">SUM(C138:D138)</f>
        <v>1495220</v>
      </c>
      <c r="F138" s="46">
        <v>1494891.09</v>
      </c>
      <c r="G138" s="38">
        <f t="shared" si="26"/>
        <v>99.97800256818395</v>
      </c>
      <c r="H138" s="39">
        <f t="shared" si="27"/>
        <v>-5.978002568183953</v>
      </c>
      <c r="I138" s="40">
        <f aca="true" t="shared" si="32" ref="I138:I201">+E138-F138</f>
        <v>328.9099999999162</v>
      </c>
      <c r="J138" s="39">
        <f t="shared" si="28"/>
        <v>0.02199743181604822</v>
      </c>
      <c r="K138" s="46"/>
      <c r="L138" s="38">
        <f t="shared" si="29"/>
        <v>0</v>
      </c>
      <c r="M138" s="37">
        <f aca="true" t="shared" si="33" ref="M138:M201">SUM(F138+K138)</f>
        <v>1494891.09</v>
      </c>
      <c r="N138" s="38">
        <f aca="true" t="shared" si="34" ref="N138:N201">SUM(M138*100/E138)</f>
        <v>99.97800256818395</v>
      </c>
      <c r="O138" s="47">
        <f aca="true" t="shared" si="35" ref="O138:O201">+AA138-N138</f>
        <v>-29.978002568183953</v>
      </c>
      <c r="P138" s="47"/>
      <c r="Q138" s="46">
        <f aca="true" t="shared" si="36" ref="Q138:Q201">SUM(E138-M138-P138)</f>
        <v>328.9099999999162</v>
      </c>
      <c r="R138" s="48">
        <f t="shared" si="30"/>
        <v>0.02199743181604822</v>
      </c>
      <c r="T138" s="30">
        <v>6</v>
      </c>
      <c r="U138" s="30">
        <v>83</v>
      </c>
      <c r="V138" s="30"/>
      <c r="W138" s="30" t="s">
        <v>41</v>
      </c>
      <c r="Y138" s="31"/>
      <c r="Z138" s="32"/>
      <c r="AA138" s="30">
        <v>70</v>
      </c>
      <c r="AB138" s="30">
        <v>94</v>
      </c>
      <c r="AC138" s="41">
        <f aca="true" t="shared" si="37" ref="AC138:AC201">+Z138+Y138</f>
        <v>0</v>
      </c>
      <c r="AG138" s="32"/>
      <c r="AH138" s="32"/>
      <c r="AI138" s="32">
        <f aca="true" t="shared" si="38" ref="AI138:AI201">SUM(AG138:AH138)</f>
        <v>0</v>
      </c>
    </row>
    <row r="139" spans="1:35" s="29" customFormat="1" ht="23.25" customHeight="1">
      <c r="A139" s="42">
        <v>131</v>
      </c>
      <c r="B139" s="43" t="s">
        <v>173</v>
      </c>
      <c r="C139" s="44">
        <v>8857174</v>
      </c>
      <c r="D139" s="44">
        <v>32800</v>
      </c>
      <c r="E139" s="45">
        <f t="shared" si="31"/>
        <v>8889974</v>
      </c>
      <c r="F139" s="46">
        <v>8887851.04</v>
      </c>
      <c r="G139" s="38">
        <f t="shared" si="26"/>
        <v>99.97611961519796</v>
      </c>
      <c r="H139" s="39">
        <f t="shared" si="27"/>
        <v>-5.976119615197959</v>
      </c>
      <c r="I139" s="40">
        <f t="shared" si="32"/>
        <v>2122.960000000894</v>
      </c>
      <c r="J139" s="39">
        <f t="shared" si="28"/>
        <v>0.02388038480203535</v>
      </c>
      <c r="K139" s="46"/>
      <c r="L139" s="38">
        <f t="shared" si="29"/>
        <v>0</v>
      </c>
      <c r="M139" s="37">
        <f t="shared" si="33"/>
        <v>8887851.04</v>
      </c>
      <c r="N139" s="38">
        <f t="shared" si="34"/>
        <v>99.97611961519796</v>
      </c>
      <c r="O139" s="47">
        <f t="shared" si="35"/>
        <v>-29.97611961519796</v>
      </c>
      <c r="P139" s="47"/>
      <c r="Q139" s="46">
        <f t="shared" si="36"/>
        <v>2122.960000000894</v>
      </c>
      <c r="R139" s="48">
        <f t="shared" si="30"/>
        <v>0.02388038480203535</v>
      </c>
      <c r="T139" s="30">
        <v>5</v>
      </c>
      <c r="U139" s="30">
        <v>3</v>
      </c>
      <c r="V139" s="30" t="s">
        <v>48</v>
      </c>
      <c r="W139" s="30" t="s">
        <v>41</v>
      </c>
      <c r="Y139" s="31"/>
      <c r="Z139" s="32"/>
      <c r="AA139" s="30">
        <v>70</v>
      </c>
      <c r="AB139" s="30">
        <v>94</v>
      </c>
      <c r="AC139" s="41">
        <f t="shared" si="37"/>
        <v>0</v>
      </c>
      <c r="AG139" s="32"/>
      <c r="AH139" s="32"/>
      <c r="AI139" s="32">
        <f t="shared" si="38"/>
        <v>0</v>
      </c>
    </row>
    <row r="140" spans="1:35" s="29" customFormat="1" ht="23.25" customHeight="1">
      <c r="A140" s="42">
        <v>132</v>
      </c>
      <c r="B140" s="43" t="s">
        <v>174</v>
      </c>
      <c r="C140" s="44">
        <v>15418146</v>
      </c>
      <c r="D140" s="44">
        <v>16400</v>
      </c>
      <c r="E140" s="45">
        <f t="shared" si="31"/>
        <v>15434546</v>
      </c>
      <c r="F140" s="46">
        <v>15430819.09</v>
      </c>
      <c r="G140" s="38">
        <f t="shared" si="26"/>
        <v>99.97585345237884</v>
      </c>
      <c r="H140" s="39">
        <f t="shared" si="27"/>
        <v>-5.975853452378843</v>
      </c>
      <c r="I140" s="40">
        <f t="shared" si="32"/>
        <v>3726.910000000149</v>
      </c>
      <c r="J140" s="39">
        <f t="shared" si="28"/>
        <v>0.024146547621161963</v>
      </c>
      <c r="K140" s="46"/>
      <c r="L140" s="38">
        <f t="shared" si="29"/>
        <v>0</v>
      </c>
      <c r="M140" s="37">
        <f t="shared" si="33"/>
        <v>15430819.09</v>
      </c>
      <c r="N140" s="38">
        <f t="shared" si="34"/>
        <v>99.97585345237884</v>
      </c>
      <c r="O140" s="47">
        <f t="shared" si="35"/>
        <v>-29.975853452378843</v>
      </c>
      <c r="P140" s="47"/>
      <c r="Q140" s="46">
        <f t="shared" si="36"/>
        <v>3726.910000000149</v>
      </c>
      <c r="R140" s="48">
        <f t="shared" si="30"/>
        <v>0.024146547621161963</v>
      </c>
      <c r="T140" s="30">
        <v>6</v>
      </c>
      <c r="U140" s="30">
        <v>3</v>
      </c>
      <c r="V140" s="30" t="s">
        <v>48</v>
      </c>
      <c r="W140" s="30" t="s">
        <v>41</v>
      </c>
      <c r="Y140" s="31"/>
      <c r="Z140" s="32"/>
      <c r="AA140" s="30">
        <v>70</v>
      </c>
      <c r="AB140" s="30">
        <v>94</v>
      </c>
      <c r="AC140" s="41">
        <f t="shared" si="37"/>
        <v>0</v>
      </c>
      <c r="AG140" s="32"/>
      <c r="AH140" s="32"/>
      <c r="AI140" s="32">
        <f t="shared" si="38"/>
        <v>0</v>
      </c>
    </row>
    <row r="141" spans="1:35" s="29" customFormat="1" ht="23.25" customHeight="1">
      <c r="A141" s="42">
        <v>133</v>
      </c>
      <c r="B141" s="43" t="s">
        <v>175</v>
      </c>
      <c r="C141" s="44">
        <v>12971224</v>
      </c>
      <c r="D141" s="44">
        <v>16400</v>
      </c>
      <c r="E141" s="45">
        <f t="shared" si="31"/>
        <v>12987624</v>
      </c>
      <c r="F141" s="46">
        <v>12984470.81</v>
      </c>
      <c r="G141" s="38">
        <f t="shared" si="26"/>
        <v>99.97572157925114</v>
      </c>
      <c r="H141" s="39">
        <f t="shared" si="27"/>
        <v>-5.975721579251143</v>
      </c>
      <c r="I141" s="40">
        <f t="shared" si="32"/>
        <v>3153.1899999994785</v>
      </c>
      <c r="J141" s="39">
        <f t="shared" si="28"/>
        <v>0.024278420748856593</v>
      </c>
      <c r="K141" s="46"/>
      <c r="L141" s="38">
        <f t="shared" si="29"/>
        <v>0</v>
      </c>
      <c r="M141" s="37">
        <f t="shared" si="33"/>
        <v>12984470.81</v>
      </c>
      <c r="N141" s="38">
        <f t="shared" si="34"/>
        <v>99.97572157925114</v>
      </c>
      <c r="O141" s="47">
        <f t="shared" si="35"/>
        <v>-29.975721579251143</v>
      </c>
      <c r="P141" s="47"/>
      <c r="Q141" s="46">
        <f t="shared" si="36"/>
        <v>3153.1899999994785</v>
      </c>
      <c r="R141" s="48">
        <f t="shared" si="30"/>
        <v>0.024278420748856593</v>
      </c>
      <c r="T141" s="30">
        <v>9</v>
      </c>
      <c r="U141" s="30">
        <v>3</v>
      </c>
      <c r="V141" s="30" t="s">
        <v>48</v>
      </c>
      <c r="W141" s="30" t="s">
        <v>41</v>
      </c>
      <c r="Y141" s="31"/>
      <c r="Z141" s="32"/>
      <c r="AA141" s="30">
        <v>70</v>
      </c>
      <c r="AB141" s="30">
        <v>94</v>
      </c>
      <c r="AC141" s="41">
        <f t="shared" si="37"/>
        <v>0</v>
      </c>
      <c r="AG141" s="32"/>
      <c r="AH141" s="32"/>
      <c r="AI141" s="32">
        <f t="shared" si="38"/>
        <v>0</v>
      </c>
    </row>
    <row r="142" spans="1:35" s="29" customFormat="1" ht="23.25" customHeight="1">
      <c r="A142" s="42">
        <v>134</v>
      </c>
      <c r="B142" s="43" t="s">
        <v>176</v>
      </c>
      <c r="C142" s="44">
        <v>5170948</v>
      </c>
      <c r="D142" s="44"/>
      <c r="E142" s="45">
        <f t="shared" si="31"/>
        <v>5170948</v>
      </c>
      <c r="F142" s="46">
        <v>5169635.61</v>
      </c>
      <c r="G142" s="38">
        <f t="shared" si="26"/>
        <v>99.97461993429445</v>
      </c>
      <c r="H142" s="39">
        <f t="shared" si="27"/>
        <v>-5.974619934294452</v>
      </c>
      <c r="I142" s="40">
        <f t="shared" si="32"/>
        <v>1312.3899999996647</v>
      </c>
      <c r="J142" s="39">
        <f t="shared" si="28"/>
        <v>0.025380065705546927</v>
      </c>
      <c r="K142" s="46"/>
      <c r="L142" s="38">
        <f t="shared" si="29"/>
        <v>0</v>
      </c>
      <c r="M142" s="37">
        <f t="shared" si="33"/>
        <v>5169635.61</v>
      </c>
      <c r="N142" s="38">
        <f t="shared" si="34"/>
        <v>99.97461993429445</v>
      </c>
      <c r="O142" s="47">
        <f t="shared" si="35"/>
        <v>-29.974619934294452</v>
      </c>
      <c r="P142" s="47"/>
      <c r="Q142" s="46">
        <f t="shared" si="36"/>
        <v>1312.3899999996647</v>
      </c>
      <c r="R142" s="48">
        <f t="shared" si="30"/>
        <v>0.025380065705546927</v>
      </c>
      <c r="T142" s="30">
        <v>7</v>
      </c>
      <c r="U142" s="30">
        <v>83</v>
      </c>
      <c r="V142" s="30"/>
      <c r="W142" s="30" t="s">
        <v>41</v>
      </c>
      <c r="Y142" s="31"/>
      <c r="Z142" s="32"/>
      <c r="AA142" s="30">
        <v>70</v>
      </c>
      <c r="AB142" s="30">
        <v>94</v>
      </c>
      <c r="AC142" s="41">
        <f t="shared" si="37"/>
        <v>0</v>
      </c>
      <c r="AG142" s="32"/>
      <c r="AH142" s="32"/>
      <c r="AI142" s="32">
        <f t="shared" si="38"/>
        <v>0</v>
      </c>
    </row>
    <row r="143" spans="1:35" s="29" customFormat="1" ht="23.25" customHeight="1">
      <c r="A143" s="42">
        <v>135</v>
      </c>
      <c r="B143" s="43" t="s">
        <v>177</v>
      </c>
      <c r="C143" s="44">
        <v>10305533</v>
      </c>
      <c r="D143" s="44">
        <v>16400</v>
      </c>
      <c r="E143" s="45">
        <f t="shared" si="31"/>
        <v>10321933</v>
      </c>
      <c r="F143" s="46">
        <v>10319284.12</v>
      </c>
      <c r="G143" s="38">
        <f t="shared" si="26"/>
        <v>99.97433736491023</v>
      </c>
      <c r="H143" s="39">
        <f t="shared" si="27"/>
        <v>-5.974337364910227</v>
      </c>
      <c r="I143" s="40">
        <f t="shared" si="32"/>
        <v>2648.8800000008196</v>
      </c>
      <c r="J143" s="39">
        <f t="shared" si="28"/>
        <v>0.02566263508977262</v>
      </c>
      <c r="K143" s="46"/>
      <c r="L143" s="38">
        <f t="shared" si="29"/>
        <v>0</v>
      </c>
      <c r="M143" s="37">
        <f t="shared" si="33"/>
        <v>10319284.12</v>
      </c>
      <c r="N143" s="38">
        <f t="shared" si="34"/>
        <v>99.97433736491023</v>
      </c>
      <c r="O143" s="47">
        <f t="shared" si="35"/>
        <v>-29.974337364910227</v>
      </c>
      <c r="P143" s="47"/>
      <c r="Q143" s="46">
        <f t="shared" si="36"/>
        <v>2648.8800000008196</v>
      </c>
      <c r="R143" s="48">
        <f t="shared" si="30"/>
        <v>0.02566263508977262</v>
      </c>
      <c r="T143" s="30">
        <v>8</v>
      </c>
      <c r="U143" s="30">
        <v>3</v>
      </c>
      <c r="V143" s="30" t="s">
        <v>48</v>
      </c>
      <c r="W143" s="30" t="s">
        <v>41</v>
      </c>
      <c r="Y143" s="31"/>
      <c r="Z143" s="32"/>
      <c r="AA143" s="30">
        <v>70</v>
      </c>
      <c r="AB143" s="30">
        <v>94</v>
      </c>
      <c r="AC143" s="41">
        <f t="shared" si="37"/>
        <v>0</v>
      </c>
      <c r="AG143" s="32"/>
      <c r="AH143" s="32"/>
      <c r="AI143" s="32">
        <f t="shared" si="38"/>
        <v>0</v>
      </c>
    </row>
    <row r="144" spans="1:35" s="29" customFormat="1" ht="23.25" customHeight="1">
      <c r="A144" s="42">
        <v>136</v>
      </c>
      <c r="B144" s="50" t="s">
        <v>178</v>
      </c>
      <c r="C144" s="44">
        <v>3822000</v>
      </c>
      <c r="D144" s="44"/>
      <c r="E144" s="45">
        <f t="shared" si="31"/>
        <v>3822000</v>
      </c>
      <c r="F144" s="46">
        <v>3821001</v>
      </c>
      <c r="G144" s="38">
        <f t="shared" si="26"/>
        <v>99.97386185243329</v>
      </c>
      <c r="H144" s="39">
        <f t="shared" si="27"/>
        <v>-5.973861852433288</v>
      </c>
      <c r="I144" s="40">
        <f t="shared" si="32"/>
        <v>999</v>
      </c>
      <c r="J144" s="39">
        <f t="shared" si="28"/>
        <v>0.026138147566718995</v>
      </c>
      <c r="K144" s="46"/>
      <c r="L144" s="38">
        <f t="shared" si="29"/>
        <v>0</v>
      </c>
      <c r="M144" s="37">
        <f t="shared" si="33"/>
        <v>3821001</v>
      </c>
      <c r="N144" s="38">
        <f t="shared" si="34"/>
        <v>99.97386185243329</v>
      </c>
      <c r="O144" s="47">
        <f t="shared" si="35"/>
        <v>-29.973861852433288</v>
      </c>
      <c r="P144" s="47"/>
      <c r="Q144" s="46">
        <f t="shared" si="36"/>
        <v>999</v>
      </c>
      <c r="R144" s="48">
        <f t="shared" si="30"/>
        <v>0.026138147566718995</v>
      </c>
      <c r="T144" s="30">
        <v>2</v>
      </c>
      <c r="U144" s="30">
        <v>83</v>
      </c>
      <c r="V144" s="30"/>
      <c r="W144" s="51" t="s">
        <v>41</v>
      </c>
      <c r="Y144" s="31"/>
      <c r="Z144" s="32"/>
      <c r="AA144" s="30">
        <v>70</v>
      </c>
      <c r="AB144" s="30">
        <v>94</v>
      </c>
      <c r="AC144" s="41">
        <f t="shared" si="37"/>
        <v>0</v>
      </c>
      <c r="AG144" s="32"/>
      <c r="AH144" s="32"/>
      <c r="AI144" s="32">
        <f t="shared" si="38"/>
        <v>0</v>
      </c>
    </row>
    <row r="145" spans="1:35" s="29" customFormat="1" ht="23.25" customHeight="1">
      <c r="A145" s="42">
        <v>137</v>
      </c>
      <c r="B145" s="43" t="s">
        <v>179</v>
      </c>
      <c r="C145" s="44">
        <v>1745430</v>
      </c>
      <c r="D145" s="44"/>
      <c r="E145" s="45">
        <f t="shared" si="31"/>
        <v>1745430</v>
      </c>
      <c r="F145" s="46">
        <v>1744959.51</v>
      </c>
      <c r="G145" s="38">
        <f t="shared" si="26"/>
        <v>99.97304446468779</v>
      </c>
      <c r="H145" s="39">
        <f t="shared" si="27"/>
        <v>-5.9730444646877885</v>
      </c>
      <c r="I145" s="40">
        <f t="shared" si="32"/>
        <v>470.4899999999907</v>
      </c>
      <c r="J145" s="39">
        <f t="shared" si="28"/>
        <v>0.026955535312214795</v>
      </c>
      <c r="K145" s="46"/>
      <c r="L145" s="38">
        <f t="shared" si="29"/>
        <v>0</v>
      </c>
      <c r="M145" s="37">
        <f t="shared" si="33"/>
        <v>1744959.51</v>
      </c>
      <c r="N145" s="38">
        <f t="shared" si="34"/>
        <v>99.97304446468779</v>
      </c>
      <c r="O145" s="47">
        <f t="shared" si="35"/>
        <v>-29.97304446468779</v>
      </c>
      <c r="P145" s="47"/>
      <c r="Q145" s="46">
        <f t="shared" si="36"/>
        <v>470.4899999999907</v>
      </c>
      <c r="R145" s="48">
        <f t="shared" si="30"/>
        <v>0.026955535312214795</v>
      </c>
      <c r="T145" s="30">
        <v>3</v>
      </c>
      <c r="U145" s="30">
        <v>53</v>
      </c>
      <c r="V145" s="30"/>
      <c r="W145" s="30" t="s">
        <v>41</v>
      </c>
      <c r="Y145" s="31"/>
      <c r="Z145" s="32"/>
      <c r="AA145" s="30">
        <v>70</v>
      </c>
      <c r="AB145" s="30">
        <v>94</v>
      </c>
      <c r="AC145" s="41">
        <f t="shared" si="37"/>
        <v>0</v>
      </c>
      <c r="AG145" s="32"/>
      <c r="AH145" s="32"/>
      <c r="AI145" s="32">
        <f t="shared" si="38"/>
        <v>0</v>
      </c>
    </row>
    <row r="146" spans="1:35" s="29" customFormat="1" ht="23.25" customHeight="1">
      <c r="A146" s="42">
        <v>138</v>
      </c>
      <c r="B146" s="43" t="s">
        <v>180</v>
      </c>
      <c r="C146" s="44">
        <v>4604370</v>
      </c>
      <c r="D146" s="44"/>
      <c r="E146" s="45">
        <f t="shared" si="31"/>
        <v>4604370</v>
      </c>
      <c r="F146" s="46">
        <v>4603026.41</v>
      </c>
      <c r="G146" s="38">
        <f t="shared" si="26"/>
        <v>99.97081924345784</v>
      </c>
      <c r="H146" s="39">
        <f t="shared" si="27"/>
        <v>-5.970819243457839</v>
      </c>
      <c r="I146" s="40">
        <f t="shared" si="32"/>
        <v>1343.589999999851</v>
      </c>
      <c r="J146" s="39">
        <f t="shared" si="28"/>
        <v>0.02918075654215128</v>
      </c>
      <c r="K146" s="46"/>
      <c r="L146" s="38">
        <f t="shared" si="29"/>
        <v>0</v>
      </c>
      <c r="M146" s="37">
        <f t="shared" si="33"/>
        <v>4603026.41</v>
      </c>
      <c r="N146" s="38">
        <f t="shared" si="34"/>
        <v>99.97081924345784</v>
      </c>
      <c r="O146" s="47">
        <f t="shared" si="35"/>
        <v>-29.97081924345784</v>
      </c>
      <c r="P146" s="47"/>
      <c r="Q146" s="46">
        <f t="shared" si="36"/>
        <v>1343.589999999851</v>
      </c>
      <c r="R146" s="48">
        <f t="shared" si="30"/>
        <v>0.02918075654215128</v>
      </c>
      <c r="T146" s="30">
        <v>4</v>
      </c>
      <c r="U146" s="30">
        <v>127</v>
      </c>
      <c r="V146" s="30"/>
      <c r="W146" s="30" t="s">
        <v>41</v>
      </c>
      <c r="Y146" s="31"/>
      <c r="Z146" s="32"/>
      <c r="AA146" s="30">
        <v>70</v>
      </c>
      <c r="AB146" s="30">
        <v>94</v>
      </c>
      <c r="AC146" s="41">
        <f t="shared" si="37"/>
        <v>0</v>
      </c>
      <c r="AG146" s="32"/>
      <c r="AH146" s="32"/>
      <c r="AI146" s="32">
        <f t="shared" si="38"/>
        <v>0</v>
      </c>
    </row>
    <row r="147" spans="1:35" s="29" customFormat="1" ht="23.25" customHeight="1">
      <c r="A147" s="42">
        <v>139</v>
      </c>
      <c r="B147" s="43" t="s">
        <v>181</v>
      </c>
      <c r="C147" s="44">
        <v>4519390</v>
      </c>
      <c r="D147" s="44"/>
      <c r="E147" s="45">
        <f t="shared" si="31"/>
        <v>4519390</v>
      </c>
      <c r="F147" s="46">
        <v>4517991.05</v>
      </c>
      <c r="G147" s="38">
        <f t="shared" si="26"/>
        <v>99.9690456012869</v>
      </c>
      <c r="H147" s="39">
        <f t="shared" si="27"/>
        <v>-5.9690456012868935</v>
      </c>
      <c r="I147" s="40">
        <f t="shared" si="32"/>
        <v>1398.9500000001863</v>
      </c>
      <c r="J147" s="39">
        <f t="shared" si="28"/>
        <v>0.030954398713104785</v>
      </c>
      <c r="K147" s="46"/>
      <c r="L147" s="38">
        <f t="shared" si="29"/>
        <v>0</v>
      </c>
      <c r="M147" s="37">
        <f t="shared" si="33"/>
        <v>4517991.05</v>
      </c>
      <c r="N147" s="38">
        <f t="shared" si="34"/>
        <v>99.9690456012869</v>
      </c>
      <c r="O147" s="47">
        <f t="shared" si="35"/>
        <v>-29.969045601286894</v>
      </c>
      <c r="P147" s="47"/>
      <c r="Q147" s="46">
        <f t="shared" si="36"/>
        <v>1398.9500000001863</v>
      </c>
      <c r="R147" s="48">
        <f t="shared" si="30"/>
        <v>0.030954398713104785</v>
      </c>
      <c r="T147" s="30">
        <v>3</v>
      </c>
      <c r="U147" s="30">
        <v>127</v>
      </c>
      <c r="V147" s="30"/>
      <c r="W147" s="30" t="s">
        <v>41</v>
      </c>
      <c r="Y147" s="31"/>
      <c r="Z147" s="32"/>
      <c r="AA147" s="30">
        <v>70</v>
      </c>
      <c r="AB147" s="30">
        <v>94</v>
      </c>
      <c r="AC147" s="41">
        <f t="shared" si="37"/>
        <v>0</v>
      </c>
      <c r="AG147" s="32"/>
      <c r="AH147" s="32"/>
      <c r="AI147" s="32">
        <f t="shared" si="38"/>
        <v>0</v>
      </c>
    </row>
    <row r="148" spans="1:35" s="29" customFormat="1" ht="23.25" customHeight="1">
      <c r="A148" s="42">
        <v>140</v>
      </c>
      <c r="B148" s="43" t="s">
        <v>182</v>
      </c>
      <c r="C148" s="44">
        <v>2143430</v>
      </c>
      <c r="D148" s="44"/>
      <c r="E148" s="45">
        <f t="shared" si="31"/>
        <v>2143430</v>
      </c>
      <c r="F148" s="46">
        <v>2142699.23</v>
      </c>
      <c r="G148" s="38">
        <f t="shared" si="26"/>
        <v>99.96590651432517</v>
      </c>
      <c r="H148" s="39">
        <f t="shared" si="27"/>
        <v>-5.9659065143251695</v>
      </c>
      <c r="I148" s="40">
        <f t="shared" si="32"/>
        <v>730.7700000000186</v>
      </c>
      <c r="J148" s="39">
        <f t="shared" si="28"/>
        <v>0.03409348567483046</v>
      </c>
      <c r="K148" s="46"/>
      <c r="L148" s="38">
        <f t="shared" si="29"/>
        <v>0</v>
      </c>
      <c r="M148" s="37">
        <f t="shared" si="33"/>
        <v>2142699.23</v>
      </c>
      <c r="N148" s="38">
        <f t="shared" si="34"/>
        <v>99.96590651432517</v>
      </c>
      <c r="O148" s="47">
        <f t="shared" si="35"/>
        <v>-29.96590651432517</v>
      </c>
      <c r="P148" s="47"/>
      <c r="Q148" s="46">
        <f t="shared" si="36"/>
        <v>730.7700000000186</v>
      </c>
      <c r="R148" s="48">
        <f t="shared" si="30"/>
        <v>0.03409348567483046</v>
      </c>
      <c r="T148" s="30">
        <v>4</v>
      </c>
      <c r="U148" s="30">
        <v>83</v>
      </c>
      <c r="V148" s="30"/>
      <c r="W148" s="30" t="s">
        <v>41</v>
      </c>
      <c r="Y148" s="31"/>
      <c r="Z148" s="32"/>
      <c r="AA148" s="30">
        <v>70</v>
      </c>
      <c r="AB148" s="30">
        <v>94</v>
      </c>
      <c r="AC148" s="41">
        <f t="shared" si="37"/>
        <v>0</v>
      </c>
      <c r="AG148" s="32"/>
      <c r="AH148" s="32"/>
      <c r="AI148" s="32">
        <f t="shared" si="38"/>
        <v>0</v>
      </c>
    </row>
    <row r="149" spans="1:35" s="29" customFormat="1" ht="23.25" customHeight="1">
      <c r="A149" s="42">
        <v>141</v>
      </c>
      <c r="B149" s="43" t="s">
        <v>183</v>
      </c>
      <c r="C149" s="44">
        <v>7641120</v>
      </c>
      <c r="D149" s="44"/>
      <c r="E149" s="45">
        <f t="shared" si="31"/>
        <v>7641120</v>
      </c>
      <c r="F149" s="46">
        <v>7638360.02</v>
      </c>
      <c r="G149" s="38">
        <f t="shared" si="26"/>
        <v>99.96387990242268</v>
      </c>
      <c r="H149" s="39">
        <f t="shared" si="27"/>
        <v>-5.963879902422676</v>
      </c>
      <c r="I149" s="40">
        <f t="shared" si="32"/>
        <v>2759.980000000447</v>
      </c>
      <c r="J149" s="39">
        <f t="shared" si="28"/>
        <v>0.03612009757732436</v>
      </c>
      <c r="K149" s="46"/>
      <c r="L149" s="38">
        <f t="shared" si="29"/>
        <v>0</v>
      </c>
      <c r="M149" s="37">
        <f t="shared" si="33"/>
        <v>7638360.02</v>
      </c>
      <c r="N149" s="38">
        <f t="shared" si="34"/>
        <v>99.96387990242268</v>
      </c>
      <c r="O149" s="47">
        <f t="shared" si="35"/>
        <v>-29.963879902422676</v>
      </c>
      <c r="P149" s="47"/>
      <c r="Q149" s="46">
        <f t="shared" si="36"/>
        <v>2759.980000000447</v>
      </c>
      <c r="R149" s="48">
        <f t="shared" si="30"/>
        <v>0.03612009757732436</v>
      </c>
      <c r="T149" s="30">
        <v>2</v>
      </c>
      <c r="U149" s="30">
        <v>17</v>
      </c>
      <c r="V149" s="30"/>
      <c r="W149" s="30" t="s">
        <v>41</v>
      </c>
      <c r="Y149" s="31"/>
      <c r="Z149" s="32"/>
      <c r="AA149" s="30">
        <v>70</v>
      </c>
      <c r="AB149" s="30">
        <v>94</v>
      </c>
      <c r="AC149" s="41">
        <f t="shared" si="37"/>
        <v>0</v>
      </c>
      <c r="AG149" s="32"/>
      <c r="AH149" s="32"/>
      <c r="AI149" s="32">
        <f t="shared" si="38"/>
        <v>0</v>
      </c>
    </row>
    <row r="150" spans="1:35" s="29" customFormat="1" ht="23.25" customHeight="1">
      <c r="A150" s="42">
        <v>142</v>
      </c>
      <c r="B150" s="43" t="s">
        <v>184</v>
      </c>
      <c r="C150" s="44">
        <v>12946975</v>
      </c>
      <c r="D150" s="44">
        <v>24000</v>
      </c>
      <c r="E150" s="45">
        <f t="shared" si="31"/>
        <v>12970975</v>
      </c>
      <c r="F150" s="46">
        <v>12965970.77</v>
      </c>
      <c r="G150" s="38">
        <f t="shared" si="26"/>
        <v>99.9614197853284</v>
      </c>
      <c r="H150" s="39">
        <f t="shared" si="27"/>
        <v>-5.9614197853284026</v>
      </c>
      <c r="I150" s="40">
        <f t="shared" si="32"/>
        <v>5004.230000000447</v>
      </c>
      <c r="J150" s="39">
        <f t="shared" si="28"/>
        <v>0.03858021467160678</v>
      </c>
      <c r="K150" s="46"/>
      <c r="L150" s="38">
        <f t="shared" si="29"/>
        <v>0</v>
      </c>
      <c r="M150" s="37">
        <f t="shared" si="33"/>
        <v>12965970.77</v>
      </c>
      <c r="N150" s="38">
        <f t="shared" si="34"/>
        <v>99.9614197853284</v>
      </c>
      <c r="O150" s="47">
        <f t="shared" si="35"/>
        <v>-29.961419785328403</v>
      </c>
      <c r="P150" s="47"/>
      <c r="Q150" s="46">
        <f t="shared" si="36"/>
        <v>5004.230000000447</v>
      </c>
      <c r="R150" s="48">
        <f t="shared" si="30"/>
        <v>0.03858021467160678</v>
      </c>
      <c r="T150" s="30">
        <v>6</v>
      </c>
      <c r="U150" s="30">
        <v>3</v>
      </c>
      <c r="V150" s="30" t="s">
        <v>48</v>
      </c>
      <c r="W150" s="30" t="s">
        <v>41</v>
      </c>
      <c r="Y150" s="31"/>
      <c r="Z150" s="32"/>
      <c r="AA150" s="30">
        <v>70</v>
      </c>
      <c r="AB150" s="30">
        <v>94</v>
      </c>
      <c r="AC150" s="41">
        <f t="shared" si="37"/>
        <v>0</v>
      </c>
      <c r="AG150" s="32"/>
      <c r="AH150" s="32"/>
      <c r="AI150" s="32">
        <f t="shared" si="38"/>
        <v>0</v>
      </c>
    </row>
    <row r="151" spans="1:35" s="29" customFormat="1" ht="23.25" customHeight="1">
      <c r="A151" s="42">
        <v>143</v>
      </c>
      <c r="B151" s="50" t="s">
        <v>185</v>
      </c>
      <c r="C151" s="44">
        <v>1592717</v>
      </c>
      <c r="D151" s="44"/>
      <c r="E151" s="45">
        <f t="shared" si="31"/>
        <v>1592717</v>
      </c>
      <c r="F151" s="46">
        <v>1592072.34</v>
      </c>
      <c r="G151" s="38">
        <f t="shared" si="26"/>
        <v>99.95952451063184</v>
      </c>
      <c r="H151" s="39">
        <f t="shared" si="27"/>
        <v>-5.959524510631837</v>
      </c>
      <c r="I151" s="40">
        <f t="shared" si="32"/>
        <v>644.6599999999162</v>
      </c>
      <c r="J151" s="39">
        <f t="shared" si="28"/>
        <v>0.04047548936816247</v>
      </c>
      <c r="K151" s="46"/>
      <c r="L151" s="38">
        <f t="shared" si="29"/>
        <v>0</v>
      </c>
      <c r="M151" s="37">
        <f t="shared" si="33"/>
        <v>1592072.34</v>
      </c>
      <c r="N151" s="38">
        <f t="shared" si="34"/>
        <v>99.95952451063184</v>
      </c>
      <c r="O151" s="47">
        <f t="shared" si="35"/>
        <v>-29.959524510631837</v>
      </c>
      <c r="P151" s="47"/>
      <c r="Q151" s="46">
        <f t="shared" si="36"/>
        <v>644.6599999999162</v>
      </c>
      <c r="R151" s="48">
        <f t="shared" si="30"/>
        <v>0.04047548936816247</v>
      </c>
      <c r="T151" s="30">
        <v>83</v>
      </c>
      <c r="U151" s="30">
        <v>83</v>
      </c>
      <c r="V151" s="30"/>
      <c r="W151" s="30" t="s">
        <v>46</v>
      </c>
      <c r="Y151" s="31"/>
      <c r="Z151" s="32"/>
      <c r="AA151" s="30">
        <v>70</v>
      </c>
      <c r="AB151" s="30">
        <v>94</v>
      </c>
      <c r="AC151" s="41">
        <f t="shared" si="37"/>
        <v>0</v>
      </c>
      <c r="AG151" s="32"/>
      <c r="AH151" s="32"/>
      <c r="AI151" s="32">
        <f t="shared" si="38"/>
        <v>0</v>
      </c>
    </row>
    <row r="152" spans="1:35" s="29" customFormat="1" ht="23.25" customHeight="1">
      <c r="A152" s="42">
        <v>144</v>
      </c>
      <c r="B152" s="43" t="s">
        <v>186</v>
      </c>
      <c r="C152" s="44">
        <v>10772856</v>
      </c>
      <c r="D152" s="44">
        <v>16400</v>
      </c>
      <c r="E152" s="45">
        <f t="shared" si="31"/>
        <v>10789256</v>
      </c>
      <c r="F152" s="46">
        <v>10784569.48</v>
      </c>
      <c r="G152" s="38">
        <f t="shared" si="26"/>
        <v>99.95656308460936</v>
      </c>
      <c r="H152" s="39">
        <f t="shared" si="27"/>
        <v>-5.956563084609357</v>
      </c>
      <c r="I152" s="40">
        <f t="shared" si="32"/>
        <v>4686.519999999553</v>
      </c>
      <c r="J152" s="39">
        <f t="shared" si="28"/>
        <v>0.043436915390640034</v>
      </c>
      <c r="K152" s="46"/>
      <c r="L152" s="38">
        <f t="shared" si="29"/>
        <v>0</v>
      </c>
      <c r="M152" s="37">
        <f t="shared" si="33"/>
        <v>10784569.48</v>
      </c>
      <c r="N152" s="38">
        <f t="shared" si="34"/>
        <v>99.95656308460936</v>
      </c>
      <c r="O152" s="47">
        <f t="shared" si="35"/>
        <v>-29.956563084609357</v>
      </c>
      <c r="P152" s="47"/>
      <c r="Q152" s="46">
        <f t="shared" si="36"/>
        <v>4686.519999999553</v>
      </c>
      <c r="R152" s="48">
        <f t="shared" si="30"/>
        <v>0.043436915390640034</v>
      </c>
      <c r="T152" s="30">
        <v>6</v>
      </c>
      <c r="U152" s="30">
        <v>3</v>
      </c>
      <c r="V152" s="30" t="s">
        <v>48</v>
      </c>
      <c r="W152" s="30" t="s">
        <v>41</v>
      </c>
      <c r="Y152" s="31"/>
      <c r="Z152" s="32"/>
      <c r="AA152" s="30">
        <v>70</v>
      </c>
      <c r="AB152" s="30">
        <v>94</v>
      </c>
      <c r="AC152" s="41">
        <f t="shared" si="37"/>
        <v>0</v>
      </c>
      <c r="AG152" s="32"/>
      <c r="AH152" s="32"/>
      <c r="AI152" s="32">
        <f t="shared" si="38"/>
        <v>0</v>
      </c>
    </row>
    <row r="153" spans="1:35" s="29" customFormat="1" ht="23.25" customHeight="1">
      <c r="A153" s="42">
        <v>145</v>
      </c>
      <c r="B153" s="43" t="s">
        <v>187</v>
      </c>
      <c r="C153" s="44">
        <v>14702199</v>
      </c>
      <c r="D153" s="44">
        <v>16400</v>
      </c>
      <c r="E153" s="45">
        <f t="shared" si="31"/>
        <v>14718599</v>
      </c>
      <c r="F153" s="46">
        <v>14712201.88</v>
      </c>
      <c r="G153" s="38">
        <f t="shared" si="26"/>
        <v>99.9565371677019</v>
      </c>
      <c r="H153" s="39">
        <f t="shared" si="27"/>
        <v>-5.956537167701896</v>
      </c>
      <c r="I153" s="40">
        <f t="shared" si="32"/>
        <v>6397.11999999918</v>
      </c>
      <c r="J153" s="39">
        <f t="shared" si="28"/>
        <v>0.04346283229809563</v>
      </c>
      <c r="K153" s="46"/>
      <c r="L153" s="38">
        <f t="shared" si="29"/>
        <v>0</v>
      </c>
      <c r="M153" s="37">
        <f t="shared" si="33"/>
        <v>14712201.88</v>
      </c>
      <c r="N153" s="38">
        <f t="shared" si="34"/>
        <v>99.9565371677019</v>
      </c>
      <c r="O153" s="47">
        <f t="shared" si="35"/>
        <v>-29.956537167701896</v>
      </c>
      <c r="P153" s="47"/>
      <c r="Q153" s="46">
        <f t="shared" si="36"/>
        <v>6397.11999999918</v>
      </c>
      <c r="R153" s="48">
        <f t="shared" si="30"/>
        <v>0.04346283229809563</v>
      </c>
      <c r="T153" s="30">
        <v>6</v>
      </c>
      <c r="U153" s="30">
        <v>3</v>
      </c>
      <c r="V153" s="30" t="s">
        <v>48</v>
      </c>
      <c r="W153" s="30" t="s">
        <v>41</v>
      </c>
      <c r="Y153" s="31"/>
      <c r="Z153" s="32"/>
      <c r="AA153" s="30">
        <v>70</v>
      </c>
      <c r="AB153" s="30">
        <v>94</v>
      </c>
      <c r="AC153" s="41">
        <f t="shared" si="37"/>
        <v>0</v>
      </c>
      <c r="AG153" s="32"/>
      <c r="AH153" s="32"/>
      <c r="AI153" s="32">
        <f t="shared" si="38"/>
        <v>0</v>
      </c>
    </row>
    <row r="154" spans="1:35" s="29" customFormat="1" ht="23.25" customHeight="1">
      <c r="A154" s="42">
        <v>146</v>
      </c>
      <c r="B154" s="43" t="s">
        <v>188</v>
      </c>
      <c r="C154" s="44">
        <v>8988528</v>
      </c>
      <c r="D154" s="44"/>
      <c r="E154" s="45">
        <f t="shared" si="31"/>
        <v>8988528</v>
      </c>
      <c r="F154" s="46">
        <v>8984417.85</v>
      </c>
      <c r="G154" s="38">
        <f t="shared" si="26"/>
        <v>99.95427338046898</v>
      </c>
      <c r="H154" s="39">
        <f t="shared" si="27"/>
        <v>-5.954273380468976</v>
      </c>
      <c r="I154" s="40">
        <f t="shared" si="32"/>
        <v>4110.1500000003725</v>
      </c>
      <c r="J154" s="39">
        <f t="shared" si="28"/>
        <v>0.045726619531033026</v>
      </c>
      <c r="K154" s="46"/>
      <c r="L154" s="38">
        <f t="shared" si="29"/>
        <v>0</v>
      </c>
      <c r="M154" s="37">
        <f t="shared" si="33"/>
        <v>8984417.85</v>
      </c>
      <c r="N154" s="38">
        <f t="shared" si="34"/>
        <v>99.95427338046898</v>
      </c>
      <c r="O154" s="47">
        <f t="shared" si="35"/>
        <v>-29.954273380468976</v>
      </c>
      <c r="P154" s="47"/>
      <c r="Q154" s="46">
        <f t="shared" si="36"/>
        <v>4110.1500000003725</v>
      </c>
      <c r="R154" s="48">
        <f t="shared" si="30"/>
        <v>0.045726619531033026</v>
      </c>
      <c r="T154" s="30">
        <v>4</v>
      </c>
      <c r="U154" s="30">
        <v>17</v>
      </c>
      <c r="V154" s="30"/>
      <c r="W154" s="30" t="s">
        <v>41</v>
      </c>
      <c r="Y154" s="31"/>
      <c r="Z154" s="32"/>
      <c r="AA154" s="30">
        <v>70</v>
      </c>
      <c r="AB154" s="30">
        <v>94</v>
      </c>
      <c r="AC154" s="41">
        <f t="shared" si="37"/>
        <v>0</v>
      </c>
      <c r="AG154" s="32"/>
      <c r="AH154" s="32"/>
      <c r="AI154" s="32">
        <f t="shared" si="38"/>
        <v>0</v>
      </c>
    </row>
    <row r="155" spans="1:35" s="29" customFormat="1" ht="23.25" customHeight="1">
      <c r="A155" s="42">
        <v>147</v>
      </c>
      <c r="B155" s="43" t="s">
        <v>189</v>
      </c>
      <c r="C155" s="44">
        <v>7651340</v>
      </c>
      <c r="D155" s="44"/>
      <c r="E155" s="45">
        <f t="shared" si="31"/>
        <v>7651340</v>
      </c>
      <c r="F155" s="46">
        <v>7647693.4</v>
      </c>
      <c r="G155" s="38">
        <f t="shared" si="26"/>
        <v>99.9523403743658</v>
      </c>
      <c r="H155" s="39">
        <f t="shared" si="27"/>
        <v>-5.952340374365804</v>
      </c>
      <c r="I155" s="40">
        <f t="shared" si="32"/>
        <v>3646.5999999996275</v>
      </c>
      <c r="J155" s="39">
        <f t="shared" si="28"/>
        <v>0.04765962563419777</v>
      </c>
      <c r="K155" s="46"/>
      <c r="L155" s="38">
        <f t="shared" si="29"/>
        <v>0</v>
      </c>
      <c r="M155" s="37">
        <f t="shared" si="33"/>
        <v>7647693.4</v>
      </c>
      <c r="N155" s="38">
        <f t="shared" si="34"/>
        <v>99.9523403743658</v>
      </c>
      <c r="O155" s="47">
        <f t="shared" si="35"/>
        <v>-29.952340374365804</v>
      </c>
      <c r="P155" s="47"/>
      <c r="Q155" s="46">
        <f t="shared" si="36"/>
        <v>3646.5999999996275</v>
      </c>
      <c r="R155" s="48">
        <f t="shared" si="30"/>
        <v>0.04765962563419777</v>
      </c>
      <c r="T155" s="30">
        <v>5</v>
      </c>
      <c r="U155" s="30">
        <v>127</v>
      </c>
      <c r="V155" s="30"/>
      <c r="W155" s="30" t="s">
        <v>41</v>
      </c>
      <c r="Y155" s="31"/>
      <c r="Z155" s="32"/>
      <c r="AA155" s="30">
        <v>70</v>
      </c>
      <c r="AB155" s="30">
        <v>94</v>
      </c>
      <c r="AC155" s="41">
        <f t="shared" si="37"/>
        <v>0</v>
      </c>
      <c r="AG155" s="32"/>
      <c r="AH155" s="32"/>
      <c r="AI155" s="32">
        <f t="shared" si="38"/>
        <v>0</v>
      </c>
    </row>
    <row r="156" spans="1:35" s="29" customFormat="1" ht="23.25" customHeight="1">
      <c r="A156" s="42">
        <v>148</v>
      </c>
      <c r="B156" s="43" t="s">
        <v>190</v>
      </c>
      <c r="C156" s="44">
        <v>13677193</v>
      </c>
      <c r="D156" s="44">
        <v>16400</v>
      </c>
      <c r="E156" s="45">
        <f t="shared" si="31"/>
        <v>13693593</v>
      </c>
      <c r="F156" s="46">
        <v>13687022.76</v>
      </c>
      <c r="G156" s="38">
        <f t="shared" si="26"/>
        <v>99.952019605081</v>
      </c>
      <c r="H156" s="39">
        <f t="shared" si="27"/>
        <v>-5.952019605081006</v>
      </c>
      <c r="I156" s="40">
        <f t="shared" si="32"/>
        <v>6570.2400000002235</v>
      </c>
      <c r="J156" s="39">
        <f t="shared" si="28"/>
        <v>0.04798039491899769</v>
      </c>
      <c r="K156" s="46"/>
      <c r="L156" s="38">
        <f t="shared" si="29"/>
        <v>0</v>
      </c>
      <c r="M156" s="37">
        <f t="shared" si="33"/>
        <v>13687022.76</v>
      </c>
      <c r="N156" s="38">
        <f t="shared" si="34"/>
        <v>99.952019605081</v>
      </c>
      <c r="O156" s="47">
        <f t="shared" si="35"/>
        <v>-29.952019605081006</v>
      </c>
      <c r="P156" s="47"/>
      <c r="Q156" s="46">
        <f t="shared" si="36"/>
        <v>6570.2400000002235</v>
      </c>
      <c r="R156" s="48">
        <f t="shared" si="30"/>
        <v>0.04798039491899769</v>
      </c>
      <c r="T156" s="30">
        <v>6</v>
      </c>
      <c r="U156" s="30">
        <v>3</v>
      </c>
      <c r="V156" s="30" t="s">
        <v>48</v>
      </c>
      <c r="W156" s="30" t="s">
        <v>41</v>
      </c>
      <c r="Y156" s="31"/>
      <c r="Z156" s="32"/>
      <c r="AA156" s="30">
        <v>70</v>
      </c>
      <c r="AB156" s="30">
        <v>94</v>
      </c>
      <c r="AC156" s="41">
        <f t="shared" si="37"/>
        <v>0</v>
      </c>
      <c r="AG156" s="32"/>
      <c r="AH156" s="32"/>
      <c r="AI156" s="32">
        <f t="shared" si="38"/>
        <v>0</v>
      </c>
    </row>
    <row r="157" spans="1:35" s="29" customFormat="1" ht="23.25" customHeight="1">
      <c r="A157" s="42">
        <v>149</v>
      </c>
      <c r="B157" s="43" t="s">
        <v>191</v>
      </c>
      <c r="C157" s="44">
        <v>1520340</v>
      </c>
      <c r="D157" s="44"/>
      <c r="E157" s="45">
        <f t="shared" si="31"/>
        <v>1520340</v>
      </c>
      <c r="F157" s="46">
        <v>1519609.82</v>
      </c>
      <c r="G157" s="38">
        <f t="shared" si="26"/>
        <v>99.95197258507966</v>
      </c>
      <c r="H157" s="39">
        <f t="shared" si="27"/>
        <v>-5.951972585079659</v>
      </c>
      <c r="I157" s="40">
        <f t="shared" si="32"/>
        <v>730.1799999999348</v>
      </c>
      <c r="J157" s="39">
        <f t="shared" si="28"/>
        <v>0.04802741492034247</v>
      </c>
      <c r="K157" s="46"/>
      <c r="L157" s="38">
        <f t="shared" si="29"/>
        <v>0</v>
      </c>
      <c r="M157" s="37">
        <f t="shared" si="33"/>
        <v>1519609.82</v>
      </c>
      <c r="N157" s="38">
        <f t="shared" si="34"/>
        <v>99.95197258507966</v>
      </c>
      <c r="O157" s="47">
        <f t="shared" si="35"/>
        <v>-29.95197258507966</v>
      </c>
      <c r="P157" s="47"/>
      <c r="Q157" s="46">
        <f t="shared" si="36"/>
        <v>730.1799999999348</v>
      </c>
      <c r="R157" s="48">
        <f t="shared" si="30"/>
        <v>0.04802741492034247</v>
      </c>
      <c r="T157" s="30">
        <v>7</v>
      </c>
      <c r="U157" s="30">
        <v>127</v>
      </c>
      <c r="V157" s="30"/>
      <c r="W157" s="30" t="s">
        <v>41</v>
      </c>
      <c r="Y157" s="31"/>
      <c r="Z157" s="32"/>
      <c r="AA157" s="30">
        <v>70</v>
      </c>
      <c r="AB157" s="30">
        <v>94</v>
      </c>
      <c r="AC157" s="41">
        <f t="shared" si="37"/>
        <v>0</v>
      </c>
      <c r="AG157" s="32"/>
      <c r="AH157" s="32"/>
      <c r="AI157" s="32">
        <f t="shared" si="38"/>
        <v>0</v>
      </c>
    </row>
    <row r="158" spans="1:35" s="29" customFormat="1" ht="23.25" customHeight="1">
      <c r="A158" s="42">
        <v>150</v>
      </c>
      <c r="B158" s="43" t="s">
        <v>192</v>
      </c>
      <c r="C158" s="44">
        <v>6099390</v>
      </c>
      <c r="D158" s="44"/>
      <c r="E158" s="45">
        <f t="shared" si="31"/>
        <v>6099390</v>
      </c>
      <c r="F158" s="46">
        <v>6096230.48</v>
      </c>
      <c r="G158" s="38">
        <f t="shared" si="26"/>
        <v>99.94819941010495</v>
      </c>
      <c r="H158" s="39">
        <f t="shared" si="27"/>
        <v>-5.948199410104948</v>
      </c>
      <c r="I158" s="40">
        <f t="shared" si="32"/>
        <v>3159.519999999553</v>
      </c>
      <c r="J158" s="39">
        <f t="shared" si="28"/>
        <v>0.05180058989504775</v>
      </c>
      <c r="K158" s="46"/>
      <c r="L158" s="38">
        <f t="shared" si="29"/>
        <v>0</v>
      </c>
      <c r="M158" s="37">
        <f t="shared" si="33"/>
        <v>6096230.48</v>
      </c>
      <c r="N158" s="38">
        <f t="shared" si="34"/>
        <v>99.94819941010495</v>
      </c>
      <c r="O158" s="47">
        <f t="shared" si="35"/>
        <v>-29.948199410104948</v>
      </c>
      <c r="P158" s="47"/>
      <c r="Q158" s="46">
        <f t="shared" si="36"/>
        <v>3159.519999999553</v>
      </c>
      <c r="R158" s="48">
        <f t="shared" si="30"/>
        <v>0.05180058989504775</v>
      </c>
      <c r="T158" s="30">
        <v>8</v>
      </c>
      <c r="U158" s="30">
        <v>127</v>
      </c>
      <c r="V158" s="30"/>
      <c r="W158" s="30" t="s">
        <v>41</v>
      </c>
      <c r="Y158" s="31"/>
      <c r="Z158" s="32"/>
      <c r="AA158" s="30">
        <v>70</v>
      </c>
      <c r="AB158" s="30">
        <v>94</v>
      </c>
      <c r="AC158" s="41">
        <f t="shared" si="37"/>
        <v>0</v>
      </c>
      <c r="AG158" s="32"/>
      <c r="AH158" s="32"/>
      <c r="AI158" s="32">
        <f t="shared" si="38"/>
        <v>0</v>
      </c>
    </row>
    <row r="159" spans="1:35" s="29" customFormat="1" ht="23.25" customHeight="1">
      <c r="A159" s="42">
        <v>151</v>
      </c>
      <c r="B159" s="43" t="s">
        <v>193</v>
      </c>
      <c r="C159" s="44">
        <v>2296140</v>
      </c>
      <c r="D159" s="44"/>
      <c r="E159" s="45">
        <f t="shared" si="31"/>
        <v>2296140</v>
      </c>
      <c r="F159" s="46">
        <v>2294947.34</v>
      </c>
      <c r="G159" s="38">
        <f t="shared" si="26"/>
        <v>99.94805804524114</v>
      </c>
      <c r="H159" s="39">
        <f t="shared" si="27"/>
        <v>-5.94805804524114</v>
      </c>
      <c r="I159" s="40">
        <f t="shared" si="32"/>
        <v>1192.660000000149</v>
      </c>
      <c r="J159" s="39">
        <f t="shared" si="28"/>
        <v>0.05194195475886266</v>
      </c>
      <c r="K159" s="46"/>
      <c r="L159" s="38">
        <f t="shared" si="29"/>
        <v>0</v>
      </c>
      <c r="M159" s="37">
        <f t="shared" si="33"/>
        <v>2294947.34</v>
      </c>
      <c r="N159" s="38">
        <f t="shared" si="34"/>
        <v>99.94805804524114</v>
      </c>
      <c r="O159" s="47">
        <f t="shared" si="35"/>
        <v>-29.94805804524114</v>
      </c>
      <c r="P159" s="47"/>
      <c r="Q159" s="46">
        <f t="shared" si="36"/>
        <v>1192.660000000149</v>
      </c>
      <c r="R159" s="48">
        <f t="shared" si="30"/>
        <v>0.05194195475886266</v>
      </c>
      <c r="T159" s="30">
        <v>1</v>
      </c>
      <c r="U159" s="30">
        <v>83</v>
      </c>
      <c r="V159" s="30"/>
      <c r="W159" s="30" t="s">
        <v>41</v>
      </c>
      <c r="Y159" s="31"/>
      <c r="Z159" s="32"/>
      <c r="AA159" s="30">
        <v>70</v>
      </c>
      <c r="AB159" s="30">
        <v>94</v>
      </c>
      <c r="AC159" s="41">
        <f t="shared" si="37"/>
        <v>0</v>
      </c>
      <c r="AG159" s="32"/>
      <c r="AH159" s="32"/>
      <c r="AI159" s="32">
        <f t="shared" si="38"/>
        <v>0</v>
      </c>
    </row>
    <row r="160" spans="1:35" s="29" customFormat="1" ht="23.25" customHeight="1">
      <c r="A160" s="42">
        <v>152</v>
      </c>
      <c r="B160" s="43" t="s">
        <v>194</v>
      </c>
      <c r="C160" s="44">
        <v>5305700</v>
      </c>
      <c r="D160" s="44"/>
      <c r="E160" s="45">
        <f t="shared" si="31"/>
        <v>5305700</v>
      </c>
      <c r="F160" s="46">
        <v>5302917.85</v>
      </c>
      <c r="G160" s="38">
        <f t="shared" si="26"/>
        <v>99.94756299828485</v>
      </c>
      <c r="H160" s="39">
        <f t="shared" si="27"/>
        <v>-5.947562998284852</v>
      </c>
      <c r="I160" s="40">
        <f t="shared" si="32"/>
        <v>2782.1500000003725</v>
      </c>
      <c r="J160" s="39">
        <f t="shared" si="28"/>
        <v>0.05243700171514357</v>
      </c>
      <c r="K160" s="46"/>
      <c r="L160" s="38">
        <f t="shared" si="29"/>
        <v>0</v>
      </c>
      <c r="M160" s="37">
        <f t="shared" si="33"/>
        <v>5302917.85</v>
      </c>
      <c r="N160" s="38">
        <f t="shared" si="34"/>
        <v>99.94756299828485</v>
      </c>
      <c r="O160" s="47">
        <f t="shared" si="35"/>
        <v>-29.94756299828485</v>
      </c>
      <c r="P160" s="47"/>
      <c r="Q160" s="46">
        <f t="shared" si="36"/>
        <v>2782.1500000003725</v>
      </c>
      <c r="R160" s="48">
        <f t="shared" si="30"/>
        <v>0.05243700171514357</v>
      </c>
      <c r="T160" s="30">
        <v>9</v>
      </c>
      <c r="U160" s="30">
        <v>17</v>
      </c>
      <c r="V160" s="30"/>
      <c r="W160" s="30" t="s">
        <v>41</v>
      </c>
      <c r="Y160" s="31"/>
      <c r="Z160" s="32"/>
      <c r="AA160" s="30">
        <v>70</v>
      </c>
      <c r="AB160" s="30">
        <v>94</v>
      </c>
      <c r="AC160" s="41">
        <f t="shared" si="37"/>
        <v>0</v>
      </c>
      <c r="AG160" s="32"/>
      <c r="AH160" s="32"/>
      <c r="AI160" s="32">
        <f t="shared" si="38"/>
        <v>0</v>
      </c>
    </row>
    <row r="161" spans="1:35" s="29" customFormat="1" ht="23.25" customHeight="1">
      <c r="A161" s="42">
        <v>153</v>
      </c>
      <c r="B161" s="43" t="s">
        <v>195</v>
      </c>
      <c r="C161" s="44">
        <v>3284989</v>
      </c>
      <c r="D161" s="44"/>
      <c r="E161" s="45">
        <f t="shared" si="31"/>
        <v>3284989</v>
      </c>
      <c r="F161" s="46">
        <v>3283253.7</v>
      </c>
      <c r="G161" s="38">
        <f t="shared" si="26"/>
        <v>99.94717486116392</v>
      </c>
      <c r="H161" s="39">
        <f t="shared" si="27"/>
        <v>-5.947174861163916</v>
      </c>
      <c r="I161" s="40">
        <f t="shared" si="32"/>
        <v>1735.2999999998137</v>
      </c>
      <c r="J161" s="39">
        <f t="shared" si="28"/>
        <v>0.05282513883607567</v>
      </c>
      <c r="K161" s="46"/>
      <c r="L161" s="38">
        <f t="shared" si="29"/>
        <v>0</v>
      </c>
      <c r="M161" s="37">
        <f t="shared" si="33"/>
        <v>3283253.7</v>
      </c>
      <c r="N161" s="38">
        <f t="shared" si="34"/>
        <v>99.94717486116392</v>
      </c>
      <c r="O161" s="47">
        <f t="shared" si="35"/>
        <v>-29.947174861163916</v>
      </c>
      <c r="P161" s="47"/>
      <c r="Q161" s="46">
        <f t="shared" si="36"/>
        <v>1735.2999999998137</v>
      </c>
      <c r="R161" s="48">
        <f t="shared" si="30"/>
        <v>0.05282513883607567</v>
      </c>
      <c r="T161" s="30">
        <v>6</v>
      </c>
      <c r="U161" s="30">
        <v>53</v>
      </c>
      <c r="V161" s="30"/>
      <c r="W161" s="30" t="s">
        <v>41</v>
      </c>
      <c r="Y161" s="31"/>
      <c r="Z161" s="32"/>
      <c r="AA161" s="30">
        <v>70</v>
      </c>
      <c r="AB161" s="30">
        <v>94</v>
      </c>
      <c r="AC161" s="41">
        <f t="shared" si="37"/>
        <v>0</v>
      </c>
      <c r="AG161" s="32"/>
      <c r="AH161" s="32"/>
      <c r="AI161" s="32">
        <f t="shared" si="38"/>
        <v>0</v>
      </c>
    </row>
    <row r="162" spans="1:35" s="29" customFormat="1" ht="23.25" customHeight="1">
      <c r="A162" s="42">
        <v>154</v>
      </c>
      <c r="B162" s="43" t="s">
        <v>196</v>
      </c>
      <c r="C162" s="44">
        <v>36714850</v>
      </c>
      <c r="D162" s="44"/>
      <c r="E162" s="45">
        <f t="shared" si="31"/>
        <v>36714850</v>
      </c>
      <c r="F162" s="46">
        <v>36694789.57</v>
      </c>
      <c r="G162" s="38">
        <f t="shared" si="26"/>
        <v>99.9453615362721</v>
      </c>
      <c r="H162" s="39">
        <f t="shared" si="27"/>
        <v>-5.945361536272102</v>
      </c>
      <c r="I162" s="40">
        <f t="shared" si="32"/>
        <v>20060.429999999702</v>
      </c>
      <c r="J162" s="39">
        <f t="shared" si="28"/>
        <v>0.05463846372789131</v>
      </c>
      <c r="K162" s="46"/>
      <c r="L162" s="38">
        <f t="shared" si="29"/>
        <v>0</v>
      </c>
      <c r="M162" s="37">
        <f t="shared" si="33"/>
        <v>36694789.57</v>
      </c>
      <c r="N162" s="38">
        <f t="shared" si="34"/>
        <v>99.9453615362721</v>
      </c>
      <c r="O162" s="47">
        <f t="shared" si="35"/>
        <v>-29.945361536272102</v>
      </c>
      <c r="P162" s="47"/>
      <c r="Q162" s="46">
        <f t="shared" si="36"/>
        <v>20060.429999999702</v>
      </c>
      <c r="R162" s="48">
        <f t="shared" si="30"/>
        <v>0.05463846372789131</v>
      </c>
      <c r="T162" s="30" t="s">
        <v>46</v>
      </c>
      <c r="U162" s="30">
        <v>127</v>
      </c>
      <c r="V162" s="30"/>
      <c r="W162" s="30" t="s">
        <v>46</v>
      </c>
      <c r="Y162" s="31"/>
      <c r="Z162" s="32"/>
      <c r="AA162" s="30">
        <v>70</v>
      </c>
      <c r="AB162" s="30">
        <v>94</v>
      </c>
      <c r="AC162" s="41">
        <f t="shared" si="37"/>
        <v>0</v>
      </c>
      <c r="AG162" s="32"/>
      <c r="AH162" s="32"/>
      <c r="AI162" s="32">
        <f t="shared" si="38"/>
        <v>0</v>
      </c>
    </row>
    <row r="163" spans="1:35" s="29" customFormat="1" ht="23.25" customHeight="1">
      <c r="A163" s="42">
        <v>155</v>
      </c>
      <c r="B163" s="43" t="s">
        <v>197</v>
      </c>
      <c r="C163" s="44">
        <v>4330714</v>
      </c>
      <c r="D163" s="44"/>
      <c r="E163" s="45">
        <f t="shared" si="31"/>
        <v>4330714</v>
      </c>
      <c r="F163" s="46">
        <v>4328313.95</v>
      </c>
      <c r="G163" s="38">
        <f t="shared" si="26"/>
        <v>99.94458073195321</v>
      </c>
      <c r="H163" s="39">
        <f t="shared" si="27"/>
        <v>-5.944580731953209</v>
      </c>
      <c r="I163" s="40">
        <f t="shared" si="32"/>
        <v>2400.0499999998137</v>
      </c>
      <c r="J163" s="39">
        <f t="shared" si="28"/>
        <v>0.05541926804678891</v>
      </c>
      <c r="K163" s="46"/>
      <c r="L163" s="38">
        <f t="shared" si="29"/>
        <v>0</v>
      </c>
      <c r="M163" s="37">
        <f t="shared" si="33"/>
        <v>4328313.95</v>
      </c>
      <c r="N163" s="38">
        <f t="shared" si="34"/>
        <v>99.94458073195321</v>
      </c>
      <c r="O163" s="47">
        <f t="shared" si="35"/>
        <v>-29.94458073195321</v>
      </c>
      <c r="P163" s="47"/>
      <c r="Q163" s="46">
        <f t="shared" si="36"/>
        <v>2400.0499999998137</v>
      </c>
      <c r="R163" s="48">
        <f t="shared" si="30"/>
        <v>0.05541926804678891</v>
      </c>
      <c r="T163" s="30">
        <v>5</v>
      </c>
      <c r="U163" s="30">
        <v>83</v>
      </c>
      <c r="V163" s="30"/>
      <c r="W163" s="30" t="s">
        <v>41</v>
      </c>
      <c r="Y163" s="31"/>
      <c r="Z163" s="32"/>
      <c r="AA163" s="30">
        <v>70</v>
      </c>
      <c r="AB163" s="30">
        <v>94</v>
      </c>
      <c r="AC163" s="41">
        <f t="shared" si="37"/>
        <v>0</v>
      </c>
      <c r="AG163" s="32"/>
      <c r="AH163" s="32"/>
      <c r="AI163" s="32">
        <f t="shared" si="38"/>
        <v>0</v>
      </c>
    </row>
    <row r="164" spans="1:35" s="29" customFormat="1" ht="23.25" customHeight="1">
      <c r="A164" s="42">
        <v>156</v>
      </c>
      <c r="B164" s="43" t="s">
        <v>198</v>
      </c>
      <c r="C164" s="44">
        <v>2471200</v>
      </c>
      <c r="D164" s="44"/>
      <c r="E164" s="45">
        <f t="shared" si="31"/>
        <v>2471200</v>
      </c>
      <c r="F164" s="46">
        <v>2469821.55</v>
      </c>
      <c r="G164" s="38">
        <f t="shared" si="26"/>
        <v>99.94421940757526</v>
      </c>
      <c r="H164" s="39">
        <f t="shared" si="27"/>
        <v>-5.944219407575261</v>
      </c>
      <c r="I164" s="40">
        <f t="shared" si="32"/>
        <v>1378.4500000001863</v>
      </c>
      <c r="J164" s="39">
        <f t="shared" si="28"/>
        <v>0.05578059242474046</v>
      </c>
      <c r="K164" s="46"/>
      <c r="L164" s="38">
        <f t="shared" si="29"/>
        <v>0</v>
      </c>
      <c r="M164" s="37">
        <f t="shared" si="33"/>
        <v>2469821.55</v>
      </c>
      <c r="N164" s="38">
        <f t="shared" si="34"/>
        <v>99.94421940757526</v>
      </c>
      <c r="O164" s="47">
        <f t="shared" si="35"/>
        <v>-29.94421940757526</v>
      </c>
      <c r="P164" s="47"/>
      <c r="Q164" s="46">
        <f t="shared" si="36"/>
        <v>1378.4500000001863</v>
      </c>
      <c r="R164" s="48">
        <f t="shared" si="30"/>
        <v>0.05578059242474046</v>
      </c>
      <c r="T164" s="30">
        <v>83</v>
      </c>
      <c r="U164" s="30">
        <v>83</v>
      </c>
      <c r="V164" s="30"/>
      <c r="W164" s="30" t="s">
        <v>46</v>
      </c>
      <c r="Y164" s="31"/>
      <c r="Z164" s="32"/>
      <c r="AA164" s="30">
        <v>70</v>
      </c>
      <c r="AB164" s="30">
        <v>94</v>
      </c>
      <c r="AC164" s="41">
        <f t="shared" si="37"/>
        <v>0</v>
      </c>
      <c r="AG164" s="32"/>
      <c r="AH164" s="32"/>
      <c r="AI164" s="32">
        <f t="shared" si="38"/>
        <v>0</v>
      </c>
    </row>
    <row r="165" spans="1:35" s="29" customFormat="1" ht="23.25" customHeight="1">
      <c r="A165" s="42">
        <v>157</v>
      </c>
      <c r="B165" s="43" t="s">
        <v>199</v>
      </c>
      <c r="C165" s="44">
        <v>8737127</v>
      </c>
      <c r="D165" s="44">
        <v>16400</v>
      </c>
      <c r="E165" s="45">
        <f t="shared" si="31"/>
        <v>8753527</v>
      </c>
      <c r="F165" s="46">
        <v>8748450</v>
      </c>
      <c r="G165" s="38">
        <f t="shared" si="26"/>
        <v>99.94200052161831</v>
      </c>
      <c r="H165" s="39">
        <f t="shared" si="27"/>
        <v>-5.942000521618311</v>
      </c>
      <c r="I165" s="40">
        <f t="shared" si="32"/>
        <v>5077</v>
      </c>
      <c r="J165" s="39">
        <f t="shared" si="28"/>
        <v>0.05799947838168546</v>
      </c>
      <c r="K165" s="46"/>
      <c r="L165" s="38">
        <f t="shared" si="29"/>
        <v>0</v>
      </c>
      <c r="M165" s="37">
        <f t="shared" si="33"/>
        <v>8748450</v>
      </c>
      <c r="N165" s="38">
        <f t="shared" si="34"/>
        <v>99.94200052161831</v>
      </c>
      <c r="O165" s="47">
        <f t="shared" si="35"/>
        <v>-29.94200052161831</v>
      </c>
      <c r="P165" s="47"/>
      <c r="Q165" s="46">
        <f t="shared" si="36"/>
        <v>5077</v>
      </c>
      <c r="R165" s="48">
        <f t="shared" si="30"/>
        <v>0.05799947838168546</v>
      </c>
      <c r="T165" s="30">
        <v>7</v>
      </c>
      <c r="U165" s="30">
        <v>3</v>
      </c>
      <c r="V165" s="30" t="s">
        <v>48</v>
      </c>
      <c r="W165" s="30" t="s">
        <v>41</v>
      </c>
      <c r="Y165" s="31"/>
      <c r="Z165" s="32"/>
      <c r="AA165" s="30">
        <v>70</v>
      </c>
      <c r="AB165" s="30">
        <v>94</v>
      </c>
      <c r="AC165" s="41">
        <f t="shared" si="37"/>
        <v>0</v>
      </c>
      <c r="AG165" s="32"/>
      <c r="AH165" s="32"/>
      <c r="AI165" s="32">
        <f t="shared" si="38"/>
        <v>0</v>
      </c>
    </row>
    <row r="166" spans="1:35" s="29" customFormat="1" ht="23.25" customHeight="1">
      <c r="A166" s="42">
        <v>158</v>
      </c>
      <c r="B166" s="43" t="s">
        <v>200</v>
      </c>
      <c r="C166" s="44">
        <v>1188880</v>
      </c>
      <c r="D166" s="44"/>
      <c r="E166" s="45">
        <f t="shared" si="31"/>
        <v>1188880</v>
      </c>
      <c r="F166" s="46">
        <v>1188127.14</v>
      </c>
      <c r="G166" s="38">
        <f t="shared" si="26"/>
        <v>99.93667485364375</v>
      </c>
      <c r="H166" s="39">
        <f t="shared" si="27"/>
        <v>-5.936674853643751</v>
      </c>
      <c r="I166" s="40">
        <f t="shared" si="32"/>
        <v>752.8600000001024</v>
      </c>
      <c r="J166" s="39">
        <f t="shared" si="28"/>
        <v>0.06332514635624306</v>
      </c>
      <c r="K166" s="46"/>
      <c r="L166" s="38">
        <f t="shared" si="29"/>
        <v>0</v>
      </c>
      <c r="M166" s="37">
        <f t="shared" si="33"/>
        <v>1188127.14</v>
      </c>
      <c r="N166" s="38">
        <f t="shared" si="34"/>
        <v>99.93667485364375</v>
      </c>
      <c r="O166" s="47">
        <f t="shared" si="35"/>
        <v>-29.93667485364375</v>
      </c>
      <c r="P166" s="47"/>
      <c r="Q166" s="46">
        <f t="shared" si="36"/>
        <v>752.8600000001024</v>
      </c>
      <c r="R166" s="48">
        <f t="shared" si="30"/>
        <v>0.06332514635624306</v>
      </c>
      <c r="T166" s="30">
        <v>8</v>
      </c>
      <c r="U166" s="30">
        <v>83</v>
      </c>
      <c r="V166" s="30"/>
      <c r="W166" s="30" t="s">
        <v>41</v>
      </c>
      <c r="Y166" s="31"/>
      <c r="Z166" s="32"/>
      <c r="AA166" s="30">
        <v>70</v>
      </c>
      <c r="AB166" s="30">
        <v>94</v>
      </c>
      <c r="AC166" s="41">
        <f t="shared" si="37"/>
        <v>0</v>
      </c>
      <c r="AG166" s="32"/>
      <c r="AH166" s="32"/>
      <c r="AI166" s="32">
        <f t="shared" si="38"/>
        <v>0</v>
      </c>
    </row>
    <row r="167" spans="1:35" s="29" customFormat="1" ht="23.25" customHeight="1">
      <c r="A167" s="42">
        <v>159</v>
      </c>
      <c r="B167" s="43" t="s">
        <v>201</v>
      </c>
      <c r="C167" s="44">
        <v>1492110</v>
      </c>
      <c r="D167" s="44"/>
      <c r="E167" s="45">
        <f t="shared" si="31"/>
        <v>1492110</v>
      </c>
      <c r="F167" s="46">
        <v>1491147.87</v>
      </c>
      <c r="G167" s="38">
        <f t="shared" si="26"/>
        <v>99.93551882904076</v>
      </c>
      <c r="H167" s="39">
        <f t="shared" si="27"/>
        <v>-5.93551882904076</v>
      </c>
      <c r="I167" s="40">
        <f t="shared" si="32"/>
        <v>962.1299999998882</v>
      </c>
      <c r="J167" s="39">
        <f t="shared" si="28"/>
        <v>0.06448117095923814</v>
      </c>
      <c r="K167" s="46"/>
      <c r="L167" s="38">
        <f t="shared" si="29"/>
        <v>0</v>
      </c>
      <c r="M167" s="37">
        <f t="shared" si="33"/>
        <v>1491147.87</v>
      </c>
      <c r="N167" s="38">
        <f t="shared" si="34"/>
        <v>99.93551882904076</v>
      </c>
      <c r="O167" s="47">
        <f t="shared" si="35"/>
        <v>-29.93551882904076</v>
      </c>
      <c r="P167" s="47"/>
      <c r="Q167" s="46">
        <f t="shared" si="36"/>
        <v>962.1299999998882</v>
      </c>
      <c r="R167" s="48">
        <f t="shared" si="30"/>
        <v>0.06448117095923814</v>
      </c>
      <c r="T167" s="30">
        <v>4</v>
      </c>
      <c r="U167" s="30">
        <v>83</v>
      </c>
      <c r="V167" s="30"/>
      <c r="W167" s="30" t="s">
        <v>41</v>
      </c>
      <c r="Y167" s="31"/>
      <c r="Z167" s="32"/>
      <c r="AA167" s="30">
        <v>70</v>
      </c>
      <c r="AB167" s="30">
        <v>94</v>
      </c>
      <c r="AC167" s="41">
        <f t="shared" si="37"/>
        <v>0</v>
      </c>
      <c r="AG167" s="32"/>
      <c r="AH167" s="32"/>
      <c r="AI167" s="32">
        <f t="shared" si="38"/>
        <v>0</v>
      </c>
    </row>
    <row r="168" spans="1:35" s="29" customFormat="1" ht="23.25" customHeight="1">
      <c r="A168" s="42">
        <v>160</v>
      </c>
      <c r="B168" s="43" t="s">
        <v>202</v>
      </c>
      <c r="C168" s="44">
        <v>1516585</v>
      </c>
      <c r="D168" s="44"/>
      <c r="E168" s="45">
        <f t="shared" si="31"/>
        <v>1516585</v>
      </c>
      <c r="F168" s="46">
        <v>1515524.34</v>
      </c>
      <c r="G168" s="38">
        <f t="shared" si="26"/>
        <v>99.93006260776679</v>
      </c>
      <c r="H168" s="39">
        <f t="shared" si="27"/>
        <v>-5.930062607766786</v>
      </c>
      <c r="I168" s="40">
        <f t="shared" si="32"/>
        <v>1060.6599999999162</v>
      </c>
      <c r="J168" s="39">
        <f t="shared" si="28"/>
        <v>0.06993739223320264</v>
      </c>
      <c r="K168" s="46"/>
      <c r="L168" s="38">
        <f t="shared" si="29"/>
        <v>0</v>
      </c>
      <c r="M168" s="37">
        <f t="shared" si="33"/>
        <v>1515524.34</v>
      </c>
      <c r="N168" s="38">
        <f t="shared" si="34"/>
        <v>99.93006260776679</v>
      </c>
      <c r="O168" s="47">
        <f t="shared" si="35"/>
        <v>-29.930062607766786</v>
      </c>
      <c r="P168" s="47"/>
      <c r="Q168" s="46">
        <f t="shared" si="36"/>
        <v>1060.6599999999162</v>
      </c>
      <c r="R168" s="48">
        <f t="shared" si="30"/>
        <v>0.06993739223320264</v>
      </c>
      <c r="T168" s="30">
        <v>4</v>
      </c>
      <c r="U168" s="30">
        <v>53</v>
      </c>
      <c r="V168" s="30"/>
      <c r="W168" s="30" t="s">
        <v>41</v>
      </c>
      <c r="Y168" s="31"/>
      <c r="Z168" s="32"/>
      <c r="AA168" s="30">
        <v>70</v>
      </c>
      <c r="AB168" s="30">
        <v>94</v>
      </c>
      <c r="AC168" s="41">
        <f t="shared" si="37"/>
        <v>0</v>
      </c>
      <c r="AG168" s="32"/>
      <c r="AH168" s="32"/>
      <c r="AI168" s="32">
        <f t="shared" si="38"/>
        <v>0</v>
      </c>
    </row>
    <row r="169" spans="1:35" s="29" customFormat="1" ht="23.25" customHeight="1">
      <c r="A169" s="42">
        <v>161</v>
      </c>
      <c r="B169" s="43" t="s">
        <v>203</v>
      </c>
      <c r="C169" s="44">
        <v>1177790</v>
      </c>
      <c r="D169" s="44"/>
      <c r="E169" s="45">
        <f t="shared" si="31"/>
        <v>1177790</v>
      </c>
      <c r="F169" s="46">
        <v>1176965.11</v>
      </c>
      <c r="G169" s="38">
        <f t="shared" si="26"/>
        <v>99.92996289661146</v>
      </c>
      <c r="H169" s="39">
        <f t="shared" si="27"/>
        <v>-5.929962896611457</v>
      </c>
      <c r="I169" s="40">
        <f t="shared" si="32"/>
        <v>824.8899999998976</v>
      </c>
      <c r="J169" s="39">
        <f t="shared" si="28"/>
        <v>0.07003710338854105</v>
      </c>
      <c r="K169" s="46"/>
      <c r="L169" s="38">
        <f t="shared" si="29"/>
        <v>0</v>
      </c>
      <c r="M169" s="37">
        <f t="shared" si="33"/>
        <v>1176965.11</v>
      </c>
      <c r="N169" s="38">
        <f t="shared" si="34"/>
        <v>99.92996289661146</v>
      </c>
      <c r="O169" s="47">
        <f t="shared" si="35"/>
        <v>-29.929962896611457</v>
      </c>
      <c r="P169" s="47"/>
      <c r="Q169" s="46">
        <f t="shared" si="36"/>
        <v>824.8899999998976</v>
      </c>
      <c r="R169" s="48">
        <f t="shared" si="30"/>
        <v>0.07003710338854105</v>
      </c>
      <c r="T169" s="30">
        <v>8</v>
      </c>
      <c r="U169" s="30">
        <v>83</v>
      </c>
      <c r="V169" s="30"/>
      <c r="W169" s="30" t="s">
        <v>41</v>
      </c>
      <c r="Y169" s="31"/>
      <c r="Z169" s="32"/>
      <c r="AA169" s="30">
        <v>70</v>
      </c>
      <c r="AB169" s="30">
        <v>94</v>
      </c>
      <c r="AC169" s="41">
        <f t="shared" si="37"/>
        <v>0</v>
      </c>
      <c r="AG169" s="32"/>
      <c r="AH169" s="32"/>
      <c r="AI169" s="32">
        <f t="shared" si="38"/>
        <v>0</v>
      </c>
    </row>
    <row r="170" spans="1:35" s="29" customFormat="1" ht="23.25" customHeight="1">
      <c r="A170" s="42">
        <v>162</v>
      </c>
      <c r="B170" s="43" t="s">
        <v>204</v>
      </c>
      <c r="C170" s="44">
        <v>7574983</v>
      </c>
      <c r="D170" s="44">
        <v>16400</v>
      </c>
      <c r="E170" s="45">
        <f t="shared" si="31"/>
        <v>7591383</v>
      </c>
      <c r="F170" s="46">
        <v>7585975.1</v>
      </c>
      <c r="G170" s="38">
        <f t="shared" si="26"/>
        <v>99.92876265102156</v>
      </c>
      <c r="H170" s="39">
        <f t="shared" si="27"/>
        <v>-5.928762651021557</v>
      </c>
      <c r="I170" s="40">
        <f t="shared" si="32"/>
        <v>5407.9000000003725</v>
      </c>
      <c r="J170" s="39">
        <f t="shared" si="28"/>
        <v>0.07123734897844533</v>
      </c>
      <c r="K170" s="46"/>
      <c r="L170" s="38">
        <f t="shared" si="29"/>
        <v>0</v>
      </c>
      <c r="M170" s="37">
        <f t="shared" si="33"/>
        <v>7585975.1</v>
      </c>
      <c r="N170" s="38">
        <f t="shared" si="34"/>
        <v>99.92876265102156</v>
      </c>
      <c r="O170" s="47">
        <f t="shared" si="35"/>
        <v>-29.928762651021557</v>
      </c>
      <c r="P170" s="47"/>
      <c r="Q170" s="46">
        <f t="shared" si="36"/>
        <v>5407.9000000003725</v>
      </c>
      <c r="R170" s="48">
        <f t="shared" si="30"/>
        <v>0.07123734897844533</v>
      </c>
      <c r="T170" s="30">
        <v>4</v>
      </c>
      <c r="U170" s="30">
        <v>3</v>
      </c>
      <c r="V170" s="30" t="s">
        <v>48</v>
      </c>
      <c r="W170" s="30" t="s">
        <v>41</v>
      </c>
      <c r="Y170" s="31"/>
      <c r="Z170" s="32"/>
      <c r="AA170" s="30">
        <v>70</v>
      </c>
      <c r="AB170" s="30">
        <v>94</v>
      </c>
      <c r="AC170" s="41">
        <f t="shared" si="37"/>
        <v>0</v>
      </c>
      <c r="AG170" s="32"/>
      <c r="AH170" s="32"/>
      <c r="AI170" s="32">
        <f t="shared" si="38"/>
        <v>0</v>
      </c>
    </row>
    <row r="171" spans="1:35" s="29" customFormat="1" ht="23.25" customHeight="1">
      <c r="A171" s="42">
        <v>163</v>
      </c>
      <c r="B171" s="43" t="s">
        <v>205</v>
      </c>
      <c r="C171" s="44">
        <v>6113778</v>
      </c>
      <c r="D171" s="44">
        <v>16400</v>
      </c>
      <c r="E171" s="45">
        <f t="shared" si="31"/>
        <v>6130178</v>
      </c>
      <c r="F171" s="46">
        <v>6125810.84</v>
      </c>
      <c r="G171" s="38">
        <f t="shared" si="26"/>
        <v>99.92875965428736</v>
      </c>
      <c r="H171" s="39">
        <f t="shared" si="27"/>
        <v>-5.9287596542873615</v>
      </c>
      <c r="I171" s="40">
        <f t="shared" si="32"/>
        <v>4367.160000000149</v>
      </c>
      <c r="J171" s="39">
        <f t="shared" si="28"/>
        <v>0.07124034571263917</v>
      </c>
      <c r="K171" s="46"/>
      <c r="L171" s="38">
        <f t="shared" si="29"/>
        <v>0</v>
      </c>
      <c r="M171" s="37">
        <f t="shared" si="33"/>
        <v>6125810.84</v>
      </c>
      <c r="N171" s="38">
        <f t="shared" si="34"/>
        <v>99.92875965428736</v>
      </c>
      <c r="O171" s="47">
        <f t="shared" si="35"/>
        <v>-29.92875965428736</v>
      </c>
      <c r="P171" s="47"/>
      <c r="Q171" s="46">
        <f t="shared" si="36"/>
        <v>4367.160000000149</v>
      </c>
      <c r="R171" s="48">
        <f t="shared" si="30"/>
        <v>0.07124034571263917</v>
      </c>
      <c r="T171" s="30">
        <v>4</v>
      </c>
      <c r="U171" s="30">
        <v>3</v>
      </c>
      <c r="V171" s="30" t="s">
        <v>48</v>
      </c>
      <c r="W171" s="30" t="s">
        <v>41</v>
      </c>
      <c r="Y171" s="31"/>
      <c r="Z171" s="32"/>
      <c r="AA171" s="30">
        <v>70</v>
      </c>
      <c r="AB171" s="30">
        <v>94</v>
      </c>
      <c r="AC171" s="41">
        <f t="shared" si="37"/>
        <v>0</v>
      </c>
      <c r="AG171" s="32"/>
      <c r="AH171" s="32"/>
      <c r="AI171" s="32">
        <f t="shared" si="38"/>
        <v>0</v>
      </c>
    </row>
    <row r="172" spans="1:35" s="29" customFormat="1" ht="23.25" customHeight="1">
      <c r="A172" s="42">
        <v>164</v>
      </c>
      <c r="B172" s="43" t="s">
        <v>206</v>
      </c>
      <c r="C172" s="44">
        <v>1085666</v>
      </c>
      <c r="D172" s="44"/>
      <c r="E172" s="45">
        <f t="shared" si="31"/>
        <v>1085666</v>
      </c>
      <c r="F172" s="46">
        <v>1084871.26</v>
      </c>
      <c r="G172" s="38">
        <f t="shared" si="26"/>
        <v>99.92679700755113</v>
      </c>
      <c r="H172" s="39">
        <f t="shared" si="27"/>
        <v>-5.92679700755113</v>
      </c>
      <c r="I172" s="40">
        <f t="shared" si="32"/>
        <v>794.7399999999907</v>
      </c>
      <c r="J172" s="39">
        <f t="shared" si="28"/>
        <v>0.07320299244887384</v>
      </c>
      <c r="K172" s="46"/>
      <c r="L172" s="38">
        <f t="shared" si="29"/>
        <v>0</v>
      </c>
      <c r="M172" s="37">
        <f t="shared" si="33"/>
        <v>1084871.26</v>
      </c>
      <c r="N172" s="38">
        <f t="shared" si="34"/>
        <v>99.92679700755113</v>
      </c>
      <c r="O172" s="47">
        <f t="shared" si="35"/>
        <v>-29.92679700755113</v>
      </c>
      <c r="P172" s="47"/>
      <c r="Q172" s="46">
        <f t="shared" si="36"/>
        <v>794.7399999999907</v>
      </c>
      <c r="R172" s="48">
        <f t="shared" si="30"/>
        <v>0.07320299244887384</v>
      </c>
      <c r="T172" s="30">
        <v>8</v>
      </c>
      <c r="U172" s="30">
        <v>83</v>
      </c>
      <c r="V172" s="30"/>
      <c r="W172" s="30" t="s">
        <v>41</v>
      </c>
      <c r="Y172" s="31"/>
      <c r="Z172" s="32"/>
      <c r="AA172" s="30">
        <v>70</v>
      </c>
      <c r="AB172" s="30">
        <v>94</v>
      </c>
      <c r="AC172" s="41">
        <f t="shared" si="37"/>
        <v>0</v>
      </c>
      <c r="AG172" s="32"/>
      <c r="AH172" s="32"/>
      <c r="AI172" s="32">
        <f t="shared" si="38"/>
        <v>0</v>
      </c>
    </row>
    <row r="173" spans="1:35" s="29" customFormat="1" ht="23.25" customHeight="1">
      <c r="A173" s="42">
        <v>165</v>
      </c>
      <c r="B173" s="43" t="s">
        <v>207</v>
      </c>
      <c r="C173" s="44">
        <v>11995900</v>
      </c>
      <c r="D173" s="44">
        <v>110000</v>
      </c>
      <c r="E173" s="45">
        <f t="shared" si="31"/>
        <v>12105900</v>
      </c>
      <c r="F173" s="46">
        <v>12096788.9</v>
      </c>
      <c r="G173" s="38">
        <f t="shared" si="26"/>
        <v>99.92473835072155</v>
      </c>
      <c r="H173" s="39">
        <f t="shared" si="27"/>
        <v>-5.9247383507215545</v>
      </c>
      <c r="I173" s="40">
        <f t="shared" si="32"/>
        <v>9111.099999999627</v>
      </c>
      <c r="J173" s="39">
        <f t="shared" si="28"/>
        <v>0.07526164927844793</v>
      </c>
      <c r="K173" s="46"/>
      <c r="L173" s="38">
        <f t="shared" si="29"/>
        <v>0</v>
      </c>
      <c r="M173" s="37">
        <f t="shared" si="33"/>
        <v>12096788.9</v>
      </c>
      <c r="N173" s="38">
        <f t="shared" si="34"/>
        <v>99.92473835072155</v>
      </c>
      <c r="O173" s="47">
        <f t="shared" si="35"/>
        <v>-29.924738350721555</v>
      </c>
      <c r="P173" s="47"/>
      <c r="Q173" s="46">
        <f t="shared" si="36"/>
        <v>9111.099999999627</v>
      </c>
      <c r="R173" s="48">
        <f t="shared" si="30"/>
        <v>0.07526164927844793</v>
      </c>
      <c r="T173" s="30">
        <v>7</v>
      </c>
      <c r="U173" s="30">
        <v>127</v>
      </c>
      <c r="V173" s="30"/>
      <c r="W173" s="30" t="s">
        <v>41</v>
      </c>
      <c r="Y173" s="31"/>
      <c r="Z173" s="32"/>
      <c r="AA173" s="30">
        <v>70</v>
      </c>
      <c r="AB173" s="30">
        <v>94</v>
      </c>
      <c r="AC173" s="41">
        <f t="shared" si="37"/>
        <v>0</v>
      </c>
      <c r="AG173" s="32"/>
      <c r="AH173" s="32"/>
      <c r="AI173" s="32">
        <f t="shared" si="38"/>
        <v>0</v>
      </c>
    </row>
    <row r="174" spans="1:35" s="29" customFormat="1" ht="23.25" customHeight="1">
      <c r="A174" s="42">
        <v>166</v>
      </c>
      <c r="B174" s="43" t="s">
        <v>208</v>
      </c>
      <c r="C174" s="44">
        <v>4755920</v>
      </c>
      <c r="D174" s="44"/>
      <c r="E174" s="45">
        <f t="shared" si="31"/>
        <v>4755920</v>
      </c>
      <c r="F174" s="46">
        <v>4752221.5</v>
      </c>
      <c r="G174" s="38">
        <f t="shared" si="26"/>
        <v>99.92223376339383</v>
      </c>
      <c r="H174" s="39">
        <f t="shared" si="27"/>
        <v>-5.922233763393834</v>
      </c>
      <c r="I174" s="40">
        <f t="shared" si="32"/>
        <v>3698.5</v>
      </c>
      <c r="J174" s="39">
        <f t="shared" si="28"/>
        <v>0.07776623660616663</v>
      </c>
      <c r="K174" s="46"/>
      <c r="L174" s="38">
        <f t="shared" si="29"/>
        <v>0</v>
      </c>
      <c r="M174" s="37">
        <f t="shared" si="33"/>
        <v>4752221.5</v>
      </c>
      <c r="N174" s="38">
        <f t="shared" si="34"/>
        <v>99.92223376339383</v>
      </c>
      <c r="O174" s="47">
        <f t="shared" si="35"/>
        <v>-29.922233763393834</v>
      </c>
      <c r="P174" s="47"/>
      <c r="Q174" s="46">
        <f t="shared" si="36"/>
        <v>3698.5</v>
      </c>
      <c r="R174" s="48">
        <f t="shared" si="30"/>
        <v>0.07776623660616663</v>
      </c>
      <c r="T174" s="30">
        <v>9</v>
      </c>
      <c r="U174" s="30">
        <v>83</v>
      </c>
      <c r="V174" s="30"/>
      <c r="W174" s="30" t="s">
        <v>41</v>
      </c>
      <c r="Y174" s="31"/>
      <c r="Z174" s="32"/>
      <c r="AA174" s="30">
        <v>70</v>
      </c>
      <c r="AB174" s="30">
        <v>94</v>
      </c>
      <c r="AC174" s="41">
        <f t="shared" si="37"/>
        <v>0</v>
      </c>
      <c r="AG174" s="32"/>
      <c r="AH174" s="32"/>
      <c r="AI174" s="32">
        <f t="shared" si="38"/>
        <v>0</v>
      </c>
    </row>
    <row r="175" spans="1:35" s="29" customFormat="1" ht="23.25" customHeight="1">
      <c r="A175" s="42">
        <v>167</v>
      </c>
      <c r="B175" s="43" t="s">
        <v>209</v>
      </c>
      <c r="C175" s="44">
        <v>13919170</v>
      </c>
      <c r="D175" s="44"/>
      <c r="E175" s="45">
        <f t="shared" si="31"/>
        <v>13919170</v>
      </c>
      <c r="F175" s="46">
        <v>13908268.4</v>
      </c>
      <c r="G175" s="38">
        <f t="shared" si="26"/>
        <v>99.92167923805802</v>
      </c>
      <c r="H175" s="39">
        <f t="shared" si="27"/>
        <v>-5.921679238058019</v>
      </c>
      <c r="I175" s="40">
        <f t="shared" si="32"/>
        <v>10901.599999999627</v>
      </c>
      <c r="J175" s="39">
        <f t="shared" si="28"/>
        <v>0.07832076194198093</v>
      </c>
      <c r="K175" s="46"/>
      <c r="L175" s="38">
        <f t="shared" si="29"/>
        <v>0</v>
      </c>
      <c r="M175" s="37">
        <f t="shared" si="33"/>
        <v>13908268.4</v>
      </c>
      <c r="N175" s="38">
        <f t="shared" si="34"/>
        <v>99.92167923805802</v>
      </c>
      <c r="O175" s="47">
        <f t="shared" si="35"/>
        <v>-29.92167923805802</v>
      </c>
      <c r="P175" s="47"/>
      <c r="Q175" s="46">
        <f t="shared" si="36"/>
        <v>10901.599999999627</v>
      </c>
      <c r="R175" s="48">
        <f t="shared" si="30"/>
        <v>0.07832076194198093</v>
      </c>
      <c r="T175" s="30">
        <v>8</v>
      </c>
      <c r="U175" s="30">
        <v>17</v>
      </c>
      <c r="V175" s="30"/>
      <c r="W175" s="30" t="s">
        <v>41</v>
      </c>
      <c r="Y175" s="31"/>
      <c r="Z175" s="32"/>
      <c r="AA175" s="30">
        <v>70</v>
      </c>
      <c r="AB175" s="30">
        <v>94</v>
      </c>
      <c r="AC175" s="41">
        <f t="shared" si="37"/>
        <v>0</v>
      </c>
      <c r="AG175" s="32"/>
      <c r="AH175" s="32"/>
      <c r="AI175" s="32">
        <f t="shared" si="38"/>
        <v>0</v>
      </c>
    </row>
    <row r="176" spans="1:35" s="29" customFormat="1" ht="23.25" customHeight="1">
      <c r="A176" s="42">
        <v>168</v>
      </c>
      <c r="B176" s="43" t="s">
        <v>210</v>
      </c>
      <c r="C176" s="44">
        <v>5022546</v>
      </c>
      <c r="D176" s="44">
        <v>16400</v>
      </c>
      <c r="E176" s="45">
        <f t="shared" si="31"/>
        <v>5038946</v>
      </c>
      <c r="F176" s="46">
        <v>5034943.9</v>
      </c>
      <c r="G176" s="38">
        <f t="shared" si="26"/>
        <v>99.92057664440144</v>
      </c>
      <c r="H176" s="39">
        <f t="shared" si="27"/>
        <v>-5.920576644401436</v>
      </c>
      <c r="I176" s="40">
        <f t="shared" si="32"/>
        <v>4002.0999999996275</v>
      </c>
      <c r="J176" s="39">
        <f t="shared" si="28"/>
        <v>0.07942335559856421</v>
      </c>
      <c r="K176" s="46"/>
      <c r="L176" s="38">
        <f t="shared" si="29"/>
        <v>0</v>
      </c>
      <c r="M176" s="37">
        <f t="shared" si="33"/>
        <v>5034943.9</v>
      </c>
      <c r="N176" s="38">
        <f t="shared" si="34"/>
        <v>99.92057664440144</v>
      </c>
      <c r="O176" s="47">
        <f t="shared" si="35"/>
        <v>-29.920576644401436</v>
      </c>
      <c r="P176" s="47"/>
      <c r="Q176" s="46">
        <f t="shared" si="36"/>
        <v>4002.0999999996275</v>
      </c>
      <c r="R176" s="48">
        <f t="shared" si="30"/>
        <v>0.07942335559856421</v>
      </c>
      <c r="T176" s="30">
        <v>9</v>
      </c>
      <c r="U176" s="30">
        <v>3</v>
      </c>
      <c r="V176" s="30" t="s">
        <v>48</v>
      </c>
      <c r="W176" s="30" t="s">
        <v>41</v>
      </c>
      <c r="Y176" s="31"/>
      <c r="Z176" s="32"/>
      <c r="AA176" s="30">
        <v>70</v>
      </c>
      <c r="AB176" s="30">
        <v>94</v>
      </c>
      <c r="AC176" s="41">
        <f t="shared" si="37"/>
        <v>0</v>
      </c>
      <c r="AG176" s="32">
        <v>52320</v>
      </c>
      <c r="AH176" s="32">
        <f>913+2616</f>
        <v>3529</v>
      </c>
      <c r="AI176" s="32">
        <f t="shared" si="38"/>
        <v>55849</v>
      </c>
    </row>
    <row r="177" spans="1:35" s="29" customFormat="1" ht="23.25" customHeight="1">
      <c r="A177" s="42">
        <v>169</v>
      </c>
      <c r="B177" s="43" t="s">
        <v>211</v>
      </c>
      <c r="C177" s="44">
        <v>6998310</v>
      </c>
      <c r="D177" s="44"/>
      <c r="E177" s="45">
        <f t="shared" si="31"/>
        <v>6998310</v>
      </c>
      <c r="F177" s="46">
        <v>6992595.98</v>
      </c>
      <c r="G177" s="38">
        <f t="shared" si="26"/>
        <v>99.91835143055967</v>
      </c>
      <c r="H177" s="39">
        <f t="shared" si="27"/>
        <v>-5.918351430559667</v>
      </c>
      <c r="I177" s="40">
        <f t="shared" si="32"/>
        <v>5714.019999999553</v>
      </c>
      <c r="J177" s="39">
        <f t="shared" si="28"/>
        <v>0.08164856944032992</v>
      </c>
      <c r="K177" s="46"/>
      <c r="L177" s="38">
        <f t="shared" si="29"/>
        <v>0</v>
      </c>
      <c r="M177" s="37">
        <f t="shared" si="33"/>
        <v>6992595.98</v>
      </c>
      <c r="N177" s="38">
        <f t="shared" si="34"/>
        <v>99.91835143055967</v>
      </c>
      <c r="O177" s="47">
        <f t="shared" si="35"/>
        <v>-29.918351430559667</v>
      </c>
      <c r="P177" s="47"/>
      <c r="Q177" s="46">
        <f t="shared" si="36"/>
        <v>5714.019999999553</v>
      </c>
      <c r="R177" s="48">
        <f t="shared" si="30"/>
        <v>0.08164856944032992</v>
      </c>
      <c r="T177" s="30">
        <v>9</v>
      </c>
      <c r="U177" s="30">
        <v>17</v>
      </c>
      <c r="V177" s="30"/>
      <c r="W177" s="30" t="s">
        <v>41</v>
      </c>
      <c r="Y177" s="31"/>
      <c r="Z177" s="32"/>
      <c r="AA177" s="30">
        <v>70</v>
      </c>
      <c r="AB177" s="30">
        <v>94</v>
      </c>
      <c r="AC177" s="41">
        <f t="shared" si="37"/>
        <v>0</v>
      </c>
      <c r="AG177" s="32"/>
      <c r="AH177" s="32"/>
      <c r="AI177" s="32">
        <f t="shared" si="38"/>
        <v>0</v>
      </c>
    </row>
    <row r="178" spans="1:35" s="29" customFormat="1" ht="23.25" customHeight="1">
      <c r="A178" s="42">
        <v>170</v>
      </c>
      <c r="B178" s="43" t="s">
        <v>212</v>
      </c>
      <c r="C178" s="44">
        <v>1405340</v>
      </c>
      <c r="D178" s="44"/>
      <c r="E178" s="45">
        <f t="shared" si="31"/>
        <v>1405340</v>
      </c>
      <c r="F178" s="46">
        <v>1404128.82</v>
      </c>
      <c r="G178" s="38">
        <f t="shared" si="26"/>
        <v>99.91381587373874</v>
      </c>
      <c r="H178" s="39">
        <f t="shared" si="27"/>
        <v>-5.913815873738741</v>
      </c>
      <c r="I178" s="40">
        <f t="shared" si="32"/>
        <v>1211.1799999999348</v>
      </c>
      <c r="J178" s="39">
        <f t="shared" si="28"/>
        <v>0.08618412626125597</v>
      </c>
      <c r="K178" s="46"/>
      <c r="L178" s="38">
        <f t="shared" si="29"/>
        <v>0</v>
      </c>
      <c r="M178" s="37">
        <f t="shared" si="33"/>
        <v>1404128.82</v>
      </c>
      <c r="N178" s="38">
        <f t="shared" si="34"/>
        <v>99.91381587373874</v>
      </c>
      <c r="O178" s="47">
        <f t="shared" si="35"/>
        <v>-29.91381587373874</v>
      </c>
      <c r="P178" s="47"/>
      <c r="Q178" s="46">
        <f t="shared" si="36"/>
        <v>1211.1799999999348</v>
      </c>
      <c r="R178" s="48">
        <f t="shared" si="30"/>
        <v>0.08618412626125597</v>
      </c>
      <c r="T178" s="30">
        <v>6</v>
      </c>
      <c r="U178" s="30">
        <v>83</v>
      </c>
      <c r="V178" s="30"/>
      <c r="W178" s="30" t="s">
        <v>41</v>
      </c>
      <c r="Y178" s="31"/>
      <c r="Z178" s="32"/>
      <c r="AA178" s="30">
        <v>70</v>
      </c>
      <c r="AB178" s="30">
        <v>94</v>
      </c>
      <c r="AC178" s="41">
        <f t="shared" si="37"/>
        <v>0</v>
      </c>
      <c r="AG178" s="32"/>
      <c r="AH178" s="32"/>
      <c r="AI178" s="32">
        <f t="shared" si="38"/>
        <v>0</v>
      </c>
    </row>
    <row r="179" spans="1:35" s="29" customFormat="1" ht="23.25" customHeight="1">
      <c r="A179" s="42">
        <v>171</v>
      </c>
      <c r="B179" s="43" t="s">
        <v>213</v>
      </c>
      <c r="C179" s="44">
        <v>8026422</v>
      </c>
      <c r="D179" s="44">
        <v>16400</v>
      </c>
      <c r="E179" s="45">
        <f t="shared" si="31"/>
        <v>8042822</v>
      </c>
      <c r="F179" s="46">
        <v>8035259.7</v>
      </c>
      <c r="G179" s="38">
        <f t="shared" si="26"/>
        <v>99.90597454475557</v>
      </c>
      <c r="H179" s="39">
        <f t="shared" si="27"/>
        <v>-5.905974544755566</v>
      </c>
      <c r="I179" s="40">
        <f t="shared" si="32"/>
        <v>7562.299999999814</v>
      </c>
      <c r="J179" s="39">
        <f t="shared" si="28"/>
        <v>0.094025455244438</v>
      </c>
      <c r="K179" s="46"/>
      <c r="L179" s="38">
        <f t="shared" si="29"/>
        <v>0</v>
      </c>
      <c r="M179" s="37">
        <f t="shared" si="33"/>
        <v>8035259.7</v>
      </c>
      <c r="N179" s="38">
        <f t="shared" si="34"/>
        <v>99.90597454475557</v>
      </c>
      <c r="O179" s="47">
        <f t="shared" si="35"/>
        <v>-29.905974544755566</v>
      </c>
      <c r="P179" s="47"/>
      <c r="Q179" s="46">
        <f t="shared" si="36"/>
        <v>7562.299999999814</v>
      </c>
      <c r="R179" s="48">
        <f t="shared" si="30"/>
        <v>0.094025455244438</v>
      </c>
      <c r="T179" s="30">
        <v>1</v>
      </c>
      <c r="U179" s="30">
        <v>3</v>
      </c>
      <c r="V179" s="30" t="s">
        <v>48</v>
      </c>
      <c r="W179" s="30" t="s">
        <v>41</v>
      </c>
      <c r="Y179" s="31"/>
      <c r="Z179" s="32"/>
      <c r="AA179" s="30">
        <v>70</v>
      </c>
      <c r="AB179" s="30">
        <v>94</v>
      </c>
      <c r="AC179" s="41">
        <f t="shared" si="37"/>
        <v>0</v>
      </c>
      <c r="AG179" s="32"/>
      <c r="AH179" s="32"/>
      <c r="AI179" s="32">
        <f t="shared" si="38"/>
        <v>0</v>
      </c>
    </row>
    <row r="180" spans="1:35" s="29" customFormat="1" ht="23.25" customHeight="1">
      <c r="A180" s="42">
        <v>172</v>
      </c>
      <c r="B180" s="43" t="s">
        <v>214</v>
      </c>
      <c r="C180" s="44">
        <v>11377101</v>
      </c>
      <c r="D180" s="44">
        <v>16400</v>
      </c>
      <c r="E180" s="45">
        <f t="shared" si="31"/>
        <v>11393501</v>
      </c>
      <c r="F180" s="46">
        <v>11382691.56</v>
      </c>
      <c r="G180" s="38">
        <f t="shared" si="26"/>
        <v>99.90512626452572</v>
      </c>
      <c r="H180" s="39">
        <f t="shared" si="27"/>
        <v>-5.90512626452572</v>
      </c>
      <c r="I180" s="40">
        <f t="shared" si="32"/>
        <v>10809.439999999478</v>
      </c>
      <c r="J180" s="39">
        <f t="shared" si="28"/>
        <v>0.09487373547428028</v>
      </c>
      <c r="K180" s="46"/>
      <c r="L180" s="38">
        <f t="shared" si="29"/>
        <v>0</v>
      </c>
      <c r="M180" s="37">
        <f t="shared" si="33"/>
        <v>11382691.56</v>
      </c>
      <c r="N180" s="38">
        <f t="shared" si="34"/>
        <v>99.90512626452572</v>
      </c>
      <c r="O180" s="47">
        <f t="shared" si="35"/>
        <v>-29.90512626452572</v>
      </c>
      <c r="P180" s="47"/>
      <c r="Q180" s="46">
        <f t="shared" si="36"/>
        <v>10809.439999999478</v>
      </c>
      <c r="R180" s="48">
        <f t="shared" si="30"/>
        <v>0.09487373547428028</v>
      </c>
      <c r="T180" s="30">
        <v>3</v>
      </c>
      <c r="U180" s="30">
        <v>3</v>
      </c>
      <c r="V180" s="30" t="s">
        <v>48</v>
      </c>
      <c r="W180" s="30" t="s">
        <v>41</v>
      </c>
      <c r="Y180" s="31"/>
      <c r="Z180" s="32"/>
      <c r="AA180" s="30">
        <v>70</v>
      </c>
      <c r="AB180" s="30">
        <v>94</v>
      </c>
      <c r="AC180" s="41">
        <f t="shared" si="37"/>
        <v>0</v>
      </c>
      <c r="AG180" s="32"/>
      <c r="AH180" s="32"/>
      <c r="AI180" s="32">
        <f t="shared" si="38"/>
        <v>0</v>
      </c>
    </row>
    <row r="181" spans="1:35" s="29" customFormat="1" ht="23.25" customHeight="1">
      <c r="A181" s="42">
        <v>173</v>
      </c>
      <c r="B181" s="43" t="s">
        <v>215</v>
      </c>
      <c r="C181" s="44">
        <v>13970525</v>
      </c>
      <c r="D181" s="44">
        <v>16400</v>
      </c>
      <c r="E181" s="45">
        <f t="shared" si="31"/>
        <v>13986925</v>
      </c>
      <c r="F181" s="46">
        <v>13973018.35</v>
      </c>
      <c r="G181" s="38">
        <f t="shared" si="26"/>
        <v>99.90057392886571</v>
      </c>
      <c r="H181" s="39">
        <f t="shared" si="27"/>
        <v>-5.900573928865711</v>
      </c>
      <c r="I181" s="40">
        <f t="shared" si="32"/>
        <v>13906.650000000373</v>
      </c>
      <c r="J181" s="39">
        <f t="shared" si="28"/>
        <v>0.09942607113429415</v>
      </c>
      <c r="K181" s="46"/>
      <c r="L181" s="38">
        <f t="shared" si="29"/>
        <v>0</v>
      </c>
      <c r="M181" s="37">
        <f t="shared" si="33"/>
        <v>13973018.35</v>
      </c>
      <c r="N181" s="38">
        <f t="shared" si="34"/>
        <v>99.90057392886571</v>
      </c>
      <c r="O181" s="47">
        <f t="shared" si="35"/>
        <v>-29.90057392886571</v>
      </c>
      <c r="P181" s="47"/>
      <c r="Q181" s="46">
        <f t="shared" si="36"/>
        <v>13906.650000000373</v>
      </c>
      <c r="R181" s="48">
        <f t="shared" si="30"/>
        <v>0.09942607113429415</v>
      </c>
      <c r="T181" s="30">
        <v>9</v>
      </c>
      <c r="U181" s="30">
        <v>3</v>
      </c>
      <c r="V181" s="30" t="s">
        <v>48</v>
      </c>
      <c r="W181" s="30" t="s">
        <v>41</v>
      </c>
      <c r="Y181" s="31"/>
      <c r="Z181" s="32"/>
      <c r="AA181" s="30">
        <v>70</v>
      </c>
      <c r="AB181" s="30">
        <v>94</v>
      </c>
      <c r="AC181" s="41">
        <f t="shared" si="37"/>
        <v>0</v>
      </c>
      <c r="AG181" s="32"/>
      <c r="AH181" s="32"/>
      <c r="AI181" s="32">
        <f t="shared" si="38"/>
        <v>0</v>
      </c>
    </row>
    <row r="182" spans="1:35" s="29" customFormat="1" ht="23.25" customHeight="1">
      <c r="A182" s="42">
        <v>174</v>
      </c>
      <c r="B182" s="43" t="s">
        <v>216</v>
      </c>
      <c r="C182" s="44">
        <v>5769727</v>
      </c>
      <c r="D182" s="44">
        <v>24000</v>
      </c>
      <c r="E182" s="45">
        <f t="shared" si="31"/>
        <v>5793727</v>
      </c>
      <c r="F182" s="46">
        <v>5787858.44</v>
      </c>
      <c r="G182" s="38">
        <f t="shared" si="26"/>
        <v>99.89870837890705</v>
      </c>
      <c r="H182" s="39">
        <f t="shared" si="27"/>
        <v>-5.898708378907045</v>
      </c>
      <c r="I182" s="40">
        <f t="shared" si="32"/>
        <v>5868.55999999959</v>
      </c>
      <c r="J182" s="39">
        <f t="shared" si="28"/>
        <v>0.10129162109294397</v>
      </c>
      <c r="K182" s="46"/>
      <c r="L182" s="38">
        <f t="shared" si="29"/>
        <v>0</v>
      </c>
      <c r="M182" s="37">
        <f t="shared" si="33"/>
        <v>5787858.44</v>
      </c>
      <c r="N182" s="38">
        <f t="shared" si="34"/>
        <v>99.89870837890705</v>
      </c>
      <c r="O182" s="47">
        <f t="shared" si="35"/>
        <v>-29.898708378907045</v>
      </c>
      <c r="P182" s="47"/>
      <c r="Q182" s="46">
        <f t="shared" si="36"/>
        <v>5868.55999999959</v>
      </c>
      <c r="R182" s="48">
        <f t="shared" si="30"/>
        <v>0.10129162109294397</v>
      </c>
      <c r="T182" s="30">
        <v>3</v>
      </c>
      <c r="U182" s="30">
        <v>3</v>
      </c>
      <c r="V182" s="30" t="s">
        <v>48</v>
      </c>
      <c r="W182" s="30" t="s">
        <v>41</v>
      </c>
      <c r="Y182" s="31"/>
      <c r="Z182" s="32"/>
      <c r="AA182" s="30">
        <v>70</v>
      </c>
      <c r="AB182" s="30">
        <v>94</v>
      </c>
      <c r="AC182" s="41">
        <f t="shared" si="37"/>
        <v>0</v>
      </c>
      <c r="AG182" s="32"/>
      <c r="AH182" s="32"/>
      <c r="AI182" s="32">
        <f t="shared" si="38"/>
        <v>0</v>
      </c>
    </row>
    <row r="183" spans="1:35" s="29" customFormat="1" ht="23.25" customHeight="1">
      <c r="A183" s="42">
        <v>175</v>
      </c>
      <c r="B183" s="43" t="s">
        <v>217</v>
      </c>
      <c r="C183" s="44">
        <v>2319856</v>
      </c>
      <c r="D183" s="44"/>
      <c r="E183" s="45">
        <f t="shared" si="31"/>
        <v>2319856</v>
      </c>
      <c r="F183" s="46">
        <v>2317356.05</v>
      </c>
      <c r="G183" s="38">
        <f t="shared" si="26"/>
        <v>99.89223684573524</v>
      </c>
      <c r="H183" s="39">
        <f t="shared" si="27"/>
        <v>-5.8922368457352405</v>
      </c>
      <c r="I183" s="40">
        <f t="shared" si="32"/>
        <v>2499.9500000001863</v>
      </c>
      <c r="J183" s="39">
        <f t="shared" si="28"/>
        <v>0.1077631542647555</v>
      </c>
      <c r="K183" s="46"/>
      <c r="L183" s="38">
        <f t="shared" si="29"/>
        <v>0</v>
      </c>
      <c r="M183" s="37">
        <f t="shared" si="33"/>
        <v>2317356.05</v>
      </c>
      <c r="N183" s="38">
        <f t="shared" si="34"/>
        <v>99.89223684573524</v>
      </c>
      <c r="O183" s="47">
        <f t="shared" si="35"/>
        <v>-29.89223684573524</v>
      </c>
      <c r="P183" s="47"/>
      <c r="Q183" s="46">
        <f t="shared" si="36"/>
        <v>2499.9500000001863</v>
      </c>
      <c r="R183" s="48">
        <f t="shared" si="30"/>
        <v>0.1077631542647555</v>
      </c>
      <c r="T183" s="30">
        <v>6</v>
      </c>
      <c r="U183" s="30">
        <v>83</v>
      </c>
      <c r="V183" s="30"/>
      <c r="W183" s="30" t="s">
        <v>41</v>
      </c>
      <c r="Y183" s="31"/>
      <c r="Z183" s="32"/>
      <c r="AA183" s="30">
        <v>70</v>
      </c>
      <c r="AB183" s="30">
        <v>94</v>
      </c>
      <c r="AC183" s="41">
        <f t="shared" si="37"/>
        <v>0</v>
      </c>
      <c r="AG183" s="32"/>
      <c r="AH183" s="32"/>
      <c r="AI183" s="32">
        <f t="shared" si="38"/>
        <v>0</v>
      </c>
    </row>
    <row r="184" spans="1:35" s="29" customFormat="1" ht="23.25" customHeight="1">
      <c r="A184" s="42">
        <v>176</v>
      </c>
      <c r="B184" s="43" t="s">
        <v>218</v>
      </c>
      <c r="C184" s="44">
        <v>8748405</v>
      </c>
      <c r="D184" s="44"/>
      <c r="E184" s="45">
        <f t="shared" si="31"/>
        <v>8748405</v>
      </c>
      <c r="F184" s="46">
        <v>8738426</v>
      </c>
      <c r="G184" s="38">
        <f t="shared" si="26"/>
        <v>99.88593349301958</v>
      </c>
      <c r="H184" s="39">
        <f t="shared" si="27"/>
        <v>-5.885933493019579</v>
      </c>
      <c r="I184" s="40">
        <f t="shared" si="32"/>
        <v>9979</v>
      </c>
      <c r="J184" s="39">
        <f t="shared" si="28"/>
        <v>0.11406650698041529</v>
      </c>
      <c r="K184" s="46"/>
      <c r="L184" s="38">
        <f t="shared" si="29"/>
        <v>0</v>
      </c>
      <c r="M184" s="37">
        <f t="shared" si="33"/>
        <v>8738426</v>
      </c>
      <c r="N184" s="38">
        <f t="shared" si="34"/>
        <v>99.88593349301958</v>
      </c>
      <c r="O184" s="47">
        <f t="shared" si="35"/>
        <v>-29.88593349301958</v>
      </c>
      <c r="P184" s="47"/>
      <c r="Q184" s="46">
        <f t="shared" si="36"/>
        <v>9979</v>
      </c>
      <c r="R184" s="48">
        <f t="shared" si="30"/>
        <v>0.11406650698041529</v>
      </c>
      <c r="T184" s="30">
        <v>2</v>
      </c>
      <c r="U184" s="30">
        <v>17</v>
      </c>
      <c r="V184" s="30"/>
      <c r="W184" s="30" t="s">
        <v>41</v>
      </c>
      <c r="Y184" s="31"/>
      <c r="Z184" s="32"/>
      <c r="AA184" s="30">
        <v>70</v>
      </c>
      <c r="AB184" s="30">
        <v>94</v>
      </c>
      <c r="AC184" s="41">
        <f t="shared" si="37"/>
        <v>0</v>
      </c>
      <c r="AG184" s="32"/>
      <c r="AH184" s="32"/>
      <c r="AI184" s="32">
        <f t="shared" si="38"/>
        <v>0</v>
      </c>
    </row>
    <row r="185" spans="1:35" s="29" customFormat="1" ht="23.25" customHeight="1">
      <c r="A185" s="42">
        <v>177</v>
      </c>
      <c r="B185" s="43" t="s">
        <v>219</v>
      </c>
      <c r="C185" s="44">
        <v>16984907</v>
      </c>
      <c r="D185" s="44"/>
      <c r="E185" s="45">
        <f t="shared" si="31"/>
        <v>16984907</v>
      </c>
      <c r="F185" s="46">
        <v>16965277.75</v>
      </c>
      <c r="G185" s="38">
        <f t="shared" si="26"/>
        <v>99.88443121884623</v>
      </c>
      <c r="H185" s="39">
        <f t="shared" si="27"/>
        <v>-5.884431218846231</v>
      </c>
      <c r="I185" s="40">
        <f t="shared" si="32"/>
        <v>19629.25</v>
      </c>
      <c r="J185" s="39">
        <f t="shared" si="28"/>
        <v>0.11556878115376198</v>
      </c>
      <c r="K185" s="46"/>
      <c r="L185" s="38">
        <f t="shared" si="29"/>
        <v>0</v>
      </c>
      <c r="M185" s="37">
        <f t="shared" si="33"/>
        <v>16965277.75</v>
      </c>
      <c r="N185" s="38">
        <f t="shared" si="34"/>
        <v>99.88443121884623</v>
      </c>
      <c r="O185" s="47">
        <f t="shared" si="35"/>
        <v>-29.88443121884623</v>
      </c>
      <c r="P185" s="47"/>
      <c r="Q185" s="46">
        <f t="shared" si="36"/>
        <v>19629.25</v>
      </c>
      <c r="R185" s="48">
        <f t="shared" si="30"/>
        <v>0.11556878115376198</v>
      </c>
      <c r="T185" s="30">
        <v>1</v>
      </c>
      <c r="U185" s="30">
        <v>127</v>
      </c>
      <c r="V185" s="30"/>
      <c r="W185" s="30" t="s">
        <v>41</v>
      </c>
      <c r="Y185" s="31"/>
      <c r="Z185" s="32"/>
      <c r="AA185" s="30">
        <v>70</v>
      </c>
      <c r="AB185" s="30">
        <v>94</v>
      </c>
      <c r="AC185" s="41">
        <f t="shared" si="37"/>
        <v>0</v>
      </c>
      <c r="AG185" s="32"/>
      <c r="AH185" s="32"/>
      <c r="AI185" s="32">
        <f t="shared" si="38"/>
        <v>0</v>
      </c>
    </row>
    <row r="186" spans="1:35" s="29" customFormat="1" ht="23.25" customHeight="1">
      <c r="A186" s="42">
        <v>178</v>
      </c>
      <c r="B186" s="43" t="s">
        <v>220</v>
      </c>
      <c r="C186" s="44">
        <v>26398020</v>
      </c>
      <c r="D186" s="44"/>
      <c r="E186" s="45">
        <f t="shared" si="31"/>
        <v>26398020</v>
      </c>
      <c r="F186" s="46">
        <v>26367237.21</v>
      </c>
      <c r="G186" s="38">
        <f t="shared" si="26"/>
        <v>99.88338977696054</v>
      </c>
      <c r="H186" s="39">
        <f t="shared" si="27"/>
        <v>-5.883389776960541</v>
      </c>
      <c r="I186" s="40">
        <f t="shared" si="32"/>
        <v>30782.789999999106</v>
      </c>
      <c r="J186" s="39">
        <f t="shared" si="28"/>
        <v>0.11661022303945184</v>
      </c>
      <c r="K186" s="46"/>
      <c r="L186" s="38">
        <f t="shared" si="29"/>
        <v>0</v>
      </c>
      <c r="M186" s="37">
        <f t="shared" si="33"/>
        <v>26367237.21</v>
      </c>
      <c r="N186" s="38">
        <f t="shared" si="34"/>
        <v>99.88338977696054</v>
      </c>
      <c r="O186" s="47">
        <f t="shared" si="35"/>
        <v>-29.88338977696054</v>
      </c>
      <c r="P186" s="47"/>
      <c r="Q186" s="46">
        <f t="shared" si="36"/>
        <v>30782.789999999106</v>
      </c>
      <c r="R186" s="48">
        <f t="shared" si="30"/>
        <v>0.11661022303945184</v>
      </c>
      <c r="T186" s="30">
        <v>2</v>
      </c>
      <c r="U186" s="30">
        <v>10</v>
      </c>
      <c r="V186" s="30"/>
      <c r="W186" s="30" t="s">
        <v>41</v>
      </c>
      <c r="Y186" s="31"/>
      <c r="Z186" s="32"/>
      <c r="AA186" s="30">
        <v>70</v>
      </c>
      <c r="AB186" s="30">
        <v>94</v>
      </c>
      <c r="AC186" s="41">
        <f t="shared" si="37"/>
        <v>0</v>
      </c>
      <c r="AG186" s="32"/>
      <c r="AH186" s="32"/>
      <c r="AI186" s="32">
        <f t="shared" si="38"/>
        <v>0</v>
      </c>
    </row>
    <row r="187" spans="1:35" s="29" customFormat="1" ht="23.25" customHeight="1">
      <c r="A187" s="42">
        <v>179</v>
      </c>
      <c r="B187" s="43" t="s">
        <v>221</v>
      </c>
      <c r="C187" s="44">
        <v>13265534</v>
      </c>
      <c r="D187" s="44">
        <v>16400</v>
      </c>
      <c r="E187" s="45">
        <f t="shared" si="31"/>
        <v>13281934</v>
      </c>
      <c r="F187" s="46">
        <v>13266367</v>
      </c>
      <c r="G187" s="38">
        <f t="shared" si="26"/>
        <v>99.88279568321903</v>
      </c>
      <c r="H187" s="39">
        <f t="shared" si="27"/>
        <v>-5.88279568321903</v>
      </c>
      <c r="I187" s="40">
        <f t="shared" si="32"/>
        <v>15567</v>
      </c>
      <c r="J187" s="39">
        <f t="shared" si="28"/>
        <v>0.11720431678097482</v>
      </c>
      <c r="K187" s="46"/>
      <c r="L187" s="38">
        <f t="shared" si="29"/>
        <v>0</v>
      </c>
      <c r="M187" s="37">
        <f t="shared" si="33"/>
        <v>13266367</v>
      </c>
      <c r="N187" s="38">
        <f t="shared" si="34"/>
        <v>99.88279568321903</v>
      </c>
      <c r="O187" s="47">
        <f t="shared" si="35"/>
        <v>-29.88279568321903</v>
      </c>
      <c r="P187" s="47"/>
      <c r="Q187" s="46">
        <f t="shared" si="36"/>
        <v>15567</v>
      </c>
      <c r="R187" s="48">
        <f t="shared" si="30"/>
        <v>0.11720431678097482</v>
      </c>
      <c r="T187" s="30">
        <v>1</v>
      </c>
      <c r="U187" s="30">
        <v>3</v>
      </c>
      <c r="V187" s="30" t="s">
        <v>48</v>
      </c>
      <c r="W187" s="30" t="s">
        <v>41</v>
      </c>
      <c r="Y187" s="31"/>
      <c r="Z187" s="32"/>
      <c r="AA187" s="30">
        <v>70</v>
      </c>
      <c r="AB187" s="30">
        <v>94</v>
      </c>
      <c r="AC187" s="41">
        <f t="shared" si="37"/>
        <v>0</v>
      </c>
      <c r="AG187" s="32"/>
      <c r="AH187" s="32"/>
      <c r="AI187" s="32">
        <f t="shared" si="38"/>
        <v>0</v>
      </c>
    </row>
    <row r="188" spans="1:35" s="29" customFormat="1" ht="23.25" customHeight="1">
      <c r="A188" s="42">
        <v>180</v>
      </c>
      <c r="B188" s="43" t="s">
        <v>222</v>
      </c>
      <c r="C188" s="44">
        <v>5059311</v>
      </c>
      <c r="D188" s="44"/>
      <c r="E188" s="45">
        <f t="shared" si="31"/>
        <v>5059311</v>
      </c>
      <c r="F188" s="46">
        <v>5053379.49</v>
      </c>
      <c r="G188" s="38">
        <f t="shared" si="26"/>
        <v>99.88276051818123</v>
      </c>
      <c r="H188" s="39">
        <f t="shared" si="27"/>
        <v>-5.882760518181229</v>
      </c>
      <c r="I188" s="40">
        <f t="shared" si="32"/>
        <v>5931.5099999997765</v>
      </c>
      <c r="J188" s="39">
        <f t="shared" si="28"/>
        <v>0.11723948181876498</v>
      </c>
      <c r="K188" s="46"/>
      <c r="L188" s="38">
        <f t="shared" si="29"/>
        <v>0</v>
      </c>
      <c r="M188" s="37">
        <f t="shared" si="33"/>
        <v>5053379.49</v>
      </c>
      <c r="N188" s="38">
        <f t="shared" si="34"/>
        <v>99.88276051818123</v>
      </c>
      <c r="O188" s="47">
        <f t="shared" si="35"/>
        <v>-29.88276051818123</v>
      </c>
      <c r="P188" s="47"/>
      <c r="Q188" s="46">
        <f t="shared" si="36"/>
        <v>5931.5099999997765</v>
      </c>
      <c r="R188" s="48">
        <f t="shared" si="30"/>
        <v>0.11723948181876498</v>
      </c>
      <c r="T188" s="30">
        <v>5</v>
      </c>
      <c r="U188" s="30">
        <v>15</v>
      </c>
      <c r="V188" s="30"/>
      <c r="W188" s="30" t="s">
        <v>41</v>
      </c>
      <c r="Y188" s="31"/>
      <c r="Z188" s="32"/>
      <c r="AA188" s="30">
        <v>70</v>
      </c>
      <c r="AB188" s="30">
        <v>94</v>
      </c>
      <c r="AC188" s="41">
        <f t="shared" si="37"/>
        <v>0</v>
      </c>
      <c r="AG188" s="32"/>
      <c r="AH188" s="32"/>
      <c r="AI188" s="32">
        <f t="shared" si="38"/>
        <v>0</v>
      </c>
    </row>
    <row r="189" spans="1:35" s="29" customFormat="1" ht="23.25" customHeight="1">
      <c r="A189" s="42">
        <v>181</v>
      </c>
      <c r="B189" s="43" t="s">
        <v>223</v>
      </c>
      <c r="C189" s="44">
        <v>4341390</v>
      </c>
      <c r="D189" s="44"/>
      <c r="E189" s="45">
        <f t="shared" si="31"/>
        <v>4341390</v>
      </c>
      <c r="F189" s="46">
        <v>4336249.41</v>
      </c>
      <c r="G189" s="38">
        <f t="shared" si="26"/>
        <v>99.88159114937842</v>
      </c>
      <c r="H189" s="39">
        <f t="shared" si="27"/>
        <v>-5.881591149378423</v>
      </c>
      <c r="I189" s="40">
        <f t="shared" si="32"/>
        <v>5140.589999999851</v>
      </c>
      <c r="J189" s="39">
        <f t="shared" si="28"/>
        <v>0.11840885062157168</v>
      </c>
      <c r="K189" s="46"/>
      <c r="L189" s="38">
        <f t="shared" si="29"/>
        <v>0</v>
      </c>
      <c r="M189" s="37">
        <f t="shared" si="33"/>
        <v>4336249.41</v>
      </c>
      <c r="N189" s="38">
        <f t="shared" si="34"/>
        <v>99.88159114937842</v>
      </c>
      <c r="O189" s="47">
        <f t="shared" si="35"/>
        <v>-29.881591149378423</v>
      </c>
      <c r="P189" s="47"/>
      <c r="Q189" s="46">
        <f t="shared" si="36"/>
        <v>5140.589999999851</v>
      </c>
      <c r="R189" s="48">
        <f t="shared" si="30"/>
        <v>0.11840885062157168</v>
      </c>
      <c r="T189" s="30">
        <v>4</v>
      </c>
      <c r="U189" s="30">
        <v>83</v>
      </c>
      <c r="V189" s="30"/>
      <c r="W189" s="30" t="s">
        <v>41</v>
      </c>
      <c r="Y189" s="31"/>
      <c r="Z189" s="32"/>
      <c r="AA189" s="30">
        <v>70</v>
      </c>
      <c r="AB189" s="30">
        <v>94</v>
      </c>
      <c r="AC189" s="41">
        <f t="shared" si="37"/>
        <v>0</v>
      </c>
      <c r="AG189" s="32"/>
      <c r="AH189" s="32"/>
      <c r="AI189" s="32">
        <f t="shared" si="38"/>
        <v>0</v>
      </c>
    </row>
    <row r="190" spans="1:35" s="29" customFormat="1" ht="23.25" customHeight="1">
      <c r="A190" s="42">
        <v>182</v>
      </c>
      <c r="B190" s="43" t="s">
        <v>224</v>
      </c>
      <c r="C190" s="44">
        <v>3612822</v>
      </c>
      <c r="D190" s="44"/>
      <c r="E190" s="45">
        <f t="shared" si="31"/>
        <v>3612822</v>
      </c>
      <c r="F190" s="46">
        <v>3608363.33</v>
      </c>
      <c r="G190" s="38">
        <f t="shared" si="26"/>
        <v>99.87658760935358</v>
      </c>
      <c r="H190" s="39">
        <f t="shared" si="27"/>
        <v>-5.876587609353578</v>
      </c>
      <c r="I190" s="40">
        <f t="shared" si="32"/>
        <v>4458.6699999999255</v>
      </c>
      <c r="J190" s="39">
        <f t="shared" si="28"/>
        <v>0.12341239064642337</v>
      </c>
      <c r="K190" s="46"/>
      <c r="L190" s="38">
        <f t="shared" si="29"/>
        <v>0</v>
      </c>
      <c r="M190" s="37">
        <f t="shared" si="33"/>
        <v>3608363.33</v>
      </c>
      <c r="N190" s="38">
        <f t="shared" si="34"/>
        <v>99.87658760935358</v>
      </c>
      <c r="O190" s="47">
        <f t="shared" si="35"/>
        <v>-29.876587609353578</v>
      </c>
      <c r="P190" s="47"/>
      <c r="Q190" s="46">
        <f t="shared" si="36"/>
        <v>4458.6699999999255</v>
      </c>
      <c r="R190" s="48">
        <f t="shared" si="30"/>
        <v>0.12341239064642337</v>
      </c>
      <c r="T190" s="30">
        <v>5</v>
      </c>
      <c r="U190" s="30">
        <v>53</v>
      </c>
      <c r="V190" s="30"/>
      <c r="W190" s="30" t="s">
        <v>41</v>
      </c>
      <c r="Y190" s="31"/>
      <c r="Z190" s="32"/>
      <c r="AA190" s="30">
        <v>70</v>
      </c>
      <c r="AB190" s="30">
        <v>94</v>
      </c>
      <c r="AC190" s="41">
        <f t="shared" si="37"/>
        <v>0</v>
      </c>
      <c r="AG190" s="32"/>
      <c r="AH190" s="32"/>
      <c r="AI190" s="32">
        <f t="shared" si="38"/>
        <v>0</v>
      </c>
    </row>
    <row r="191" spans="1:35" s="29" customFormat="1" ht="23.25" customHeight="1">
      <c r="A191" s="42">
        <v>183</v>
      </c>
      <c r="B191" s="43" t="s">
        <v>225</v>
      </c>
      <c r="C191" s="44">
        <v>4150685</v>
      </c>
      <c r="D191" s="44"/>
      <c r="E191" s="45">
        <f t="shared" si="31"/>
        <v>4150685</v>
      </c>
      <c r="F191" s="46">
        <v>4145552.71</v>
      </c>
      <c r="G191" s="38">
        <f t="shared" si="26"/>
        <v>99.87635077101731</v>
      </c>
      <c r="H191" s="39">
        <f t="shared" si="27"/>
        <v>-5.876350771017314</v>
      </c>
      <c r="I191" s="40">
        <f t="shared" si="32"/>
        <v>5132.290000000037</v>
      </c>
      <c r="J191" s="39">
        <f t="shared" si="28"/>
        <v>0.12364922898268689</v>
      </c>
      <c r="K191" s="46"/>
      <c r="L191" s="38">
        <f t="shared" si="29"/>
        <v>0</v>
      </c>
      <c r="M191" s="37">
        <f t="shared" si="33"/>
        <v>4145552.71</v>
      </c>
      <c r="N191" s="38">
        <f t="shared" si="34"/>
        <v>99.87635077101731</v>
      </c>
      <c r="O191" s="47">
        <f t="shared" si="35"/>
        <v>-29.876350771017314</v>
      </c>
      <c r="P191" s="47"/>
      <c r="Q191" s="46">
        <f t="shared" si="36"/>
        <v>5132.290000000037</v>
      </c>
      <c r="R191" s="48">
        <f t="shared" si="30"/>
        <v>0.12364922898268689</v>
      </c>
      <c r="T191" s="30">
        <v>5</v>
      </c>
      <c r="U191" s="30">
        <v>17</v>
      </c>
      <c r="V191" s="30"/>
      <c r="W191" s="30" t="s">
        <v>41</v>
      </c>
      <c r="Y191" s="31"/>
      <c r="Z191" s="32"/>
      <c r="AA191" s="30">
        <v>70</v>
      </c>
      <c r="AB191" s="30">
        <v>94</v>
      </c>
      <c r="AC191" s="41">
        <f t="shared" si="37"/>
        <v>0</v>
      </c>
      <c r="AG191" s="32"/>
      <c r="AH191" s="32"/>
      <c r="AI191" s="32">
        <f t="shared" si="38"/>
        <v>0</v>
      </c>
    </row>
    <row r="192" spans="1:35" s="29" customFormat="1" ht="23.25" customHeight="1">
      <c r="A192" s="42">
        <v>184</v>
      </c>
      <c r="B192" s="43" t="s">
        <v>226</v>
      </c>
      <c r="C192" s="44">
        <v>6532302</v>
      </c>
      <c r="D192" s="44"/>
      <c r="E192" s="45">
        <f t="shared" si="31"/>
        <v>6532302</v>
      </c>
      <c r="F192" s="46">
        <v>6523831.32</v>
      </c>
      <c r="G192" s="38">
        <f t="shared" si="26"/>
        <v>99.87032626476854</v>
      </c>
      <c r="H192" s="39">
        <f t="shared" si="27"/>
        <v>-5.870326264768536</v>
      </c>
      <c r="I192" s="40">
        <f t="shared" si="32"/>
        <v>8470.679999999702</v>
      </c>
      <c r="J192" s="39">
        <f t="shared" si="28"/>
        <v>0.12967373523146514</v>
      </c>
      <c r="K192" s="46"/>
      <c r="L192" s="38">
        <f t="shared" si="29"/>
        <v>0</v>
      </c>
      <c r="M192" s="37">
        <f t="shared" si="33"/>
        <v>6523831.32</v>
      </c>
      <c r="N192" s="38">
        <f t="shared" si="34"/>
        <v>99.87032626476854</v>
      </c>
      <c r="O192" s="47">
        <f t="shared" si="35"/>
        <v>-29.870326264768536</v>
      </c>
      <c r="P192" s="47"/>
      <c r="Q192" s="46">
        <f t="shared" si="36"/>
        <v>8470.679999999702</v>
      </c>
      <c r="R192" s="48">
        <f t="shared" si="30"/>
        <v>0.12967373523146514</v>
      </c>
      <c r="T192" s="30">
        <v>6</v>
      </c>
      <c r="U192" s="30">
        <v>17</v>
      </c>
      <c r="V192" s="30"/>
      <c r="W192" s="30" t="s">
        <v>41</v>
      </c>
      <c r="Y192" s="31"/>
      <c r="Z192" s="32"/>
      <c r="AA192" s="30">
        <v>70</v>
      </c>
      <c r="AB192" s="30">
        <v>94</v>
      </c>
      <c r="AC192" s="41">
        <f t="shared" si="37"/>
        <v>0</v>
      </c>
      <c r="AG192" s="32"/>
      <c r="AH192" s="32"/>
      <c r="AI192" s="32">
        <f t="shared" si="38"/>
        <v>0</v>
      </c>
    </row>
    <row r="193" spans="1:35" s="29" customFormat="1" ht="23.25" customHeight="1">
      <c r="A193" s="42">
        <v>185</v>
      </c>
      <c r="B193" s="43" t="s">
        <v>227</v>
      </c>
      <c r="C193" s="44">
        <v>16107820</v>
      </c>
      <c r="D193" s="44">
        <v>175000</v>
      </c>
      <c r="E193" s="45">
        <f t="shared" si="31"/>
        <v>16282820</v>
      </c>
      <c r="F193" s="46">
        <v>16261100.18</v>
      </c>
      <c r="G193" s="38">
        <f t="shared" si="26"/>
        <v>99.86660897805172</v>
      </c>
      <c r="H193" s="39">
        <f t="shared" si="27"/>
        <v>-5.866608978051715</v>
      </c>
      <c r="I193" s="40">
        <f t="shared" si="32"/>
        <v>21719.820000000298</v>
      </c>
      <c r="J193" s="39">
        <f t="shared" si="28"/>
        <v>0.13339102194828842</v>
      </c>
      <c r="K193" s="46"/>
      <c r="L193" s="38">
        <f t="shared" si="29"/>
        <v>0</v>
      </c>
      <c r="M193" s="37">
        <f t="shared" si="33"/>
        <v>16261100.18</v>
      </c>
      <c r="N193" s="38">
        <f t="shared" si="34"/>
        <v>99.86660897805172</v>
      </c>
      <c r="O193" s="47">
        <f t="shared" si="35"/>
        <v>-29.866608978051715</v>
      </c>
      <c r="P193" s="47"/>
      <c r="Q193" s="46">
        <f t="shared" si="36"/>
        <v>21719.820000000298</v>
      </c>
      <c r="R193" s="48">
        <f t="shared" si="30"/>
        <v>0.13339102194828842</v>
      </c>
      <c r="T193" s="30">
        <v>1</v>
      </c>
      <c r="U193" s="30">
        <v>17</v>
      </c>
      <c r="V193" s="30"/>
      <c r="W193" s="30" t="s">
        <v>41</v>
      </c>
      <c r="Y193" s="31"/>
      <c r="Z193" s="32"/>
      <c r="AA193" s="30">
        <v>70</v>
      </c>
      <c r="AB193" s="30">
        <v>94</v>
      </c>
      <c r="AC193" s="41">
        <f t="shared" si="37"/>
        <v>0</v>
      </c>
      <c r="AG193" s="32"/>
      <c r="AH193" s="32"/>
      <c r="AI193" s="32">
        <f t="shared" si="38"/>
        <v>0</v>
      </c>
    </row>
    <row r="194" spans="1:35" s="29" customFormat="1" ht="23.25" customHeight="1">
      <c r="A194" s="42">
        <v>186</v>
      </c>
      <c r="B194" s="43" t="s">
        <v>228</v>
      </c>
      <c r="C194" s="44">
        <v>20757640</v>
      </c>
      <c r="D194" s="44"/>
      <c r="E194" s="45">
        <f t="shared" si="31"/>
        <v>20757640</v>
      </c>
      <c r="F194" s="46">
        <v>20729867.68</v>
      </c>
      <c r="G194" s="38">
        <f t="shared" si="26"/>
        <v>99.86620675568128</v>
      </c>
      <c r="H194" s="39">
        <f t="shared" si="27"/>
        <v>-5.866206755681276</v>
      </c>
      <c r="I194" s="40">
        <f t="shared" si="32"/>
        <v>27772.320000000298</v>
      </c>
      <c r="J194" s="39">
        <f t="shared" si="28"/>
        <v>0.13379324431871975</v>
      </c>
      <c r="K194" s="46"/>
      <c r="L194" s="38">
        <f t="shared" si="29"/>
        <v>0</v>
      </c>
      <c r="M194" s="37">
        <f t="shared" si="33"/>
        <v>20729867.68</v>
      </c>
      <c r="N194" s="38">
        <f t="shared" si="34"/>
        <v>99.86620675568128</v>
      </c>
      <c r="O194" s="47">
        <f t="shared" si="35"/>
        <v>-29.866206755681276</v>
      </c>
      <c r="P194" s="47"/>
      <c r="Q194" s="46">
        <f t="shared" si="36"/>
        <v>27772.320000000298</v>
      </c>
      <c r="R194" s="48">
        <f t="shared" si="30"/>
        <v>0.13379324431871975</v>
      </c>
      <c r="T194" s="30">
        <v>3</v>
      </c>
      <c r="U194" s="30">
        <v>12</v>
      </c>
      <c r="V194" s="30"/>
      <c r="W194" s="30" t="s">
        <v>41</v>
      </c>
      <c r="Y194" s="31"/>
      <c r="Z194" s="32"/>
      <c r="AA194" s="30">
        <v>70</v>
      </c>
      <c r="AB194" s="30">
        <v>94</v>
      </c>
      <c r="AC194" s="41">
        <f t="shared" si="37"/>
        <v>0</v>
      </c>
      <c r="AG194" s="32"/>
      <c r="AH194" s="32"/>
      <c r="AI194" s="32">
        <f t="shared" si="38"/>
        <v>0</v>
      </c>
    </row>
    <row r="195" spans="1:35" s="29" customFormat="1" ht="23.25" customHeight="1">
      <c r="A195" s="42">
        <v>187</v>
      </c>
      <c r="B195" s="43" t="s">
        <v>229</v>
      </c>
      <c r="C195" s="44">
        <v>11205062</v>
      </c>
      <c r="D195" s="44">
        <v>24000</v>
      </c>
      <c r="E195" s="45">
        <f t="shared" si="31"/>
        <v>11229062</v>
      </c>
      <c r="F195" s="46">
        <v>11213963.21</v>
      </c>
      <c r="G195" s="38">
        <f t="shared" si="26"/>
        <v>99.86553827915458</v>
      </c>
      <c r="H195" s="39">
        <f t="shared" si="27"/>
        <v>-5.865538279154578</v>
      </c>
      <c r="I195" s="40">
        <f t="shared" si="32"/>
        <v>15098.789999999106</v>
      </c>
      <c r="J195" s="39">
        <f t="shared" si="28"/>
        <v>0.13446172084541974</v>
      </c>
      <c r="K195" s="46"/>
      <c r="L195" s="38">
        <f t="shared" si="29"/>
        <v>0</v>
      </c>
      <c r="M195" s="37">
        <f t="shared" si="33"/>
        <v>11213963.21</v>
      </c>
      <c r="N195" s="38">
        <f t="shared" si="34"/>
        <v>99.86553827915458</v>
      </c>
      <c r="O195" s="47">
        <f t="shared" si="35"/>
        <v>-29.865538279154578</v>
      </c>
      <c r="P195" s="47"/>
      <c r="Q195" s="46">
        <f t="shared" si="36"/>
        <v>15098.789999999106</v>
      </c>
      <c r="R195" s="48">
        <f t="shared" si="30"/>
        <v>0.13446172084541974</v>
      </c>
      <c r="T195" s="30">
        <v>3</v>
      </c>
      <c r="U195" s="30">
        <v>3</v>
      </c>
      <c r="V195" s="30" t="s">
        <v>48</v>
      </c>
      <c r="W195" s="30" t="s">
        <v>41</v>
      </c>
      <c r="Y195" s="31"/>
      <c r="Z195" s="32"/>
      <c r="AA195" s="30">
        <v>70</v>
      </c>
      <c r="AB195" s="30">
        <v>94</v>
      </c>
      <c r="AC195" s="41">
        <f t="shared" si="37"/>
        <v>0</v>
      </c>
      <c r="AG195" s="32"/>
      <c r="AH195" s="32"/>
      <c r="AI195" s="32">
        <f t="shared" si="38"/>
        <v>0</v>
      </c>
    </row>
    <row r="196" spans="1:35" s="29" customFormat="1" ht="23.25" customHeight="1">
      <c r="A196" s="42">
        <v>188</v>
      </c>
      <c r="B196" s="43" t="s">
        <v>230</v>
      </c>
      <c r="C196" s="44">
        <v>1185730</v>
      </c>
      <c r="D196" s="44"/>
      <c r="E196" s="45">
        <f t="shared" si="31"/>
        <v>1185730</v>
      </c>
      <c r="F196" s="46">
        <v>1184074.8</v>
      </c>
      <c r="G196" s="38">
        <f t="shared" si="26"/>
        <v>99.8604066693092</v>
      </c>
      <c r="H196" s="39">
        <f t="shared" si="27"/>
        <v>-5.860406669309199</v>
      </c>
      <c r="I196" s="40">
        <f t="shared" si="32"/>
        <v>1655.1999999999534</v>
      </c>
      <c r="J196" s="39">
        <f t="shared" si="28"/>
        <v>0.13959333069079416</v>
      </c>
      <c r="K196" s="46"/>
      <c r="L196" s="38">
        <f t="shared" si="29"/>
        <v>0</v>
      </c>
      <c r="M196" s="37">
        <f t="shared" si="33"/>
        <v>1184074.8</v>
      </c>
      <c r="N196" s="38">
        <f t="shared" si="34"/>
        <v>99.8604066693092</v>
      </c>
      <c r="O196" s="47">
        <f t="shared" si="35"/>
        <v>-29.8604066693092</v>
      </c>
      <c r="P196" s="47"/>
      <c r="Q196" s="46">
        <f t="shared" si="36"/>
        <v>1655.1999999999534</v>
      </c>
      <c r="R196" s="48">
        <f t="shared" si="30"/>
        <v>0.13959333069079416</v>
      </c>
      <c r="T196" s="30">
        <v>1</v>
      </c>
      <c r="U196" s="30">
        <v>83</v>
      </c>
      <c r="V196" s="30"/>
      <c r="W196" s="30" t="s">
        <v>41</v>
      </c>
      <c r="Y196" s="31"/>
      <c r="Z196" s="32"/>
      <c r="AA196" s="30">
        <v>70</v>
      </c>
      <c r="AB196" s="30">
        <v>94</v>
      </c>
      <c r="AC196" s="41">
        <f t="shared" si="37"/>
        <v>0</v>
      </c>
      <c r="AG196" s="32"/>
      <c r="AH196" s="32"/>
      <c r="AI196" s="32">
        <f t="shared" si="38"/>
        <v>0</v>
      </c>
    </row>
    <row r="197" spans="1:35" s="29" customFormat="1" ht="23.25" customHeight="1">
      <c r="A197" s="42">
        <v>189</v>
      </c>
      <c r="B197" s="43" t="s">
        <v>231</v>
      </c>
      <c r="C197" s="44">
        <v>11036628</v>
      </c>
      <c r="D197" s="44"/>
      <c r="E197" s="45">
        <f t="shared" si="31"/>
        <v>11036628</v>
      </c>
      <c r="F197" s="46">
        <v>11020972.06</v>
      </c>
      <c r="G197" s="38">
        <f t="shared" si="26"/>
        <v>99.85814562201426</v>
      </c>
      <c r="H197" s="39">
        <f t="shared" si="27"/>
        <v>-5.858145622014263</v>
      </c>
      <c r="I197" s="40">
        <f t="shared" si="32"/>
        <v>15655.939999999478</v>
      </c>
      <c r="J197" s="39">
        <f t="shared" si="28"/>
        <v>0.1418543779857351</v>
      </c>
      <c r="K197" s="46"/>
      <c r="L197" s="38">
        <f t="shared" si="29"/>
        <v>0</v>
      </c>
      <c r="M197" s="37">
        <f t="shared" si="33"/>
        <v>11020972.06</v>
      </c>
      <c r="N197" s="38">
        <f t="shared" si="34"/>
        <v>99.85814562201426</v>
      </c>
      <c r="O197" s="47">
        <f t="shared" si="35"/>
        <v>-29.858145622014263</v>
      </c>
      <c r="P197" s="47"/>
      <c r="Q197" s="46">
        <f t="shared" si="36"/>
        <v>15655.939999999478</v>
      </c>
      <c r="R197" s="48">
        <f t="shared" si="30"/>
        <v>0.1418543779857351</v>
      </c>
      <c r="T197" s="30">
        <v>1</v>
      </c>
      <c r="U197" s="30">
        <v>3</v>
      </c>
      <c r="V197" s="30" t="s">
        <v>91</v>
      </c>
      <c r="W197" s="30" t="s">
        <v>41</v>
      </c>
      <c r="Y197" s="31"/>
      <c r="Z197" s="32"/>
      <c r="AA197" s="30">
        <v>70</v>
      </c>
      <c r="AB197" s="30">
        <v>94</v>
      </c>
      <c r="AC197" s="41">
        <f t="shared" si="37"/>
        <v>0</v>
      </c>
      <c r="AG197" s="32"/>
      <c r="AH197" s="32"/>
      <c r="AI197" s="32">
        <f t="shared" si="38"/>
        <v>0</v>
      </c>
    </row>
    <row r="198" spans="1:35" s="29" customFormat="1" ht="23.25" customHeight="1">
      <c r="A198" s="42">
        <v>190</v>
      </c>
      <c r="B198" s="43" t="s">
        <v>232</v>
      </c>
      <c r="C198" s="44">
        <v>2984540</v>
      </c>
      <c r="D198" s="44"/>
      <c r="E198" s="45">
        <f t="shared" si="31"/>
        <v>2984540</v>
      </c>
      <c r="F198" s="46">
        <v>2980198.06</v>
      </c>
      <c r="G198" s="38">
        <f t="shared" si="26"/>
        <v>99.85451895434473</v>
      </c>
      <c r="H198" s="39">
        <f t="shared" si="27"/>
        <v>-5.8545189543447265</v>
      </c>
      <c r="I198" s="40">
        <f t="shared" si="32"/>
        <v>4341.939999999944</v>
      </c>
      <c r="J198" s="39">
        <f t="shared" si="28"/>
        <v>0.14548104565527498</v>
      </c>
      <c r="K198" s="46"/>
      <c r="L198" s="38">
        <f t="shared" si="29"/>
        <v>0</v>
      </c>
      <c r="M198" s="37">
        <f t="shared" si="33"/>
        <v>2980198.06</v>
      </c>
      <c r="N198" s="38">
        <f t="shared" si="34"/>
        <v>99.85451895434473</v>
      </c>
      <c r="O198" s="47">
        <f t="shared" si="35"/>
        <v>-29.854518954344726</v>
      </c>
      <c r="P198" s="47"/>
      <c r="Q198" s="46">
        <f t="shared" si="36"/>
        <v>4341.939999999944</v>
      </c>
      <c r="R198" s="48">
        <f t="shared" si="30"/>
        <v>0.14548104565527498</v>
      </c>
      <c r="T198" s="30">
        <v>5</v>
      </c>
      <c r="U198" s="30">
        <v>83</v>
      </c>
      <c r="V198" s="30"/>
      <c r="W198" s="30" t="s">
        <v>41</v>
      </c>
      <c r="Y198" s="31"/>
      <c r="Z198" s="32"/>
      <c r="AA198" s="30">
        <v>70</v>
      </c>
      <c r="AB198" s="30">
        <v>94</v>
      </c>
      <c r="AC198" s="41">
        <f t="shared" si="37"/>
        <v>0</v>
      </c>
      <c r="AG198" s="32"/>
      <c r="AH198" s="32"/>
      <c r="AI198" s="32">
        <f t="shared" si="38"/>
        <v>0</v>
      </c>
    </row>
    <row r="199" spans="1:35" s="29" customFormat="1" ht="23.25" customHeight="1">
      <c r="A199" s="42">
        <v>191</v>
      </c>
      <c r="B199" s="43" t="s">
        <v>233</v>
      </c>
      <c r="C199" s="44">
        <v>8165575</v>
      </c>
      <c r="D199" s="44"/>
      <c r="E199" s="45">
        <f t="shared" si="31"/>
        <v>8165575</v>
      </c>
      <c r="F199" s="46">
        <v>8153382.12</v>
      </c>
      <c r="G199" s="38">
        <f t="shared" si="26"/>
        <v>99.85067946837792</v>
      </c>
      <c r="H199" s="39">
        <f t="shared" si="27"/>
        <v>-5.850679468377919</v>
      </c>
      <c r="I199" s="40">
        <f t="shared" si="32"/>
        <v>12192.879999999888</v>
      </c>
      <c r="J199" s="39">
        <f t="shared" si="28"/>
        <v>0.1493205316220828</v>
      </c>
      <c r="K199" s="46"/>
      <c r="L199" s="38">
        <f t="shared" si="29"/>
        <v>0</v>
      </c>
      <c r="M199" s="37">
        <f t="shared" si="33"/>
        <v>8153382.12</v>
      </c>
      <c r="N199" s="38">
        <f t="shared" si="34"/>
        <v>99.85067946837792</v>
      </c>
      <c r="O199" s="47">
        <f t="shared" si="35"/>
        <v>-29.85067946837792</v>
      </c>
      <c r="P199" s="47"/>
      <c r="Q199" s="46">
        <f t="shared" si="36"/>
        <v>12192.879999999888</v>
      </c>
      <c r="R199" s="48">
        <f t="shared" si="30"/>
        <v>0.1493205316220828</v>
      </c>
      <c r="T199" s="30">
        <v>4</v>
      </c>
      <c r="U199" s="30">
        <v>127</v>
      </c>
      <c r="V199" s="30"/>
      <c r="W199" s="30" t="s">
        <v>41</v>
      </c>
      <c r="Y199" s="31"/>
      <c r="Z199" s="32"/>
      <c r="AA199" s="30">
        <v>70</v>
      </c>
      <c r="AB199" s="30">
        <v>94</v>
      </c>
      <c r="AC199" s="41">
        <f t="shared" si="37"/>
        <v>0</v>
      </c>
      <c r="AG199" s="32"/>
      <c r="AH199" s="32"/>
      <c r="AI199" s="32">
        <f t="shared" si="38"/>
        <v>0</v>
      </c>
    </row>
    <row r="200" spans="1:35" s="29" customFormat="1" ht="23.25" customHeight="1">
      <c r="A200" s="42">
        <v>192</v>
      </c>
      <c r="B200" s="43" t="s">
        <v>234</v>
      </c>
      <c r="C200" s="44">
        <v>2196910</v>
      </c>
      <c r="D200" s="44"/>
      <c r="E200" s="45">
        <f t="shared" si="31"/>
        <v>2196910</v>
      </c>
      <c r="F200" s="46">
        <v>2193004.85</v>
      </c>
      <c r="G200" s="38">
        <f t="shared" si="26"/>
        <v>99.82224351475482</v>
      </c>
      <c r="H200" s="39">
        <f t="shared" si="27"/>
        <v>-5.822243514754817</v>
      </c>
      <c r="I200" s="40">
        <f t="shared" si="32"/>
        <v>3905.149999999907</v>
      </c>
      <c r="J200" s="39">
        <f t="shared" si="28"/>
        <v>0.17775648524518103</v>
      </c>
      <c r="K200" s="46"/>
      <c r="L200" s="38">
        <f t="shared" si="29"/>
        <v>0</v>
      </c>
      <c r="M200" s="37">
        <f t="shared" si="33"/>
        <v>2193004.85</v>
      </c>
      <c r="N200" s="38">
        <f t="shared" si="34"/>
        <v>99.82224351475482</v>
      </c>
      <c r="O200" s="47">
        <f t="shared" si="35"/>
        <v>-29.822243514754817</v>
      </c>
      <c r="P200" s="47"/>
      <c r="Q200" s="46">
        <f t="shared" si="36"/>
        <v>3905.149999999907</v>
      </c>
      <c r="R200" s="48">
        <f t="shared" si="30"/>
        <v>0.17775648524518103</v>
      </c>
      <c r="T200" s="30">
        <v>4</v>
      </c>
      <c r="U200" s="30">
        <v>15</v>
      </c>
      <c r="V200" s="30"/>
      <c r="W200" s="30" t="s">
        <v>41</v>
      </c>
      <c r="Y200" s="31"/>
      <c r="Z200" s="32"/>
      <c r="AA200" s="30">
        <v>70</v>
      </c>
      <c r="AB200" s="30">
        <v>94</v>
      </c>
      <c r="AC200" s="41">
        <f t="shared" si="37"/>
        <v>0</v>
      </c>
      <c r="AG200" s="32"/>
      <c r="AH200" s="32"/>
      <c r="AI200" s="32">
        <f t="shared" si="38"/>
        <v>0</v>
      </c>
    </row>
    <row r="201" spans="1:35" s="29" customFormat="1" ht="23.25" customHeight="1">
      <c r="A201" s="42">
        <v>193</v>
      </c>
      <c r="B201" s="43" t="s">
        <v>235</v>
      </c>
      <c r="C201" s="44">
        <v>16912540</v>
      </c>
      <c r="D201" s="44"/>
      <c r="E201" s="45">
        <f t="shared" si="31"/>
        <v>16912540</v>
      </c>
      <c r="F201" s="46">
        <v>16880609.35</v>
      </c>
      <c r="G201" s="38">
        <f aca="true" t="shared" si="39" ref="G201:G264">+F201*100/E201</f>
        <v>99.81120133344845</v>
      </c>
      <c r="H201" s="39">
        <f aca="true" t="shared" si="40" ref="H201:H264">+AB201-G201</f>
        <v>-5.811201333448452</v>
      </c>
      <c r="I201" s="40">
        <f t="shared" si="32"/>
        <v>31930.64999999851</v>
      </c>
      <c r="J201" s="39">
        <f aca="true" t="shared" si="41" ref="J201:J264">+I201*100/E201</f>
        <v>0.1887986665515559</v>
      </c>
      <c r="K201" s="46"/>
      <c r="L201" s="38">
        <f aca="true" t="shared" si="42" ref="L201:L264">+K201*100/E201</f>
        <v>0</v>
      </c>
      <c r="M201" s="37">
        <f t="shared" si="33"/>
        <v>16880609.35</v>
      </c>
      <c r="N201" s="38">
        <f t="shared" si="34"/>
        <v>99.81120133344845</v>
      </c>
      <c r="O201" s="47">
        <f t="shared" si="35"/>
        <v>-29.81120133344845</v>
      </c>
      <c r="P201" s="47"/>
      <c r="Q201" s="46">
        <f t="shared" si="36"/>
        <v>31930.64999999851</v>
      </c>
      <c r="R201" s="48">
        <f aca="true" t="shared" si="43" ref="R201:R264">+Q201*100/E201</f>
        <v>0.1887986665515559</v>
      </c>
      <c r="T201" s="30">
        <v>3</v>
      </c>
      <c r="U201" s="30">
        <v>17</v>
      </c>
      <c r="V201" s="30"/>
      <c r="W201" s="30" t="s">
        <v>41</v>
      </c>
      <c r="Y201" s="31"/>
      <c r="Z201" s="32"/>
      <c r="AA201" s="30">
        <v>70</v>
      </c>
      <c r="AB201" s="30">
        <v>94</v>
      </c>
      <c r="AC201" s="41">
        <f t="shared" si="37"/>
        <v>0</v>
      </c>
      <c r="AG201" s="32"/>
      <c r="AH201" s="32"/>
      <c r="AI201" s="32">
        <f t="shared" si="38"/>
        <v>0</v>
      </c>
    </row>
    <row r="202" spans="1:35" s="29" customFormat="1" ht="23.25" customHeight="1">
      <c r="A202" s="42">
        <v>194</v>
      </c>
      <c r="B202" s="43" t="s">
        <v>236</v>
      </c>
      <c r="C202" s="44">
        <v>8814046</v>
      </c>
      <c r="D202" s="44">
        <v>24000</v>
      </c>
      <c r="E202" s="45">
        <f aca="true" t="shared" si="44" ref="E202:E265">SUM(C202:D202)</f>
        <v>8838046</v>
      </c>
      <c r="F202" s="46">
        <v>8820972.16</v>
      </c>
      <c r="G202" s="38">
        <f t="shared" si="39"/>
        <v>99.80681431167025</v>
      </c>
      <c r="H202" s="39">
        <f t="shared" si="40"/>
        <v>-5.8068143116702515</v>
      </c>
      <c r="I202" s="40">
        <f aca="true" t="shared" si="45" ref="I202:I265">+E202-F202</f>
        <v>17073.83999999985</v>
      </c>
      <c r="J202" s="39">
        <f t="shared" si="41"/>
        <v>0.19318568832974903</v>
      </c>
      <c r="K202" s="46"/>
      <c r="L202" s="38">
        <f t="shared" si="42"/>
        <v>0</v>
      </c>
      <c r="M202" s="37">
        <f aca="true" t="shared" si="46" ref="M202:M265">SUM(F202+K202)</f>
        <v>8820972.16</v>
      </c>
      <c r="N202" s="38">
        <f aca="true" t="shared" si="47" ref="N202:N265">SUM(M202*100/E202)</f>
        <v>99.80681431167025</v>
      </c>
      <c r="O202" s="47">
        <f aca="true" t="shared" si="48" ref="O202:O265">+AA202-N202</f>
        <v>-29.80681431167025</v>
      </c>
      <c r="P202" s="47"/>
      <c r="Q202" s="46">
        <f aca="true" t="shared" si="49" ref="Q202:Q265">SUM(E202-M202-P202)</f>
        <v>17073.83999999985</v>
      </c>
      <c r="R202" s="48">
        <f t="shared" si="43"/>
        <v>0.19318568832974903</v>
      </c>
      <c r="T202" s="30">
        <v>2</v>
      </c>
      <c r="U202" s="30">
        <v>3</v>
      </c>
      <c r="V202" s="30" t="s">
        <v>48</v>
      </c>
      <c r="W202" s="30" t="s">
        <v>41</v>
      </c>
      <c r="Y202" s="31"/>
      <c r="Z202" s="32"/>
      <c r="AA202" s="30">
        <v>70</v>
      </c>
      <c r="AB202" s="30">
        <v>94</v>
      </c>
      <c r="AC202" s="41">
        <f aca="true" t="shared" si="50" ref="AC202:AC229">+Z202+Y202</f>
        <v>0</v>
      </c>
      <c r="AG202" s="32"/>
      <c r="AH202" s="32"/>
      <c r="AI202" s="32">
        <f aca="true" t="shared" si="51" ref="AI202:AI265">SUM(AG202:AH202)</f>
        <v>0</v>
      </c>
    </row>
    <row r="203" spans="1:35" s="29" customFormat="1" ht="23.25" customHeight="1">
      <c r="A203" s="42">
        <v>195</v>
      </c>
      <c r="B203" s="43" t="s">
        <v>237</v>
      </c>
      <c r="C203" s="44">
        <v>7677117</v>
      </c>
      <c r="D203" s="44">
        <v>16400</v>
      </c>
      <c r="E203" s="45">
        <f t="shared" si="44"/>
        <v>7693517</v>
      </c>
      <c r="F203" s="46">
        <v>7677724.99</v>
      </c>
      <c r="G203" s="38">
        <f t="shared" si="39"/>
        <v>99.79473613953151</v>
      </c>
      <c r="H203" s="39">
        <f t="shared" si="40"/>
        <v>-5.7947361395315085</v>
      </c>
      <c r="I203" s="40">
        <f t="shared" si="45"/>
        <v>15792.009999999776</v>
      </c>
      <c r="J203" s="39">
        <f t="shared" si="41"/>
        <v>0.20526386046849285</v>
      </c>
      <c r="K203" s="46"/>
      <c r="L203" s="38">
        <f t="shared" si="42"/>
        <v>0</v>
      </c>
      <c r="M203" s="37">
        <f t="shared" si="46"/>
        <v>7677724.99</v>
      </c>
      <c r="N203" s="38">
        <f t="shared" si="47"/>
        <v>99.79473613953151</v>
      </c>
      <c r="O203" s="47">
        <f t="shared" si="48"/>
        <v>-29.79473613953151</v>
      </c>
      <c r="P203" s="47"/>
      <c r="Q203" s="46">
        <f t="shared" si="49"/>
        <v>15792.009999999776</v>
      </c>
      <c r="R203" s="48">
        <f t="shared" si="43"/>
        <v>0.20526386046849285</v>
      </c>
      <c r="T203" s="30">
        <v>9</v>
      </c>
      <c r="U203" s="30">
        <v>3</v>
      </c>
      <c r="V203" s="30" t="s">
        <v>48</v>
      </c>
      <c r="W203" s="30" t="s">
        <v>41</v>
      </c>
      <c r="Y203" s="31"/>
      <c r="Z203" s="32"/>
      <c r="AA203" s="30">
        <v>70</v>
      </c>
      <c r="AB203" s="30">
        <v>94</v>
      </c>
      <c r="AC203" s="41">
        <f t="shared" si="50"/>
        <v>0</v>
      </c>
      <c r="AG203" s="32"/>
      <c r="AH203" s="32"/>
      <c r="AI203" s="32">
        <f t="shared" si="51"/>
        <v>0</v>
      </c>
    </row>
    <row r="204" spans="1:35" s="29" customFormat="1" ht="23.25" customHeight="1">
      <c r="A204" s="42">
        <v>196</v>
      </c>
      <c r="B204" s="43" t="s">
        <v>238</v>
      </c>
      <c r="C204" s="44">
        <v>4768860</v>
      </c>
      <c r="D204" s="44"/>
      <c r="E204" s="45">
        <f t="shared" si="44"/>
        <v>4768860</v>
      </c>
      <c r="F204" s="46">
        <v>4758725.04</v>
      </c>
      <c r="G204" s="38">
        <f t="shared" si="39"/>
        <v>99.78747625218605</v>
      </c>
      <c r="H204" s="39">
        <f t="shared" si="40"/>
        <v>-5.787476252186053</v>
      </c>
      <c r="I204" s="40">
        <f t="shared" si="45"/>
        <v>10134.959999999963</v>
      </c>
      <c r="J204" s="39">
        <f t="shared" si="41"/>
        <v>0.21252374781394218</v>
      </c>
      <c r="K204" s="46">
        <v>9280</v>
      </c>
      <c r="L204" s="38">
        <f t="shared" si="42"/>
        <v>0.19459577341335246</v>
      </c>
      <c r="M204" s="37">
        <f t="shared" si="46"/>
        <v>4768005.04</v>
      </c>
      <c r="N204" s="38">
        <f t="shared" si="47"/>
        <v>99.98207202559941</v>
      </c>
      <c r="O204" s="47">
        <f t="shared" si="48"/>
        <v>-29.982072025599408</v>
      </c>
      <c r="P204" s="47"/>
      <c r="Q204" s="46">
        <f t="shared" si="49"/>
        <v>854.9599999999627</v>
      </c>
      <c r="R204" s="48">
        <f t="shared" si="43"/>
        <v>0.017927974400589717</v>
      </c>
      <c r="T204" s="30">
        <v>1</v>
      </c>
      <c r="U204" s="30">
        <v>53</v>
      </c>
      <c r="V204" s="30"/>
      <c r="W204" s="30" t="s">
        <v>41</v>
      </c>
      <c r="Y204" s="31"/>
      <c r="Z204" s="32"/>
      <c r="AA204" s="30">
        <v>70</v>
      </c>
      <c r="AB204" s="30">
        <v>94</v>
      </c>
      <c r="AC204" s="41">
        <f t="shared" si="50"/>
        <v>0</v>
      </c>
      <c r="AG204" s="32"/>
      <c r="AH204" s="32"/>
      <c r="AI204" s="32">
        <f t="shared" si="51"/>
        <v>0</v>
      </c>
    </row>
    <row r="205" spans="1:35" s="29" customFormat="1" ht="23.25" customHeight="1">
      <c r="A205" s="42">
        <v>197</v>
      </c>
      <c r="B205" s="43" t="s">
        <v>239</v>
      </c>
      <c r="C205" s="44">
        <v>1942100</v>
      </c>
      <c r="D205" s="44"/>
      <c r="E205" s="45">
        <f t="shared" si="44"/>
        <v>1942100</v>
      </c>
      <c r="F205" s="46">
        <v>1937697.73</v>
      </c>
      <c r="G205" s="38">
        <f t="shared" si="39"/>
        <v>99.77332423665105</v>
      </c>
      <c r="H205" s="39">
        <f t="shared" si="40"/>
        <v>-5.7733242366510495</v>
      </c>
      <c r="I205" s="40">
        <f t="shared" si="45"/>
        <v>4402.270000000019</v>
      </c>
      <c r="J205" s="39">
        <f t="shared" si="41"/>
        <v>0.22667576334895312</v>
      </c>
      <c r="K205" s="46"/>
      <c r="L205" s="38">
        <f t="shared" si="42"/>
        <v>0</v>
      </c>
      <c r="M205" s="37">
        <f t="shared" si="46"/>
        <v>1937697.73</v>
      </c>
      <c r="N205" s="38">
        <f t="shared" si="47"/>
        <v>99.77332423665105</v>
      </c>
      <c r="O205" s="47">
        <f t="shared" si="48"/>
        <v>-29.77332423665105</v>
      </c>
      <c r="P205" s="47"/>
      <c r="Q205" s="46">
        <f t="shared" si="49"/>
        <v>4402.270000000019</v>
      </c>
      <c r="R205" s="48">
        <f t="shared" si="43"/>
        <v>0.22667576334895312</v>
      </c>
      <c r="T205" s="30">
        <v>7</v>
      </c>
      <c r="U205" s="30">
        <v>15</v>
      </c>
      <c r="V205" s="30"/>
      <c r="W205" s="30" t="s">
        <v>41</v>
      </c>
      <c r="Y205" s="31"/>
      <c r="Z205" s="32"/>
      <c r="AA205" s="30">
        <v>70</v>
      </c>
      <c r="AB205" s="30">
        <v>94</v>
      </c>
      <c r="AC205" s="41">
        <f t="shared" si="50"/>
        <v>0</v>
      </c>
      <c r="AG205" s="32"/>
      <c r="AH205" s="32"/>
      <c r="AI205" s="32">
        <f t="shared" si="51"/>
        <v>0</v>
      </c>
    </row>
    <row r="206" spans="1:35" s="29" customFormat="1" ht="23.25" customHeight="1">
      <c r="A206" s="42">
        <v>198</v>
      </c>
      <c r="B206" s="43" t="s">
        <v>240</v>
      </c>
      <c r="C206" s="44">
        <v>5843328</v>
      </c>
      <c r="D206" s="44"/>
      <c r="E206" s="45">
        <f t="shared" si="44"/>
        <v>5843328</v>
      </c>
      <c r="F206" s="46">
        <v>5829850.4</v>
      </c>
      <c r="G206" s="38">
        <f t="shared" si="39"/>
        <v>99.76935061663491</v>
      </c>
      <c r="H206" s="39">
        <f t="shared" si="40"/>
        <v>-5.76935061663491</v>
      </c>
      <c r="I206" s="40">
        <f t="shared" si="45"/>
        <v>13477.599999999627</v>
      </c>
      <c r="J206" s="39">
        <f t="shared" si="41"/>
        <v>0.23064938336508967</v>
      </c>
      <c r="K206" s="46"/>
      <c r="L206" s="38">
        <f t="shared" si="42"/>
        <v>0</v>
      </c>
      <c r="M206" s="37">
        <f t="shared" si="46"/>
        <v>5829850.4</v>
      </c>
      <c r="N206" s="38">
        <f t="shared" si="47"/>
        <v>99.76935061663491</v>
      </c>
      <c r="O206" s="47">
        <f t="shared" si="48"/>
        <v>-29.76935061663491</v>
      </c>
      <c r="P206" s="47"/>
      <c r="Q206" s="46">
        <f t="shared" si="49"/>
        <v>13477.599999999627</v>
      </c>
      <c r="R206" s="48">
        <f t="shared" si="43"/>
        <v>0.23064938336508967</v>
      </c>
      <c r="T206" s="30">
        <v>6</v>
      </c>
      <c r="U206" s="30">
        <v>83</v>
      </c>
      <c r="V206" s="30"/>
      <c r="W206" s="30" t="s">
        <v>41</v>
      </c>
      <c r="Y206" s="31"/>
      <c r="Z206" s="32"/>
      <c r="AA206" s="30">
        <v>70</v>
      </c>
      <c r="AB206" s="30">
        <v>94</v>
      </c>
      <c r="AC206" s="41">
        <f t="shared" si="50"/>
        <v>0</v>
      </c>
      <c r="AG206" s="32"/>
      <c r="AH206" s="32"/>
      <c r="AI206" s="32">
        <f t="shared" si="51"/>
        <v>0</v>
      </c>
    </row>
    <row r="207" spans="1:35" s="29" customFormat="1" ht="23.25" customHeight="1">
      <c r="A207" s="42">
        <v>199</v>
      </c>
      <c r="B207" s="43" t="s">
        <v>241</v>
      </c>
      <c r="C207" s="44">
        <v>7572978</v>
      </c>
      <c r="D207" s="44">
        <v>16400</v>
      </c>
      <c r="E207" s="45">
        <f t="shared" si="44"/>
        <v>7589378</v>
      </c>
      <c r="F207" s="46">
        <v>7571713.77</v>
      </c>
      <c r="G207" s="38">
        <f t="shared" si="39"/>
        <v>99.7672506231736</v>
      </c>
      <c r="H207" s="39">
        <f t="shared" si="40"/>
        <v>-5.767250623173595</v>
      </c>
      <c r="I207" s="40">
        <f t="shared" si="45"/>
        <v>17664.230000000447</v>
      </c>
      <c r="J207" s="39">
        <f t="shared" si="41"/>
        <v>0.2327493768264072</v>
      </c>
      <c r="K207" s="46"/>
      <c r="L207" s="38">
        <f t="shared" si="42"/>
        <v>0</v>
      </c>
      <c r="M207" s="37">
        <f t="shared" si="46"/>
        <v>7571713.77</v>
      </c>
      <c r="N207" s="38">
        <f t="shared" si="47"/>
        <v>99.7672506231736</v>
      </c>
      <c r="O207" s="47">
        <f t="shared" si="48"/>
        <v>-29.767250623173595</v>
      </c>
      <c r="P207" s="47"/>
      <c r="Q207" s="46">
        <f t="shared" si="49"/>
        <v>17664.230000000447</v>
      </c>
      <c r="R207" s="48">
        <f t="shared" si="43"/>
        <v>0.2327493768264072</v>
      </c>
      <c r="T207" s="30">
        <v>9</v>
      </c>
      <c r="U207" s="30">
        <v>3</v>
      </c>
      <c r="V207" s="30" t="s">
        <v>48</v>
      </c>
      <c r="W207" s="30" t="s">
        <v>41</v>
      </c>
      <c r="Y207" s="31"/>
      <c r="Z207" s="32"/>
      <c r="AA207" s="30">
        <v>70</v>
      </c>
      <c r="AB207" s="30">
        <v>94</v>
      </c>
      <c r="AC207" s="41">
        <f t="shared" si="50"/>
        <v>0</v>
      </c>
      <c r="AG207" s="32"/>
      <c r="AH207" s="32"/>
      <c r="AI207" s="32">
        <f t="shared" si="51"/>
        <v>0</v>
      </c>
    </row>
    <row r="208" spans="1:35" s="29" customFormat="1" ht="23.25" customHeight="1">
      <c r="A208" s="42">
        <v>200</v>
      </c>
      <c r="B208" s="43" t="s">
        <v>242</v>
      </c>
      <c r="C208" s="44">
        <v>2871790</v>
      </c>
      <c r="D208" s="44"/>
      <c r="E208" s="45">
        <f t="shared" si="44"/>
        <v>2871790</v>
      </c>
      <c r="F208" s="46">
        <v>2865100.89</v>
      </c>
      <c r="G208" s="38">
        <f t="shared" si="39"/>
        <v>99.76707523878835</v>
      </c>
      <c r="H208" s="39">
        <f t="shared" si="40"/>
        <v>-5.767075238788351</v>
      </c>
      <c r="I208" s="40">
        <f t="shared" si="45"/>
        <v>6689.10999999987</v>
      </c>
      <c r="J208" s="39">
        <f t="shared" si="41"/>
        <v>0.23292476121164393</v>
      </c>
      <c r="K208" s="46"/>
      <c r="L208" s="38">
        <f t="shared" si="42"/>
        <v>0</v>
      </c>
      <c r="M208" s="37">
        <f t="shared" si="46"/>
        <v>2865100.89</v>
      </c>
      <c r="N208" s="38">
        <f t="shared" si="47"/>
        <v>99.76707523878835</v>
      </c>
      <c r="O208" s="47">
        <f t="shared" si="48"/>
        <v>-29.76707523878835</v>
      </c>
      <c r="P208" s="47"/>
      <c r="Q208" s="46">
        <f t="shared" si="49"/>
        <v>6689.10999999987</v>
      </c>
      <c r="R208" s="48">
        <f t="shared" si="43"/>
        <v>0.23292476121164393</v>
      </c>
      <c r="T208" s="30">
        <v>5</v>
      </c>
      <c r="U208" s="30">
        <v>83</v>
      </c>
      <c r="V208" s="30"/>
      <c r="W208" s="30" t="s">
        <v>41</v>
      </c>
      <c r="Y208" s="31"/>
      <c r="Z208" s="32"/>
      <c r="AA208" s="30">
        <v>70</v>
      </c>
      <c r="AB208" s="30">
        <v>94</v>
      </c>
      <c r="AC208" s="41">
        <f t="shared" si="50"/>
        <v>0</v>
      </c>
      <c r="AG208" s="32"/>
      <c r="AH208" s="32"/>
      <c r="AI208" s="32">
        <f t="shared" si="51"/>
        <v>0</v>
      </c>
    </row>
    <row r="209" spans="1:35" s="29" customFormat="1" ht="23.25" customHeight="1">
      <c r="A209" s="42">
        <v>201</v>
      </c>
      <c r="B209" s="43" t="s">
        <v>243</v>
      </c>
      <c r="C209" s="44">
        <v>4136923</v>
      </c>
      <c r="D209" s="44">
        <v>16400</v>
      </c>
      <c r="E209" s="45">
        <f t="shared" si="44"/>
        <v>4153323</v>
      </c>
      <c r="F209" s="46">
        <v>4143517.37</v>
      </c>
      <c r="G209" s="38">
        <f t="shared" si="39"/>
        <v>99.76390880266236</v>
      </c>
      <c r="H209" s="39">
        <f t="shared" si="40"/>
        <v>-5.763908802662357</v>
      </c>
      <c r="I209" s="40">
        <f t="shared" si="45"/>
        <v>9805.629999999888</v>
      </c>
      <c r="J209" s="39">
        <f t="shared" si="41"/>
        <v>0.2360911973376472</v>
      </c>
      <c r="K209" s="46"/>
      <c r="L209" s="38">
        <f t="shared" si="42"/>
        <v>0</v>
      </c>
      <c r="M209" s="37">
        <f t="shared" si="46"/>
        <v>4143517.37</v>
      </c>
      <c r="N209" s="38">
        <f t="shared" si="47"/>
        <v>99.76390880266236</v>
      </c>
      <c r="O209" s="47">
        <f t="shared" si="48"/>
        <v>-29.763908802662357</v>
      </c>
      <c r="P209" s="47"/>
      <c r="Q209" s="46">
        <f t="shared" si="49"/>
        <v>9805.629999999888</v>
      </c>
      <c r="R209" s="48">
        <f t="shared" si="43"/>
        <v>0.2360911973376472</v>
      </c>
      <c r="T209" s="30">
        <v>1</v>
      </c>
      <c r="U209" s="30">
        <v>3</v>
      </c>
      <c r="V209" s="30" t="s">
        <v>48</v>
      </c>
      <c r="W209" s="30" t="s">
        <v>41</v>
      </c>
      <c r="Y209" s="31"/>
      <c r="Z209" s="32"/>
      <c r="AA209" s="30">
        <v>70</v>
      </c>
      <c r="AB209" s="30">
        <v>94</v>
      </c>
      <c r="AC209" s="41">
        <f t="shared" si="50"/>
        <v>0</v>
      </c>
      <c r="AG209" s="32"/>
      <c r="AH209" s="32"/>
      <c r="AI209" s="32">
        <f t="shared" si="51"/>
        <v>0</v>
      </c>
    </row>
    <row r="210" spans="1:35" s="29" customFormat="1" ht="23.25" customHeight="1">
      <c r="A210" s="42">
        <v>202</v>
      </c>
      <c r="B210" s="43" t="s">
        <v>244</v>
      </c>
      <c r="C210" s="44">
        <v>2552621</v>
      </c>
      <c r="D210" s="44"/>
      <c r="E210" s="45">
        <f t="shared" si="44"/>
        <v>2552621</v>
      </c>
      <c r="F210" s="46">
        <v>2546541.07</v>
      </c>
      <c r="G210" s="38">
        <f t="shared" si="39"/>
        <v>99.76181618814543</v>
      </c>
      <c r="H210" s="39">
        <f t="shared" si="40"/>
        <v>-5.761816188145431</v>
      </c>
      <c r="I210" s="40">
        <f t="shared" si="45"/>
        <v>6079.930000000168</v>
      </c>
      <c r="J210" s="39">
        <f t="shared" si="41"/>
        <v>0.23818381185456702</v>
      </c>
      <c r="K210" s="46"/>
      <c r="L210" s="38">
        <f t="shared" si="42"/>
        <v>0</v>
      </c>
      <c r="M210" s="37">
        <f t="shared" si="46"/>
        <v>2546541.07</v>
      </c>
      <c r="N210" s="38">
        <f t="shared" si="47"/>
        <v>99.76181618814543</v>
      </c>
      <c r="O210" s="47">
        <f t="shared" si="48"/>
        <v>-29.76181618814543</v>
      </c>
      <c r="P210" s="47"/>
      <c r="Q210" s="46">
        <f t="shared" si="49"/>
        <v>6079.930000000168</v>
      </c>
      <c r="R210" s="48">
        <f t="shared" si="43"/>
        <v>0.23818381185456702</v>
      </c>
      <c r="T210" s="30">
        <v>2</v>
      </c>
      <c r="U210" s="30">
        <v>15</v>
      </c>
      <c r="V210" s="30"/>
      <c r="W210" s="30" t="s">
        <v>41</v>
      </c>
      <c r="Y210" s="31"/>
      <c r="Z210" s="32"/>
      <c r="AA210" s="30">
        <v>70</v>
      </c>
      <c r="AB210" s="30">
        <v>94</v>
      </c>
      <c r="AC210" s="41">
        <f t="shared" si="50"/>
        <v>0</v>
      </c>
      <c r="AG210" s="32"/>
      <c r="AH210" s="32"/>
      <c r="AI210" s="32">
        <f t="shared" si="51"/>
        <v>0</v>
      </c>
    </row>
    <row r="211" spans="1:35" s="29" customFormat="1" ht="23.25" customHeight="1">
      <c r="A211" s="42">
        <v>203</v>
      </c>
      <c r="B211" s="43" t="s">
        <v>245</v>
      </c>
      <c r="C211" s="44">
        <v>3457310</v>
      </c>
      <c r="D211" s="44"/>
      <c r="E211" s="45">
        <f t="shared" si="44"/>
        <v>3457310</v>
      </c>
      <c r="F211" s="46">
        <v>3448416.2</v>
      </c>
      <c r="G211" s="38">
        <f t="shared" si="39"/>
        <v>99.74275375942568</v>
      </c>
      <c r="H211" s="39">
        <f t="shared" si="40"/>
        <v>-5.742753759425682</v>
      </c>
      <c r="I211" s="40">
        <f t="shared" si="45"/>
        <v>8893.799999999814</v>
      </c>
      <c r="J211" s="39">
        <f t="shared" si="41"/>
        <v>0.25724624057431394</v>
      </c>
      <c r="K211" s="46"/>
      <c r="L211" s="38">
        <f t="shared" si="42"/>
        <v>0</v>
      </c>
      <c r="M211" s="37">
        <f t="shared" si="46"/>
        <v>3448416.2</v>
      </c>
      <c r="N211" s="38">
        <f t="shared" si="47"/>
        <v>99.74275375942568</v>
      </c>
      <c r="O211" s="47">
        <f t="shared" si="48"/>
        <v>-29.742753759425682</v>
      </c>
      <c r="P211" s="47"/>
      <c r="Q211" s="46">
        <f t="shared" si="49"/>
        <v>8893.799999999814</v>
      </c>
      <c r="R211" s="48">
        <f t="shared" si="43"/>
        <v>0.25724624057431394</v>
      </c>
      <c r="T211" s="30">
        <v>1</v>
      </c>
      <c r="U211" s="30">
        <v>83</v>
      </c>
      <c r="V211" s="30"/>
      <c r="W211" s="30" t="s">
        <v>41</v>
      </c>
      <c r="Y211" s="31"/>
      <c r="Z211" s="32"/>
      <c r="AA211" s="30">
        <v>70</v>
      </c>
      <c r="AB211" s="30">
        <v>94</v>
      </c>
      <c r="AC211" s="41">
        <f t="shared" si="50"/>
        <v>0</v>
      </c>
      <c r="AG211" s="32"/>
      <c r="AH211" s="32"/>
      <c r="AI211" s="32">
        <f t="shared" si="51"/>
        <v>0</v>
      </c>
    </row>
    <row r="212" spans="1:35" s="29" customFormat="1" ht="23.25" customHeight="1">
      <c r="A212" s="42">
        <v>204</v>
      </c>
      <c r="B212" s="43" t="s">
        <v>246</v>
      </c>
      <c r="C212" s="44">
        <v>19864368</v>
      </c>
      <c r="D212" s="44"/>
      <c r="E212" s="45">
        <f t="shared" si="44"/>
        <v>19864368</v>
      </c>
      <c r="F212" s="46">
        <v>19812246.28</v>
      </c>
      <c r="G212" s="38">
        <f t="shared" si="39"/>
        <v>99.73761198946778</v>
      </c>
      <c r="H212" s="39">
        <f t="shared" si="40"/>
        <v>-5.73761198946778</v>
      </c>
      <c r="I212" s="40">
        <f t="shared" si="45"/>
        <v>52121.71999999881</v>
      </c>
      <c r="J212" s="39">
        <f t="shared" si="41"/>
        <v>0.26238801053221933</v>
      </c>
      <c r="K212" s="46"/>
      <c r="L212" s="38">
        <f t="shared" si="42"/>
        <v>0</v>
      </c>
      <c r="M212" s="37">
        <f t="shared" si="46"/>
        <v>19812246.28</v>
      </c>
      <c r="N212" s="38">
        <f t="shared" si="47"/>
        <v>99.73761198946778</v>
      </c>
      <c r="O212" s="47">
        <f t="shared" si="48"/>
        <v>-29.73761198946778</v>
      </c>
      <c r="P212" s="47"/>
      <c r="Q212" s="46">
        <f t="shared" si="49"/>
        <v>52121.71999999881</v>
      </c>
      <c r="R212" s="48">
        <f t="shared" si="43"/>
        <v>0.26238801053221933</v>
      </c>
      <c r="T212" s="30">
        <v>7</v>
      </c>
      <c r="U212" s="30">
        <v>10</v>
      </c>
      <c r="V212" s="30"/>
      <c r="W212" s="30" t="s">
        <v>41</v>
      </c>
      <c r="Y212" s="31"/>
      <c r="Z212" s="32"/>
      <c r="AA212" s="30">
        <v>70</v>
      </c>
      <c r="AB212" s="30">
        <v>94</v>
      </c>
      <c r="AC212" s="41">
        <f t="shared" si="50"/>
        <v>0</v>
      </c>
      <c r="AG212" s="32"/>
      <c r="AH212" s="32"/>
      <c r="AI212" s="32">
        <f t="shared" si="51"/>
        <v>0</v>
      </c>
    </row>
    <row r="213" spans="1:35" s="29" customFormat="1" ht="23.25" customHeight="1">
      <c r="A213" s="42">
        <v>205</v>
      </c>
      <c r="B213" s="43" t="s">
        <v>247</v>
      </c>
      <c r="C213" s="44">
        <v>17651802</v>
      </c>
      <c r="D213" s="44"/>
      <c r="E213" s="45">
        <f t="shared" si="44"/>
        <v>17651802</v>
      </c>
      <c r="F213" s="46">
        <v>17602484.18</v>
      </c>
      <c r="G213" s="38">
        <f t="shared" si="39"/>
        <v>99.72060744846334</v>
      </c>
      <c r="H213" s="39">
        <f t="shared" si="40"/>
        <v>-5.7206074484633405</v>
      </c>
      <c r="I213" s="40">
        <f t="shared" si="45"/>
        <v>49317.8200000003</v>
      </c>
      <c r="J213" s="39">
        <f t="shared" si="41"/>
        <v>0.2793925515366663</v>
      </c>
      <c r="K213" s="46"/>
      <c r="L213" s="38">
        <f t="shared" si="42"/>
        <v>0</v>
      </c>
      <c r="M213" s="37">
        <f t="shared" si="46"/>
        <v>17602484.18</v>
      </c>
      <c r="N213" s="38">
        <f t="shared" si="47"/>
        <v>99.72060744846334</v>
      </c>
      <c r="O213" s="47">
        <f t="shared" si="48"/>
        <v>-29.72060744846334</v>
      </c>
      <c r="P213" s="47"/>
      <c r="Q213" s="46">
        <f t="shared" si="49"/>
        <v>49317.8200000003</v>
      </c>
      <c r="R213" s="48">
        <f t="shared" si="43"/>
        <v>0.2793925515366663</v>
      </c>
      <c r="T213" s="30">
        <v>2</v>
      </c>
      <c r="U213" s="30">
        <v>17</v>
      </c>
      <c r="V213" s="30"/>
      <c r="W213" s="30" t="s">
        <v>41</v>
      </c>
      <c r="Y213" s="31"/>
      <c r="Z213" s="32"/>
      <c r="AA213" s="30">
        <v>70</v>
      </c>
      <c r="AB213" s="30">
        <v>94</v>
      </c>
      <c r="AC213" s="41">
        <f t="shared" si="50"/>
        <v>0</v>
      </c>
      <c r="AG213" s="32"/>
      <c r="AH213" s="32"/>
      <c r="AI213" s="32">
        <f t="shared" si="51"/>
        <v>0</v>
      </c>
    </row>
    <row r="214" spans="1:35" s="29" customFormat="1" ht="23.25" customHeight="1">
      <c r="A214" s="42">
        <v>206</v>
      </c>
      <c r="B214" s="43" t="s">
        <v>248</v>
      </c>
      <c r="C214" s="44">
        <v>812220</v>
      </c>
      <c r="D214" s="44"/>
      <c r="E214" s="45">
        <f t="shared" si="44"/>
        <v>812220</v>
      </c>
      <c r="F214" s="46">
        <v>809949.54</v>
      </c>
      <c r="G214" s="38">
        <f t="shared" si="39"/>
        <v>99.72046243628573</v>
      </c>
      <c r="H214" s="39">
        <f t="shared" si="40"/>
        <v>-5.720462436285729</v>
      </c>
      <c r="I214" s="40">
        <f t="shared" si="45"/>
        <v>2270.4599999999627</v>
      </c>
      <c r="J214" s="39">
        <f t="shared" si="41"/>
        <v>0.27953756371426003</v>
      </c>
      <c r="K214" s="46"/>
      <c r="L214" s="38">
        <f t="shared" si="42"/>
        <v>0</v>
      </c>
      <c r="M214" s="37">
        <f t="shared" si="46"/>
        <v>809949.54</v>
      </c>
      <c r="N214" s="38">
        <f t="shared" si="47"/>
        <v>99.72046243628573</v>
      </c>
      <c r="O214" s="47">
        <f t="shared" si="48"/>
        <v>-29.72046243628573</v>
      </c>
      <c r="P214" s="47"/>
      <c r="Q214" s="46">
        <f t="shared" si="49"/>
        <v>2270.4599999999627</v>
      </c>
      <c r="R214" s="48">
        <f t="shared" si="43"/>
        <v>0.27953756371426003</v>
      </c>
      <c r="T214" s="30">
        <v>7</v>
      </c>
      <c r="U214" s="30">
        <v>83</v>
      </c>
      <c r="V214" s="30"/>
      <c r="W214" s="30" t="s">
        <v>41</v>
      </c>
      <c r="Y214" s="31"/>
      <c r="Z214" s="32"/>
      <c r="AA214" s="30">
        <v>70</v>
      </c>
      <c r="AB214" s="30">
        <v>94</v>
      </c>
      <c r="AC214" s="41">
        <f t="shared" si="50"/>
        <v>0</v>
      </c>
      <c r="AG214" s="32"/>
      <c r="AH214" s="32"/>
      <c r="AI214" s="32">
        <f t="shared" si="51"/>
        <v>0</v>
      </c>
    </row>
    <row r="215" spans="1:35" s="29" customFormat="1" ht="23.25" customHeight="1">
      <c r="A215" s="42">
        <v>207</v>
      </c>
      <c r="B215" s="43" t="s">
        <v>249</v>
      </c>
      <c r="C215" s="44">
        <v>1974539</v>
      </c>
      <c r="D215" s="44">
        <v>16400</v>
      </c>
      <c r="E215" s="45">
        <f t="shared" si="44"/>
        <v>1990939</v>
      </c>
      <c r="F215" s="46">
        <v>1984955.81</v>
      </c>
      <c r="G215" s="38">
        <f t="shared" si="39"/>
        <v>99.69947898956221</v>
      </c>
      <c r="H215" s="39">
        <f t="shared" si="40"/>
        <v>-5.699478989562209</v>
      </c>
      <c r="I215" s="40">
        <f t="shared" si="45"/>
        <v>5983.189999999944</v>
      </c>
      <c r="J215" s="39">
        <f t="shared" si="41"/>
        <v>0.3005210104377856</v>
      </c>
      <c r="K215" s="46"/>
      <c r="L215" s="38">
        <f t="shared" si="42"/>
        <v>0</v>
      </c>
      <c r="M215" s="37">
        <f t="shared" si="46"/>
        <v>1984955.81</v>
      </c>
      <c r="N215" s="38">
        <f t="shared" si="47"/>
        <v>99.69947898956221</v>
      </c>
      <c r="O215" s="47">
        <f t="shared" si="48"/>
        <v>-29.69947898956221</v>
      </c>
      <c r="P215" s="47"/>
      <c r="Q215" s="46">
        <f t="shared" si="49"/>
        <v>5983.189999999944</v>
      </c>
      <c r="R215" s="48">
        <f t="shared" si="43"/>
        <v>0.3005210104377856</v>
      </c>
      <c r="T215" s="30">
        <v>7</v>
      </c>
      <c r="U215" s="30">
        <v>3</v>
      </c>
      <c r="V215" s="30" t="s">
        <v>48</v>
      </c>
      <c r="W215" s="30" t="s">
        <v>41</v>
      </c>
      <c r="Y215" s="31"/>
      <c r="Z215" s="32"/>
      <c r="AA215" s="30">
        <v>70</v>
      </c>
      <c r="AB215" s="30">
        <v>94</v>
      </c>
      <c r="AC215" s="41">
        <f t="shared" si="50"/>
        <v>0</v>
      </c>
      <c r="AG215" s="32"/>
      <c r="AH215" s="32"/>
      <c r="AI215" s="32">
        <f t="shared" si="51"/>
        <v>0</v>
      </c>
    </row>
    <row r="216" spans="1:35" s="29" customFormat="1" ht="23.25" customHeight="1">
      <c r="A216" s="42">
        <v>208</v>
      </c>
      <c r="B216" s="43" t="s">
        <v>250</v>
      </c>
      <c r="C216" s="44">
        <v>9233825</v>
      </c>
      <c r="D216" s="44">
        <v>16400</v>
      </c>
      <c r="E216" s="45">
        <f t="shared" si="44"/>
        <v>9250225</v>
      </c>
      <c r="F216" s="46">
        <v>9221145.47</v>
      </c>
      <c r="G216" s="38">
        <f t="shared" si="39"/>
        <v>99.68563434943475</v>
      </c>
      <c r="H216" s="39">
        <f t="shared" si="40"/>
        <v>-5.68563434943475</v>
      </c>
      <c r="I216" s="40">
        <f t="shared" si="45"/>
        <v>29079.52999999933</v>
      </c>
      <c r="J216" s="39">
        <f t="shared" si="41"/>
        <v>0.3143656505652493</v>
      </c>
      <c r="K216" s="46"/>
      <c r="L216" s="38">
        <f t="shared" si="42"/>
        <v>0</v>
      </c>
      <c r="M216" s="37">
        <f t="shared" si="46"/>
        <v>9221145.47</v>
      </c>
      <c r="N216" s="38">
        <f t="shared" si="47"/>
        <v>99.68563434943475</v>
      </c>
      <c r="O216" s="47">
        <f t="shared" si="48"/>
        <v>-29.68563434943475</v>
      </c>
      <c r="P216" s="47"/>
      <c r="Q216" s="46">
        <f t="shared" si="49"/>
        <v>29079.52999999933</v>
      </c>
      <c r="R216" s="48">
        <f t="shared" si="43"/>
        <v>0.3143656505652493</v>
      </c>
      <c r="T216" s="30">
        <v>4</v>
      </c>
      <c r="U216" s="30">
        <v>3</v>
      </c>
      <c r="V216" s="30" t="s">
        <v>48</v>
      </c>
      <c r="W216" s="30" t="s">
        <v>41</v>
      </c>
      <c r="Y216" s="31"/>
      <c r="Z216" s="32"/>
      <c r="AA216" s="30">
        <v>70</v>
      </c>
      <c r="AB216" s="30">
        <v>94</v>
      </c>
      <c r="AC216" s="41">
        <f t="shared" si="50"/>
        <v>0</v>
      </c>
      <c r="AG216" s="32"/>
      <c r="AH216" s="32"/>
      <c r="AI216" s="32">
        <f t="shared" si="51"/>
        <v>0</v>
      </c>
    </row>
    <row r="217" spans="1:35" s="29" customFormat="1" ht="23.25" customHeight="1">
      <c r="A217" s="42">
        <v>209</v>
      </c>
      <c r="B217" s="43" t="s">
        <v>251</v>
      </c>
      <c r="C217" s="44">
        <v>5693563</v>
      </c>
      <c r="D217" s="44">
        <v>16400</v>
      </c>
      <c r="E217" s="45">
        <f t="shared" si="44"/>
        <v>5709963</v>
      </c>
      <c r="F217" s="46">
        <v>5691419.62</v>
      </c>
      <c r="G217" s="38">
        <f t="shared" si="39"/>
        <v>99.67524518109838</v>
      </c>
      <c r="H217" s="39">
        <f t="shared" si="40"/>
        <v>-5.675245181098376</v>
      </c>
      <c r="I217" s="40">
        <f t="shared" si="45"/>
        <v>18543.37999999989</v>
      </c>
      <c r="J217" s="39">
        <f t="shared" si="41"/>
        <v>0.32475481890162666</v>
      </c>
      <c r="K217" s="46"/>
      <c r="L217" s="38">
        <f t="shared" si="42"/>
        <v>0</v>
      </c>
      <c r="M217" s="37">
        <f t="shared" si="46"/>
        <v>5691419.62</v>
      </c>
      <c r="N217" s="38">
        <f t="shared" si="47"/>
        <v>99.67524518109838</v>
      </c>
      <c r="O217" s="47">
        <f t="shared" si="48"/>
        <v>-29.675245181098376</v>
      </c>
      <c r="P217" s="47"/>
      <c r="Q217" s="46">
        <f t="shared" si="49"/>
        <v>18543.37999999989</v>
      </c>
      <c r="R217" s="48">
        <f t="shared" si="43"/>
        <v>0.32475481890162666</v>
      </c>
      <c r="T217" s="30">
        <v>1</v>
      </c>
      <c r="U217" s="30">
        <v>3</v>
      </c>
      <c r="V217" s="30" t="s">
        <v>48</v>
      </c>
      <c r="W217" s="30" t="s">
        <v>41</v>
      </c>
      <c r="Y217" s="31"/>
      <c r="Z217" s="32"/>
      <c r="AA217" s="30">
        <v>70</v>
      </c>
      <c r="AB217" s="30">
        <v>94</v>
      </c>
      <c r="AC217" s="41">
        <f t="shared" si="50"/>
        <v>0</v>
      </c>
      <c r="AG217" s="32"/>
      <c r="AH217" s="32"/>
      <c r="AI217" s="32">
        <f t="shared" si="51"/>
        <v>0</v>
      </c>
    </row>
    <row r="218" spans="1:35" s="29" customFormat="1" ht="23.25" customHeight="1">
      <c r="A218" s="42">
        <v>210</v>
      </c>
      <c r="B218" s="43" t="s">
        <v>252</v>
      </c>
      <c r="C218" s="44">
        <v>14410660</v>
      </c>
      <c r="D218" s="44">
        <v>16400</v>
      </c>
      <c r="E218" s="45">
        <f t="shared" si="44"/>
        <v>14427060</v>
      </c>
      <c r="F218" s="46">
        <v>14379184.63</v>
      </c>
      <c r="G218" s="38">
        <f t="shared" si="39"/>
        <v>99.66815574344322</v>
      </c>
      <c r="H218" s="39">
        <f t="shared" si="40"/>
        <v>-5.668155743443222</v>
      </c>
      <c r="I218" s="40">
        <f t="shared" si="45"/>
        <v>47875.36999999918</v>
      </c>
      <c r="J218" s="39">
        <f t="shared" si="41"/>
        <v>0.33184425655677025</v>
      </c>
      <c r="K218" s="46"/>
      <c r="L218" s="38">
        <f t="shared" si="42"/>
        <v>0</v>
      </c>
      <c r="M218" s="37">
        <f t="shared" si="46"/>
        <v>14379184.63</v>
      </c>
      <c r="N218" s="38">
        <f t="shared" si="47"/>
        <v>99.66815574344322</v>
      </c>
      <c r="O218" s="47">
        <f t="shared" si="48"/>
        <v>-29.668155743443222</v>
      </c>
      <c r="P218" s="47"/>
      <c r="Q218" s="46">
        <f t="shared" si="49"/>
        <v>47875.36999999918</v>
      </c>
      <c r="R218" s="48">
        <f t="shared" si="43"/>
        <v>0.33184425655677025</v>
      </c>
      <c r="T218" s="30">
        <v>4</v>
      </c>
      <c r="U218" s="30">
        <v>3</v>
      </c>
      <c r="V218" s="30" t="s">
        <v>48</v>
      </c>
      <c r="W218" s="30" t="s">
        <v>41</v>
      </c>
      <c r="Y218" s="31"/>
      <c r="Z218" s="32"/>
      <c r="AA218" s="30">
        <v>70</v>
      </c>
      <c r="AB218" s="30">
        <v>94</v>
      </c>
      <c r="AC218" s="41">
        <f t="shared" si="50"/>
        <v>0</v>
      </c>
      <c r="AG218" s="32"/>
      <c r="AH218" s="32"/>
      <c r="AI218" s="32">
        <f t="shared" si="51"/>
        <v>0</v>
      </c>
    </row>
    <row r="219" spans="1:35" s="29" customFormat="1" ht="23.25" customHeight="1">
      <c r="A219" s="42">
        <v>211</v>
      </c>
      <c r="B219" s="43" t="s">
        <v>253</v>
      </c>
      <c r="C219" s="44">
        <v>2895599</v>
      </c>
      <c r="D219" s="44">
        <v>32800</v>
      </c>
      <c r="E219" s="45">
        <f t="shared" si="44"/>
        <v>2928399</v>
      </c>
      <c r="F219" s="46">
        <v>2918436.94</v>
      </c>
      <c r="G219" s="38">
        <f t="shared" si="39"/>
        <v>99.65981206795932</v>
      </c>
      <c r="H219" s="39">
        <f t="shared" si="40"/>
        <v>-5.659812067959322</v>
      </c>
      <c r="I219" s="40">
        <f t="shared" si="45"/>
        <v>9962.060000000056</v>
      </c>
      <c r="J219" s="39">
        <f t="shared" si="41"/>
        <v>0.34018793204068354</v>
      </c>
      <c r="K219" s="46"/>
      <c r="L219" s="38">
        <f t="shared" si="42"/>
        <v>0</v>
      </c>
      <c r="M219" s="37">
        <f t="shared" si="46"/>
        <v>2918436.94</v>
      </c>
      <c r="N219" s="38">
        <f t="shared" si="47"/>
        <v>99.65981206795932</v>
      </c>
      <c r="O219" s="47">
        <f t="shared" si="48"/>
        <v>-29.659812067959322</v>
      </c>
      <c r="P219" s="47"/>
      <c r="Q219" s="46">
        <f t="shared" si="49"/>
        <v>9962.060000000056</v>
      </c>
      <c r="R219" s="48">
        <f t="shared" si="43"/>
        <v>0.34018793204068354</v>
      </c>
      <c r="T219" s="30">
        <v>7</v>
      </c>
      <c r="U219" s="30">
        <v>3</v>
      </c>
      <c r="V219" s="30" t="s">
        <v>48</v>
      </c>
      <c r="W219" s="30" t="s">
        <v>41</v>
      </c>
      <c r="Y219" s="31"/>
      <c r="Z219" s="32"/>
      <c r="AA219" s="30">
        <v>70</v>
      </c>
      <c r="AB219" s="30">
        <v>94</v>
      </c>
      <c r="AC219" s="41">
        <f t="shared" si="50"/>
        <v>0</v>
      </c>
      <c r="AG219" s="32"/>
      <c r="AH219" s="32"/>
      <c r="AI219" s="32">
        <f t="shared" si="51"/>
        <v>0</v>
      </c>
    </row>
    <row r="220" spans="1:35" s="29" customFormat="1" ht="23.25" customHeight="1">
      <c r="A220" s="42">
        <v>212</v>
      </c>
      <c r="B220" s="43" t="s">
        <v>254</v>
      </c>
      <c r="C220" s="44">
        <v>1257828</v>
      </c>
      <c r="D220" s="44"/>
      <c r="E220" s="45">
        <f t="shared" si="44"/>
        <v>1257828</v>
      </c>
      <c r="F220" s="46">
        <v>1253467.95</v>
      </c>
      <c r="G220" s="38">
        <f t="shared" si="39"/>
        <v>99.65336675602705</v>
      </c>
      <c r="H220" s="39">
        <f t="shared" si="40"/>
        <v>-5.653366756027054</v>
      </c>
      <c r="I220" s="40">
        <f t="shared" si="45"/>
        <v>4360.050000000047</v>
      </c>
      <c r="J220" s="39">
        <f t="shared" si="41"/>
        <v>0.34663324397294754</v>
      </c>
      <c r="K220" s="46"/>
      <c r="L220" s="38">
        <f t="shared" si="42"/>
        <v>0</v>
      </c>
      <c r="M220" s="37">
        <f t="shared" si="46"/>
        <v>1253467.95</v>
      </c>
      <c r="N220" s="38">
        <f t="shared" si="47"/>
        <v>99.65336675602705</v>
      </c>
      <c r="O220" s="47">
        <f t="shared" si="48"/>
        <v>-29.653366756027054</v>
      </c>
      <c r="P220" s="47"/>
      <c r="Q220" s="46">
        <f t="shared" si="49"/>
        <v>4360.050000000047</v>
      </c>
      <c r="R220" s="48">
        <f t="shared" si="43"/>
        <v>0.34663324397294754</v>
      </c>
      <c r="T220" s="30">
        <v>83</v>
      </c>
      <c r="U220" s="30">
        <v>83</v>
      </c>
      <c r="V220" s="30"/>
      <c r="W220" s="30" t="s">
        <v>46</v>
      </c>
      <c r="Y220" s="31"/>
      <c r="Z220" s="32"/>
      <c r="AA220" s="30">
        <v>70</v>
      </c>
      <c r="AB220" s="30">
        <v>94</v>
      </c>
      <c r="AC220" s="41">
        <f t="shared" si="50"/>
        <v>0</v>
      </c>
      <c r="AG220" s="32"/>
      <c r="AH220" s="32"/>
      <c r="AI220" s="32">
        <f t="shared" si="51"/>
        <v>0</v>
      </c>
    </row>
    <row r="221" spans="1:35" s="29" customFormat="1" ht="23.25" customHeight="1">
      <c r="A221" s="42">
        <v>213</v>
      </c>
      <c r="B221" s="43" t="s">
        <v>255</v>
      </c>
      <c r="C221" s="44">
        <v>4684217</v>
      </c>
      <c r="D221" s="44">
        <v>16400</v>
      </c>
      <c r="E221" s="45">
        <f t="shared" si="44"/>
        <v>4700617</v>
      </c>
      <c r="F221" s="46">
        <v>4681130.74</v>
      </c>
      <c r="G221" s="38">
        <f t="shared" si="39"/>
        <v>99.58545314370433</v>
      </c>
      <c r="H221" s="39">
        <f t="shared" si="40"/>
        <v>-5.585453143704328</v>
      </c>
      <c r="I221" s="40">
        <f t="shared" si="45"/>
        <v>19486.259999999776</v>
      </c>
      <c r="J221" s="39">
        <f t="shared" si="41"/>
        <v>0.4145468562956688</v>
      </c>
      <c r="K221" s="46"/>
      <c r="L221" s="38">
        <f t="shared" si="42"/>
        <v>0</v>
      </c>
      <c r="M221" s="37">
        <f t="shared" si="46"/>
        <v>4681130.74</v>
      </c>
      <c r="N221" s="38">
        <f t="shared" si="47"/>
        <v>99.58545314370433</v>
      </c>
      <c r="O221" s="47">
        <f t="shared" si="48"/>
        <v>-29.585453143704328</v>
      </c>
      <c r="P221" s="47"/>
      <c r="Q221" s="46">
        <f t="shared" si="49"/>
        <v>19486.259999999776</v>
      </c>
      <c r="R221" s="48">
        <f t="shared" si="43"/>
        <v>0.4145468562956688</v>
      </c>
      <c r="T221" s="30">
        <v>1</v>
      </c>
      <c r="U221" s="30">
        <v>3</v>
      </c>
      <c r="V221" s="30" t="s">
        <v>48</v>
      </c>
      <c r="W221" s="30" t="s">
        <v>41</v>
      </c>
      <c r="Y221" s="31"/>
      <c r="Z221" s="32"/>
      <c r="AA221" s="30">
        <v>70</v>
      </c>
      <c r="AB221" s="30">
        <v>94</v>
      </c>
      <c r="AC221" s="41">
        <f t="shared" si="50"/>
        <v>0</v>
      </c>
      <c r="AG221" s="32"/>
      <c r="AH221" s="32"/>
      <c r="AI221" s="32">
        <f t="shared" si="51"/>
        <v>0</v>
      </c>
    </row>
    <row r="222" spans="1:35" s="29" customFormat="1" ht="23.25" customHeight="1">
      <c r="A222" s="42">
        <v>214</v>
      </c>
      <c r="B222" s="43" t="s">
        <v>256</v>
      </c>
      <c r="C222" s="44">
        <v>8814456</v>
      </c>
      <c r="D222" s="44">
        <v>16400</v>
      </c>
      <c r="E222" s="45">
        <f t="shared" si="44"/>
        <v>8830856</v>
      </c>
      <c r="F222" s="46">
        <v>8793884.51</v>
      </c>
      <c r="G222" s="38">
        <f t="shared" si="39"/>
        <v>99.58133741508185</v>
      </c>
      <c r="H222" s="39">
        <f t="shared" si="40"/>
        <v>-5.5813374150818476</v>
      </c>
      <c r="I222" s="40">
        <f t="shared" si="45"/>
        <v>36971.49000000022</v>
      </c>
      <c r="J222" s="39">
        <f t="shared" si="41"/>
        <v>0.41866258491815767</v>
      </c>
      <c r="K222" s="46"/>
      <c r="L222" s="38">
        <f t="shared" si="42"/>
        <v>0</v>
      </c>
      <c r="M222" s="37">
        <f t="shared" si="46"/>
        <v>8793884.51</v>
      </c>
      <c r="N222" s="38">
        <f t="shared" si="47"/>
        <v>99.58133741508185</v>
      </c>
      <c r="O222" s="47">
        <f t="shared" si="48"/>
        <v>-29.581337415081848</v>
      </c>
      <c r="P222" s="47"/>
      <c r="Q222" s="46">
        <f t="shared" si="49"/>
        <v>36971.49000000022</v>
      </c>
      <c r="R222" s="48">
        <f t="shared" si="43"/>
        <v>0.41866258491815767</v>
      </c>
      <c r="T222" s="30">
        <v>2</v>
      </c>
      <c r="U222" s="30">
        <v>3</v>
      </c>
      <c r="V222" s="30" t="s">
        <v>48</v>
      </c>
      <c r="W222" s="30" t="s">
        <v>41</v>
      </c>
      <c r="Y222" s="31"/>
      <c r="Z222" s="32"/>
      <c r="AA222" s="30">
        <v>70</v>
      </c>
      <c r="AB222" s="30">
        <v>94</v>
      </c>
      <c r="AC222" s="41">
        <f t="shared" si="50"/>
        <v>0</v>
      </c>
      <c r="AG222" s="32"/>
      <c r="AH222" s="32"/>
      <c r="AI222" s="32">
        <f t="shared" si="51"/>
        <v>0</v>
      </c>
    </row>
    <row r="223" spans="1:35" s="29" customFormat="1" ht="23.25" customHeight="1">
      <c r="A223" s="42">
        <v>215</v>
      </c>
      <c r="B223" s="43" t="s">
        <v>257</v>
      </c>
      <c r="C223" s="44">
        <v>14479172</v>
      </c>
      <c r="D223" s="44">
        <v>32800</v>
      </c>
      <c r="E223" s="45">
        <f t="shared" si="44"/>
        <v>14511972</v>
      </c>
      <c r="F223" s="46">
        <v>14451017.09</v>
      </c>
      <c r="G223" s="38">
        <f t="shared" si="39"/>
        <v>99.57996811184586</v>
      </c>
      <c r="H223" s="39">
        <f t="shared" si="40"/>
        <v>-5.579968111845858</v>
      </c>
      <c r="I223" s="40">
        <f t="shared" si="45"/>
        <v>60954.91000000015</v>
      </c>
      <c r="J223" s="39">
        <f t="shared" si="41"/>
        <v>0.4200318881541402</v>
      </c>
      <c r="K223" s="46"/>
      <c r="L223" s="38">
        <f t="shared" si="42"/>
        <v>0</v>
      </c>
      <c r="M223" s="37">
        <f t="shared" si="46"/>
        <v>14451017.09</v>
      </c>
      <c r="N223" s="38">
        <f t="shared" si="47"/>
        <v>99.57996811184586</v>
      </c>
      <c r="O223" s="47">
        <f t="shared" si="48"/>
        <v>-29.579968111845858</v>
      </c>
      <c r="P223" s="47"/>
      <c r="Q223" s="46">
        <f t="shared" si="49"/>
        <v>60954.91000000015</v>
      </c>
      <c r="R223" s="48">
        <f t="shared" si="43"/>
        <v>0.4200318881541402</v>
      </c>
      <c r="T223" s="30">
        <v>9</v>
      </c>
      <c r="U223" s="30">
        <v>3</v>
      </c>
      <c r="V223" s="30" t="s">
        <v>48</v>
      </c>
      <c r="W223" s="30" t="s">
        <v>41</v>
      </c>
      <c r="Y223" s="31"/>
      <c r="Z223" s="32"/>
      <c r="AA223" s="30">
        <v>70</v>
      </c>
      <c r="AB223" s="30">
        <v>94</v>
      </c>
      <c r="AC223" s="41">
        <f t="shared" si="50"/>
        <v>0</v>
      </c>
      <c r="AG223" s="32"/>
      <c r="AH223" s="32"/>
      <c r="AI223" s="32">
        <f t="shared" si="51"/>
        <v>0</v>
      </c>
    </row>
    <row r="224" spans="1:35" s="29" customFormat="1" ht="23.25" customHeight="1">
      <c r="A224" s="42">
        <v>216</v>
      </c>
      <c r="B224" s="43" t="s">
        <v>258</v>
      </c>
      <c r="C224" s="44">
        <v>1399483</v>
      </c>
      <c r="D224" s="44"/>
      <c r="E224" s="45">
        <f t="shared" si="44"/>
        <v>1399483</v>
      </c>
      <c r="F224" s="46">
        <v>1393468.95</v>
      </c>
      <c r="G224" s="38">
        <f t="shared" si="39"/>
        <v>99.57026630548567</v>
      </c>
      <c r="H224" s="39">
        <f t="shared" si="40"/>
        <v>-5.570266305485674</v>
      </c>
      <c r="I224" s="40">
        <f t="shared" si="45"/>
        <v>6014.050000000047</v>
      </c>
      <c r="J224" s="39">
        <f t="shared" si="41"/>
        <v>0.4297336945143347</v>
      </c>
      <c r="K224" s="46">
        <v>2364.07</v>
      </c>
      <c r="L224" s="38">
        <f t="shared" si="42"/>
        <v>0.16892452427074858</v>
      </c>
      <c r="M224" s="37">
        <f t="shared" si="46"/>
        <v>1395833.02</v>
      </c>
      <c r="N224" s="38">
        <f t="shared" si="47"/>
        <v>99.73919082975642</v>
      </c>
      <c r="O224" s="47">
        <f t="shared" si="48"/>
        <v>-29.739190829756424</v>
      </c>
      <c r="P224" s="47"/>
      <c r="Q224" s="46">
        <f t="shared" si="49"/>
        <v>3649.9799999999814</v>
      </c>
      <c r="R224" s="48">
        <f t="shared" si="43"/>
        <v>0.26080917024358147</v>
      </c>
      <c r="S224" s="52"/>
      <c r="T224" s="30" t="s">
        <v>46</v>
      </c>
      <c r="U224" s="30">
        <v>2</v>
      </c>
      <c r="V224" s="30"/>
      <c r="W224" s="30" t="s">
        <v>46</v>
      </c>
      <c r="Y224" s="31"/>
      <c r="Z224" s="32"/>
      <c r="AA224" s="30">
        <v>70</v>
      </c>
      <c r="AB224" s="30">
        <v>94</v>
      </c>
      <c r="AC224" s="41">
        <f t="shared" si="50"/>
        <v>0</v>
      </c>
      <c r="AG224" s="32"/>
      <c r="AH224" s="32"/>
      <c r="AI224" s="32">
        <f t="shared" si="51"/>
        <v>0</v>
      </c>
    </row>
    <row r="225" spans="1:35" s="29" customFormat="1" ht="23.25" customHeight="1">
      <c r="A225" s="42">
        <v>217</v>
      </c>
      <c r="B225" s="43" t="s">
        <v>259</v>
      </c>
      <c r="C225" s="44">
        <v>5544503</v>
      </c>
      <c r="D225" s="44">
        <v>24000</v>
      </c>
      <c r="E225" s="45">
        <f t="shared" si="44"/>
        <v>5568503</v>
      </c>
      <c r="F225" s="46">
        <v>5543222.69</v>
      </c>
      <c r="G225" s="38">
        <f t="shared" si="39"/>
        <v>99.54601245613048</v>
      </c>
      <c r="H225" s="39">
        <f t="shared" si="40"/>
        <v>-5.546012456130484</v>
      </c>
      <c r="I225" s="40">
        <f t="shared" si="45"/>
        <v>25280.30999999959</v>
      </c>
      <c r="J225" s="39">
        <f t="shared" si="41"/>
        <v>0.453987543869503</v>
      </c>
      <c r="K225" s="46"/>
      <c r="L225" s="38">
        <f t="shared" si="42"/>
        <v>0</v>
      </c>
      <c r="M225" s="37">
        <f t="shared" si="46"/>
        <v>5543222.69</v>
      </c>
      <c r="N225" s="38">
        <f t="shared" si="47"/>
        <v>99.54601245613048</v>
      </c>
      <c r="O225" s="47">
        <f t="shared" si="48"/>
        <v>-29.546012456130484</v>
      </c>
      <c r="P225" s="47"/>
      <c r="Q225" s="46">
        <f t="shared" si="49"/>
        <v>25280.30999999959</v>
      </c>
      <c r="R225" s="48">
        <f t="shared" si="43"/>
        <v>0.453987543869503</v>
      </c>
      <c r="T225" s="30">
        <v>1</v>
      </c>
      <c r="U225" s="30">
        <v>3</v>
      </c>
      <c r="V225" s="30" t="s">
        <v>48</v>
      </c>
      <c r="W225" s="30" t="s">
        <v>41</v>
      </c>
      <c r="Y225" s="31"/>
      <c r="Z225" s="32"/>
      <c r="AA225" s="30">
        <v>70</v>
      </c>
      <c r="AB225" s="30">
        <v>94</v>
      </c>
      <c r="AC225" s="41">
        <f t="shared" si="50"/>
        <v>0</v>
      </c>
      <c r="AG225" s="32"/>
      <c r="AH225" s="32"/>
      <c r="AI225" s="32">
        <f t="shared" si="51"/>
        <v>0</v>
      </c>
    </row>
    <row r="226" spans="1:35" s="29" customFormat="1" ht="23.25" customHeight="1">
      <c r="A226" s="42">
        <v>218</v>
      </c>
      <c r="B226" s="43" t="s">
        <v>260</v>
      </c>
      <c r="C226" s="44">
        <v>5096857</v>
      </c>
      <c r="D226" s="44">
        <v>24000</v>
      </c>
      <c r="E226" s="45">
        <f t="shared" si="44"/>
        <v>5120857</v>
      </c>
      <c r="F226" s="46">
        <v>5095161.21</v>
      </c>
      <c r="G226" s="38">
        <f t="shared" si="39"/>
        <v>99.49821309206642</v>
      </c>
      <c r="H226" s="39">
        <f t="shared" si="40"/>
        <v>-5.498213092066422</v>
      </c>
      <c r="I226" s="40">
        <f t="shared" si="45"/>
        <v>25695.790000000037</v>
      </c>
      <c r="J226" s="39">
        <f t="shared" si="41"/>
        <v>0.5017869079335752</v>
      </c>
      <c r="K226" s="46"/>
      <c r="L226" s="38">
        <f t="shared" si="42"/>
        <v>0</v>
      </c>
      <c r="M226" s="37">
        <f t="shared" si="46"/>
        <v>5095161.21</v>
      </c>
      <c r="N226" s="38">
        <f t="shared" si="47"/>
        <v>99.49821309206642</v>
      </c>
      <c r="O226" s="47">
        <f t="shared" si="48"/>
        <v>-29.498213092066422</v>
      </c>
      <c r="P226" s="47"/>
      <c r="Q226" s="46">
        <f t="shared" si="49"/>
        <v>25695.790000000037</v>
      </c>
      <c r="R226" s="48">
        <f t="shared" si="43"/>
        <v>0.5017869079335752</v>
      </c>
      <c r="T226" s="30">
        <v>5</v>
      </c>
      <c r="U226" s="30">
        <v>3</v>
      </c>
      <c r="V226" s="30" t="s">
        <v>48</v>
      </c>
      <c r="W226" s="30" t="s">
        <v>41</v>
      </c>
      <c r="Y226" s="31"/>
      <c r="Z226" s="32"/>
      <c r="AA226" s="30">
        <v>70</v>
      </c>
      <c r="AB226" s="30">
        <v>94</v>
      </c>
      <c r="AC226" s="41">
        <f t="shared" si="50"/>
        <v>0</v>
      </c>
      <c r="AG226" s="32"/>
      <c r="AH226" s="32"/>
      <c r="AI226" s="32">
        <f t="shared" si="51"/>
        <v>0</v>
      </c>
    </row>
    <row r="227" spans="1:35" s="29" customFormat="1" ht="23.25" customHeight="1">
      <c r="A227" s="42">
        <v>219</v>
      </c>
      <c r="B227" s="43" t="s">
        <v>261</v>
      </c>
      <c r="C227" s="44">
        <v>2756369</v>
      </c>
      <c r="D227" s="44">
        <v>24000</v>
      </c>
      <c r="E227" s="45">
        <f t="shared" si="44"/>
        <v>2780369</v>
      </c>
      <c r="F227" s="46">
        <v>2765874.45</v>
      </c>
      <c r="G227" s="38">
        <f t="shared" si="39"/>
        <v>99.47868250581128</v>
      </c>
      <c r="H227" s="39">
        <f t="shared" si="40"/>
        <v>-5.478682505811278</v>
      </c>
      <c r="I227" s="40">
        <f t="shared" si="45"/>
        <v>14494.549999999814</v>
      </c>
      <c r="J227" s="39">
        <f t="shared" si="41"/>
        <v>0.5213174941887143</v>
      </c>
      <c r="K227" s="46"/>
      <c r="L227" s="38">
        <f t="shared" si="42"/>
        <v>0</v>
      </c>
      <c r="M227" s="37">
        <f t="shared" si="46"/>
        <v>2765874.45</v>
      </c>
      <c r="N227" s="38">
        <f t="shared" si="47"/>
        <v>99.47868250581128</v>
      </c>
      <c r="O227" s="47">
        <f t="shared" si="48"/>
        <v>-29.47868250581128</v>
      </c>
      <c r="P227" s="47"/>
      <c r="Q227" s="46">
        <f t="shared" si="49"/>
        <v>14494.549999999814</v>
      </c>
      <c r="R227" s="48">
        <f t="shared" si="43"/>
        <v>0.5213174941887143</v>
      </c>
      <c r="T227" s="30">
        <v>8</v>
      </c>
      <c r="U227" s="30">
        <v>3</v>
      </c>
      <c r="V227" s="30" t="s">
        <v>48</v>
      </c>
      <c r="W227" s="30" t="s">
        <v>41</v>
      </c>
      <c r="Y227" s="31"/>
      <c r="Z227" s="32"/>
      <c r="AA227" s="30">
        <v>70</v>
      </c>
      <c r="AB227" s="30">
        <v>94</v>
      </c>
      <c r="AC227" s="41">
        <f t="shared" si="50"/>
        <v>0</v>
      </c>
      <c r="AG227" s="32"/>
      <c r="AH227" s="32"/>
      <c r="AI227" s="32">
        <f t="shared" si="51"/>
        <v>0</v>
      </c>
    </row>
    <row r="228" spans="1:35" s="29" customFormat="1" ht="23.25" customHeight="1">
      <c r="A228" s="42">
        <v>220</v>
      </c>
      <c r="B228" s="43" t="s">
        <v>262</v>
      </c>
      <c r="C228" s="44">
        <v>3929669</v>
      </c>
      <c r="D228" s="44">
        <v>16400</v>
      </c>
      <c r="E228" s="45">
        <f t="shared" si="44"/>
        <v>3946069</v>
      </c>
      <c r="F228" s="46">
        <v>3924291.96</v>
      </c>
      <c r="G228" s="38">
        <f t="shared" si="39"/>
        <v>99.44813331951367</v>
      </c>
      <c r="H228" s="39">
        <f t="shared" si="40"/>
        <v>-5.448133319513673</v>
      </c>
      <c r="I228" s="40">
        <f t="shared" si="45"/>
        <v>21777.040000000037</v>
      </c>
      <c r="J228" s="39">
        <f t="shared" si="41"/>
        <v>0.5518666804863279</v>
      </c>
      <c r="K228" s="46"/>
      <c r="L228" s="38">
        <f t="shared" si="42"/>
        <v>0</v>
      </c>
      <c r="M228" s="37">
        <f t="shared" si="46"/>
        <v>3924291.96</v>
      </c>
      <c r="N228" s="38">
        <f t="shared" si="47"/>
        <v>99.44813331951367</v>
      </c>
      <c r="O228" s="47">
        <f t="shared" si="48"/>
        <v>-29.448133319513673</v>
      </c>
      <c r="P228" s="47"/>
      <c r="Q228" s="46">
        <f t="shared" si="49"/>
        <v>21777.040000000037</v>
      </c>
      <c r="R228" s="48">
        <f t="shared" si="43"/>
        <v>0.5518666804863279</v>
      </c>
      <c r="T228" s="30">
        <v>8</v>
      </c>
      <c r="U228" s="30">
        <v>3</v>
      </c>
      <c r="V228" s="30" t="s">
        <v>48</v>
      </c>
      <c r="W228" s="30" t="s">
        <v>41</v>
      </c>
      <c r="Y228" s="31"/>
      <c r="Z228" s="32"/>
      <c r="AA228" s="30">
        <v>70</v>
      </c>
      <c r="AB228" s="30">
        <v>94</v>
      </c>
      <c r="AC228" s="41">
        <f t="shared" si="50"/>
        <v>0</v>
      </c>
      <c r="AG228" s="32"/>
      <c r="AH228" s="32"/>
      <c r="AI228" s="32">
        <f t="shared" si="51"/>
        <v>0</v>
      </c>
    </row>
    <row r="229" spans="1:35" s="29" customFormat="1" ht="23.25" customHeight="1">
      <c r="A229" s="42">
        <v>221</v>
      </c>
      <c r="B229" s="43" t="s">
        <v>263</v>
      </c>
      <c r="C229" s="44">
        <v>1542390</v>
      </c>
      <c r="D229" s="44"/>
      <c r="E229" s="45">
        <f t="shared" si="44"/>
        <v>1542390</v>
      </c>
      <c r="F229" s="46">
        <v>1533408.49</v>
      </c>
      <c r="G229" s="38">
        <f t="shared" si="39"/>
        <v>99.41768878169594</v>
      </c>
      <c r="H229" s="39">
        <f t="shared" si="40"/>
        <v>-5.417688781695944</v>
      </c>
      <c r="I229" s="40">
        <f t="shared" si="45"/>
        <v>8981.51000000001</v>
      </c>
      <c r="J229" s="39">
        <f t="shared" si="41"/>
        <v>0.5823112183040612</v>
      </c>
      <c r="K229" s="46"/>
      <c r="L229" s="38">
        <f t="shared" si="42"/>
        <v>0</v>
      </c>
      <c r="M229" s="37">
        <f t="shared" si="46"/>
        <v>1533408.49</v>
      </c>
      <c r="N229" s="38">
        <f t="shared" si="47"/>
        <v>99.41768878169594</v>
      </c>
      <c r="O229" s="47">
        <f t="shared" si="48"/>
        <v>-29.417688781695944</v>
      </c>
      <c r="P229" s="47"/>
      <c r="Q229" s="46">
        <f t="shared" si="49"/>
        <v>8981.51000000001</v>
      </c>
      <c r="R229" s="48">
        <f t="shared" si="43"/>
        <v>0.5823112183040612</v>
      </c>
      <c r="T229" s="30">
        <v>6</v>
      </c>
      <c r="U229" s="30">
        <v>83</v>
      </c>
      <c r="V229" s="30"/>
      <c r="W229" s="30" t="s">
        <v>41</v>
      </c>
      <c r="Y229" s="31"/>
      <c r="Z229" s="32"/>
      <c r="AA229" s="30">
        <v>70</v>
      </c>
      <c r="AB229" s="30">
        <v>94</v>
      </c>
      <c r="AC229" s="41">
        <f t="shared" si="50"/>
        <v>0</v>
      </c>
      <c r="AG229" s="32"/>
      <c r="AH229" s="32"/>
      <c r="AI229" s="32">
        <f t="shared" si="51"/>
        <v>0</v>
      </c>
    </row>
    <row r="230" spans="1:35" s="29" customFormat="1" ht="23.25" customHeight="1">
      <c r="A230" s="42">
        <v>222</v>
      </c>
      <c r="B230" s="43" t="s">
        <v>264</v>
      </c>
      <c r="C230" s="44">
        <v>13526492</v>
      </c>
      <c r="D230" s="44"/>
      <c r="E230" s="45">
        <f t="shared" si="44"/>
        <v>13526492</v>
      </c>
      <c r="F230" s="46">
        <v>13446678.03</v>
      </c>
      <c r="G230" s="38">
        <f t="shared" si="39"/>
        <v>99.40994331715865</v>
      </c>
      <c r="H230" s="39">
        <f t="shared" si="40"/>
        <v>-5.40994331715865</v>
      </c>
      <c r="I230" s="40">
        <f t="shared" si="45"/>
        <v>79813.97000000067</v>
      </c>
      <c r="J230" s="39">
        <f t="shared" si="41"/>
        <v>0.5900566828413507</v>
      </c>
      <c r="K230" s="46">
        <v>42507.27</v>
      </c>
      <c r="L230" s="38">
        <f t="shared" si="42"/>
        <v>0.3142519878768272</v>
      </c>
      <c r="M230" s="37">
        <f t="shared" si="46"/>
        <v>13489185.299999999</v>
      </c>
      <c r="N230" s="38">
        <f t="shared" si="47"/>
        <v>99.72419530503548</v>
      </c>
      <c r="O230" s="47">
        <f t="shared" si="48"/>
        <v>-29.72419530503548</v>
      </c>
      <c r="P230" s="47"/>
      <c r="Q230" s="46">
        <f t="shared" si="49"/>
        <v>37306.70000000112</v>
      </c>
      <c r="R230" s="48">
        <f t="shared" si="43"/>
        <v>0.27580469496452675</v>
      </c>
      <c r="T230" s="30" t="s">
        <v>46</v>
      </c>
      <c r="U230" s="30">
        <v>5</v>
      </c>
      <c r="V230" s="30"/>
      <c r="W230" s="30" t="s">
        <v>46</v>
      </c>
      <c r="Y230" s="53"/>
      <c r="Z230" s="32"/>
      <c r="AA230" s="30">
        <v>70</v>
      </c>
      <c r="AB230" s="30">
        <v>94</v>
      </c>
      <c r="AC230" s="41">
        <f>+Z230-Y230</f>
        <v>0</v>
      </c>
      <c r="AG230" s="32"/>
      <c r="AH230" s="32"/>
      <c r="AI230" s="32">
        <f t="shared" si="51"/>
        <v>0</v>
      </c>
    </row>
    <row r="231" spans="1:35" s="29" customFormat="1" ht="23.25" customHeight="1">
      <c r="A231" s="42">
        <v>223</v>
      </c>
      <c r="B231" s="43" t="s">
        <v>265</v>
      </c>
      <c r="C231" s="44">
        <v>6678560</v>
      </c>
      <c r="D231" s="44"/>
      <c r="E231" s="45">
        <f t="shared" si="44"/>
        <v>6678560</v>
      </c>
      <c r="F231" s="46">
        <v>6639029.6</v>
      </c>
      <c r="G231" s="38">
        <f t="shared" si="39"/>
        <v>99.40809994968976</v>
      </c>
      <c r="H231" s="39">
        <f t="shared" si="40"/>
        <v>-5.408099949689756</v>
      </c>
      <c r="I231" s="40">
        <f t="shared" si="45"/>
        <v>39530.40000000037</v>
      </c>
      <c r="J231" s="39">
        <f t="shared" si="41"/>
        <v>0.5919000503102521</v>
      </c>
      <c r="K231" s="46"/>
      <c r="L231" s="38">
        <f t="shared" si="42"/>
        <v>0</v>
      </c>
      <c r="M231" s="37">
        <f t="shared" si="46"/>
        <v>6639029.6</v>
      </c>
      <c r="N231" s="38">
        <f t="shared" si="47"/>
        <v>99.40809994968976</v>
      </c>
      <c r="O231" s="47">
        <f t="shared" si="48"/>
        <v>-29.408099949689756</v>
      </c>
      <c r="P231" s="47"/>
      <c r="Q231" s="46">
        <f t="shared" si="49"/>
        <v>39530.40000000037</v>
      </c>
      <c r="R231" s="48">
        <f t="shared" si="43"/>
        <v>0.5919000503102521</v>
      </c>
      <c r="T231" s="30">
        <v>8</v>
      </c>
      <c r="U231" s="30">
        <v>83</v>
      </c>
      <c r="V231" s="30"/>
      <c r="W231" s="30" t="s">
        <v>41</v>
      </c>
      <c r="Y231" s="31"/>
      <c r="Z231" s="32"/>
      <c r="AA231" s="30">
        <v>70</v>
      </c>
      <c r="AB231" s="30">
        <v>94</v>
      </c>
      <c r="AC231" s="41">
        <f aca="true" t="shared" si="52" ref="AC231:AC251">+Z231+Y231</f>
        <v>0</v>
      </c>
      <c r="AG231" s="32"/>
      <c r="AH231" s="32"/>
      <c r="AI231" s="32">
        <f t="shared" si="51"/>
        <v>0</v>
      </c>
    </row>
    <row r="232" spans="1:35" s="29" customFormat="1" ht="23.25" customHeight="1">
      <c r="A232" s="42">
        <v>224</v>
      </c>
      <c r="B232" s="43" t="s">
        <v>266</v>
      </c>
      <c r="C232" s="44">
        <v>1214510</v>
      </c>
      <c r="D232" s="44"/>
      <c r="E232" s="45">
        <f t="shared" si="44"/>
        <v>1214510</v>
      </c>
      <c r="F232" s="46">
        <v>1207066.6</v>
      </c>
      <c r="G232" s="38">
        <f t="shared" si="39"/>
        <v>99.38712731883642</v>
      </c>
      <c r="H232" s="39">
        <f t="shared" si="40"/>
        <v>-5.38712731883642</v>
      </c>
      <c r="I232" s="40">
        <f t="shared" si="45"/>
        <v>7443.399999999907</v>
      </c>
      <c r="J232" s="39">
        <f t="shared" si="41"/>
        <v>0.6128726811635892</v>
      </c>
      <c r="K232" s="46"/>
      <c r="L232" s="38">
        <f t="shared" si="42"/>
        <v>0</v>
      </c>
      <c r="M232" s="37">
        <f t="shared" si="46"/>
        <v>1207066.6</v>
      </c>
      <c r="N232" s="38">
        <f t="shared" si="47"/>
        <v>99.38712731883642</v>
      </c>
      <c r="O232" s="47">
        <f t="shared" si="48"/>
        <v>-29.38712731883642</v>
      </c>
      <c r="P232" s="47"/>
      <c r="Q232" s="46">
        <f t="shared" si="49"/>
        <v>7443.399999999907</v>
      </c>
      <c r="R232" s="48">
        <f t="shared" si="43"/>
        <v>0.6128726811635892</v>
      </c>
      <c r="T232" s="30">
        <v>3</v>
      </c>
      <c r="U232" s="30">
        <v>83</v>
      </c>
      <c r="V232" s="30"/>
      <c r="W232" s="30" t="s">
        <v>41</v>
      </c>
      <c r="Y232" s="31"/>
      <c r="Z232" s="32"/>
      <c r="AA232" s="30">
        <v>70</v>
      </c>
      <c r="AB232" s="30">
        <v>94</v>
      </c>
      <c r="AC232" s="41">
        <f t="shared" si="52"/>
        <v>0</v>
      </c>
      <c r="AG232" s="32"/>
      <c r="AH232" s="32"/>
      <c r="AI232" s="32">
        <f t="shared" si="51"/>
        <v>0</v>
      </c>
    </row>
    <row r="233" spans="1:35" s="29" customFormat="1" ht="23.25" customHeight="1">
      <c r="A233" s="42">
        <v>225</v>
      </c>
      <c r="B233" s="43" t="s">
        <v>267</v>
      </c>
      <c r="C233" s="44">
        <v>1685240</v>
      </c>
      <c r="D233" s="44"/>
      <c r="E233" s="45">
        <f t="shared" si="44"/>
        <v>1685240</v>
      </c>
      <c r="F233" s="46">
        <v>1674894.5</v>
      </c>
      <c r="G233" s="38">
        <f t="shared" si="39"/>
        <v>99.38611117704303</v>
      </c>
      <c r="H233" s="39">
        <f t="shared" si="40"/>
        <v>-5.386111177043034</v>
      </c>
      <c r="I233" s="40">
        <f t="shared" si="45"/>
        <v>10345.5</v>
      </c>
      <c r="J233" s="39">
        <f t="shared" si="41"/>
        <v>0.6138888229569676</v>
      </c>
      <c r="K233" s="46"/>
      <c r="L233" s="38">
        <f t="shared" si="42"/>
        <v>0</v>
      </c>
      <c r="M233" s="37">
        <f t="shared" si="46"/>
        <v>1674894.5</v>
      </c>
      <c r="N233" s="38">
        <f t="shared" si="47"/>
        <v>99.38611117704303</v>
      </c>
      <c r="O233" s="47">
        <f t="shared" si="48"/>
        <v>-29.386111177043034</v>
      </c>
      <c r="P233" s="47"/>
      <c r="Q233" s="46">
        <f t="shared" si="49"/>
        <v>10345.5</v>
      </c>
      <c r="R233" s="48">
        <f t="shared" si="43"/>
        <v>0.6138888229569676</v>
      </c>
      <c r="T233" s="30">
        <v>4</v>
      </c>
      <c r="U233" s="30">
        <v>83</v>
      </c>
      <c r="V233" s="30"/>
      <c r="W233" s="30" t="s">
        <v>41</v>
      </c>
      <c r="Y233" s="31"/>
      <c r="Z233" s="32"/>
      <c r="AA233" s="30">
        <v>70</v>
      </c>
      <c r="AB233" s="30">
        <v>94</v>
      </c>
      <c r="AC233" s="41">
        <f t="shared" si="52"/>
        <v>0</v>
      </c>
      <c r="AG233" s="32"/>
      <c r="AH233" s="32"/>
      <c r="AI233" s="32">
        <f t="shared" si="51"/>
        <v>0</v>
      </c>
    </row>
    <row r="234" spans="1:35" s="29" customFormat="1" ht="23.25" customHeight="1">
      <c r="A234" s="42">
        <v>226</v>
      </c>
      <c r="B234" s="43" t="s">
        <v>268</v>
      </c>
      <c r="C234" s="44">
        <v>11690836</v>
      </c>
      <c r="D234" s="44">
        <v>24000</v>
      </c>
      <c r="E234" s="45">
        <f t="shared" si="44"/>
        <v>11714836</v>
      </c>
      <c r="F234" s="46">
        <v>11639098.99</v>
      </c>
      <c r="G234" s="38">
        <f t="shared" si="39"/>
        <v>99.35349491875088</v>
      </c>
      <c r="H234" s="39">
        <f t="shared" si="40"/>
        <v>-5.353494918750883</v>
      </c>
      <c r="I234" s="40">
        <f t="shared" si="45"/>
        <v>75737.00999999978</v>
      </c>
      <c r="J234" s="39">
        <f t="shared" si="41"/>
        <v>0.6465050812491082</v>
      </c>
      <c r="K234" s="46"/>
      <c r="L234" s="38">
        <f t="shared" si="42"/>
        <v>0</v>
      </c>
      <c r="M234" s="37">
        <f t="shared" si="46"/>
        <v>11639098.99</v>
      </c>
      <c r="N234" s="38">
        <f t="shared" si="47"/>
        <v>99.35349491875088</v>
      </c>
      <c r="O234" s="47">
        <f t="shared" si="48"/>
        <v>-29.353494918750883</v>
      </c>
      <c r="P234" s="47"/>
      <c r="Q234" s="46">
        <f t="shared" si="49"/>
        <v>75737.00999999978</v>
      </c>
      <c r="R234" s="48">
        <f t="shared" si="43"/>
        <v>0.6465050812491082</v>
      </c>
      <c r="T234" s="30">
        <v>4</v>
      </c>
      <c r="U234" s="30">
        <v>3</v>
      </c>
      <c r="V234" s="30" t="s">
        <v>48</v>
      </c>
      <c r="W234" s="30" t="s">
        <v>41</v>
      </c>
      <c r="Y234" s="31"/>
      <c r="Z234" s="32"/>
      <c r="AA234" s="30">
        <v>70</v>
      </c>
      <c r="AB234" s="30">
        <v>94</v>
      </c>
      <c r="AC234" s="41">
        <f t="shared" si="52"/>
        <v>0</v>
      </c>
      <c r="AG234" s="32"/>
      <c r="AH234" s="32"/>
      <c r="AI234" s="32">
        <f t="shared" si="51"/>
        <v>0</v>
      </c>
    </row>
    <row r="235" spans="1:35" s="29" customFormat="1" ht="23.25" customHeight="1">
      <c r="A235" s="42">
        <v>227</v>
      </c>
      <c r="B235" s="43" t="s">
        <v>269</v>
      </c>
      <c r="C235" s="44">
        <v>12841826</v>
      </c>
      <c r="D235" s="44">
        <v>16400</v>
      </c>
      <c r="E235" s="45">
        <f t="shared" si="44"/>
        <v>12858226</v>
      </c>
      <c r="F235" s="46">
        <v>12770128.08</v>
      </c>
      <c r="G235" s="38">
        <f t="shared" si="39"/>
        <v>99.31485167549552</v>
      </c>
      <c r="H235" s="39">
        <f t="shared" si="40"/>
        <v>-5.314851675495518</v>
      </c>
      <c r="I235" s="40">
        <f t="shared" si="45"/>
        <v>88097.91999999993</v>
      </c>
      <c r="J235" s="39">
        <f t="shared" si="41"/>
        <v>0.6851483245044839</v>
      </c>
      <c r="K235" s="46">
        <v>88000</v>
      </c>
      <c r="L235" s="38">
        <f t="shared" si="42"/>
        <v>0.6843867886596487</v>
      </c>
      <c r="M235" s="37">
        <f t="shared" si="46"/>
        <v>12858128.08</v>
      </c>
      <c r="N235" s="38">
        <f t="shared" si="47"/>
        <v>99.99923846415517</v>
      </c>
      <c r="O235" s="47">
        <f t="shared" si="48"/>
        <v>-29.99923846415517</v>
      </c>
      <c r="P235" s="47"/>
      <c r="Q235" s="46">
        <f t="shared" si="49"/>
        <v>97.9199999999255</v>
      </c>
      <c r="R235" s="48">
        <f t="shared" si="43"/>
        <v>0.0007615358448352478</v>
      </c>
      <c r="T235" s="30">
        <v>6</v>
      </c>
      <c r="U235" s="30">
        <v>3</v>
      </c>
      <c r="V235" s="30" t="s">
        <v>48</v>
      </c>
      <c r="W235" s="30" t="s">
        <v>41</v>
      </c>
      <c r="Y235" s="31"/>
      <c r="Z235" s="32"/>
      <c r="AA235" s="30">
        <v>70</v>
      </c>
      <c r="AB235" s="30">
        <v>94</v>
      </c>
      <c r="AC235" s="41">
        <f t="shared" si="52"/>
        <v>0</v>
      </c>
      <c r="AG235" s="32"/>
      <c r="AH235" s="32"/>
      <c r="AI235" s="32">
        <f t="shared" si="51"/>
        <v>0</v>
      </c>
    </row>
    <row r="236" spans="1:35" s="29" customFormat="1" ht="23.25" customHeight="1">
      <c r="A236" s="42">
        <v>228</v>
      </c>
      <c r="B236" s="43" t="s">
        <v>270</v>
      </c>
      <c r="C236" s="44">
        <v>15392520</v>
      </c>
      <c r="D236" s="44"/>
      <c r="E236" s="45">
        <f t="shared" si="44"/>
        <v>15392520</v>
      </c>
      <c r="F236" s="46">
        <v>15284331.69</v>
      </c>
      <c r="G236" s="38">
        <f t="shared" si="39"/>
        <v>99.29713711594982</v>
      </c>
      <c r="H236" s="39">
        <f t="shared" si="40"/>
        <v>-5.297137115949823</v>
      </c>
      <c r="I236" s="40">
        <f t="shared" si="45"/>
        <v>108188.31000000052</v>
      </c>
      <c r="J236" s="39">
        <f t="shared" si="41"/>
        <v>0.7028628840501784</v>
      </c>
      <c r="K236" s="46"/>
      <c r="L236" s="38">
        <f t="shared" si="42"/>
        <v>0</v>
      </c>
      <c r="M236" s="37">
        <f t="shared" si="46"/>
        <v>15284331.69</v>
      </c>
      <c r="N236" s="38">
        <f t="shared" si="47"/>
        <v>99.29713711594982</v>
      </c>
      <c r="O236" s="47">
        <f t="shared" si="48"/>
        <v>-29.297137115949823</v>
      </c>
      <c r="P236" s="47"/>
      <c r="Q236" s="46">
        <f t="shared" si="49"/>
        <v>108188.31000000052</v>
      </c>
      <c r="R236" s="48">
        <f t="shared" si="43"/>
        <v>0.7028628840501784</v>
      </c>
      <c r="T236" s="30">
        <v>8</v>
      </c>
      <c r="U236" s="30">
        <v>10</v>
      </c>
      <c r="V236" s="30"/>
      <c r="W236" s="30" t="s">
        <v>41</v>
      </c>
      <c r="Y236" s="31"/>
      <c r="Z236" s="32"/>
      <c r="AA236" s="30">
        <v>70</v>
      </c>
      <c r="AB236" s="30">
        <v>94</v>
      </c>
      <c r="AC236" s="41">
        <f t="shared" si="52"/>
        <v>0</v>
      </c>
      <c r="AG236" s="32"/>
      <c r="AH236" s="32"/>
      <c r="AI236" s="32">
        <f t="shared" si="51"/>
        <v>0</v>
      </c>
    </row>
    <row r="237" spans="1:35" s="29" customFormat="1" ht="23.25" customHeight="1">
      <c r="A237" s="42">
        <v>229</v>
      </c>
      <c r="B237" s="43" t="s">
        <v>271</v>
      </c>
      <c r="C237" s="44">
        <v>2357100</v>
      </c>
      <c r="D237" s="44"/>
      <c r="E237" s="45">
        <f t="shared" si="44"/>
        <v>2357100</v>
      </c>
      <c r="F237" s="46">
        <v>2340502.74</v>
      </c>
      <c r="G237" s="38">
        <f t="shared" si="39"/>
        <v>99.29586101565484</v>
      </c>
      <c r="H237" s="39">
        <f t="shared" si="40"/>
        <v>-5.295861015654836</v>
      </c>
      <c r="I237" s="40">
        <f t="shared" si="45"/>
        <v>16597.259999999776</v>
      </c>
      <c r="J237" s="39">
        <f t="shared" si="41"/>
        <v>0.7041389843451604</v>
      </c>
      <c r="K237" s="46"/>
      <c r="L237" s="38">
        <f t="shared" si="42"/>
        <v>0</v>
      </c>
      <c r="M237" s="37">
        <f t="shared" si="46"/>
        <v>2340502.74</v>
      </c>
      <c r="N237" s="38">
        <f t="shared" si="47"/>
        <v>99.29586101565484</v>
      </c>
      <c r="O237" s="47">
        <f t="shared" si="48"/>
        <v>-29.295861015654836</v>
      </c>
      <c r="P237" s="47"/>
      <c r="Q237" s="46">
        <f t="shared" si="49"/>
        <v>16597.259999999776</v>
      </c>
      <c r="R237" s="48">
        <f t="shared" si="43"/>
        <v>0.7041389843451604</v>
      </c>
      <c r="T237" s="30">
        <v>9</v>
      </c>
      <c r="U237" s="30">
        <v>17</v>
      </c>
      <c r="V237" s="30"/>
      <c r="W237" s="30" t="s">
        <v>41</v>
      </c>
      <c r="Y237" s="31"/>
      <c r="Z237" s="32"/>
      <c r="AA237" s="30">
        <v>70</v>
      </c>
      <c r="AB237" s="30">
        <v>94</v>
      </c>
      <c r="AC237" s="41">
        <f t="shared" si="52"/>
        <v>0</v>
      </c>
      <c r="AG237" s="32"/>
      <c r="AH237" s="32"/>
      <c r="AI237" s="32">
        <f t="shared" si="51"/>
        <v>0</v>
      </c>
    </row>
    <row r="238" spans="1:35" s="29" customFormat="1" ht="23.25" customHeight="1">
      <c r="A238" s="42">
        <v>230</v>
      </c>
      <c r="B238" s="43" t="s">
        <v>272</v>
      </c>
      <c r="C238" s="44">
        <v>1698680</v>
      </c>
      <c r="D238" s="44"/>
      <c r="E238" s="45">
        <f t="shared" si="44"/>
        <v>1698680</v>
      </c>
      <c r="F238" s="46">
        <v>1685198.37</v>
      </c>
      <c r="G238" s="38">
        <f t="shared" si="39"/>
        <v>99.20634669272611</v>
      </c>
      <c r="H238" s="39">
        <f t="shared" si="40"/>
        <v>-5.206346692726115</v>
      </c>
      <c r="I238" s="40">
        <f t="shared" si="45"/>
        <v>13481.629999999888</v>
      </c>
      <c r="J238" s="39">
        <f t="shared" si="41"/>
        <v>0.7936533072738766</v>
      </c>
      <c r="K238" s="46"/>
      <c r="L238" s="38">
        <f t="shared" si="42"/>
        <v>0</v>
      </c>
      <c r="M238" s="37">
        <f t="shared" si="46"/>
        <v>1685198.37</v>
      </c>
      <c r="N238" s="38">
        <f t="shared" si="47"/>
        <v>99.20634669272611</v>
      </c>
      <c r="O238" s="47">
        <f t="shared" si="48"/>
        <v>-29.206346692726115</v>
      </c>
      <c r="P238" s="47"/>
      <c r="Q238" s="46">
        <f t="shared" si="49"/>
        <v>13481.629999999888</v>
      </c>
      <c r="R238" s="48">
        <f t="shared" si="43"/>
        <v>0.7936533072738766</v>
      </c>
      <c r="T238" s="30">
        <v>9</v>
      </c>
      <c r="U238" s="30">
        <v>83</v>
      </c>
      <c r="V238" s="30"/>
      <c r="W238" s="30" t="s">
        <v>41</v>
      </c>
      <c r="Y238" s="31"/>
      <c r="Z238" s="32"/>
      <c r="AA238" s="30">
        <v>70</v>
      </c>
      <c r="AB238" s="30">
        <v>94</v>
      </c>
      <c r="AC238" s="41">
        <f t="shared" si="52"/>
        <v>0</v>
      </c>
      <c r="AG238" s="32"/>
      <c r="AH238" s="32"/>
      <c r="AI238" s="32">
        <f t="shared" si="51"/>
        <v>0</v>
      </c>
    </row>
    <row r="239" spans="1:35" s="29" customFormat="1" ht="23.25" customHeight="1">
      <c r="A239" s="42">
        <v>231</v>
      </c>
      <c r="B239" s="43" t="s">
        <v>273</v>
      </c>
      <c r="C239" s="44">
        <v>4143707</v>
      </c>
      <c r="D239" s="44"/>
      <c r="E239" s="45">
        <f t="shared" si="44"/>
        <v>4143707</v>
      </c>
      <c r="F239" s="46">
        <v>4108984.86</v>
      </c>
      <c r="G239" s="38">
        <f t="shared" si="39"/>
        <v>99.16205127437823</v>
      </c>
      <c r="H239" s="39">
        <f t="shared" si="40"/>
        <v>-5.1620512743782285</v>
      </c>
      <c r="I239" s="40">
        <f t="shared" si="45"/>
        <v>34722.14000000013</v>
      </c>
      <c r="J239" s="39">
        <f t="shared" si="41"/>
        <v>0.8379487256217713</v>
      </c>
      <c r="K239" s="46">
        <v>13268.52</v>
      </c>
      <c r="L239" s="38">
        <f t="shared" si="42"/>
        <v>0.32020893369149894</v>
      </c>
      <c r="M239" s="37">
        <f t="shared" si="46"/>
        <v>4122253.38</v>
      </c>
      <c r="N239" s="38">
        <f t="shared" si="47"/>
        <v>99.48226020806973</v>
      </c>
      <c r="O239" s="47">
        <f t="shared" si="48"/>
        <v>-29.482260208069732</v>
      </c>
      <c r="P239" s="47"/>
      <c r="Q239" s="46">
        <f t="shared" si="49"/>
        <v>21453.62000000011</v>
      </c>
      <c r="R239" s="48">
        <f t="shared" si="43"/>
        <v>0.5177397919302719</v>
      </c>
      <c r="T239" s="30" t="s">
        <v>46</v>
      </c>
      <c r="U239" s="30">
        <v>8</v>
      </c>
      <c r="V239" s="30"/>
      <c r="W239" s="30" t="s">
        <v>46</v>
      </c>
      <c r="Y239" s="31"/>
      <c r="Z239" s="32"/>
      <c r="AA239" s="30">
        <v>70</v>
      </c>
      <c r="AB239" s="30">
        <v>94</v>
      </c>
      <c r="AC239" s="41">
        <f t="shared" si="52"/>
        <v>0</v>
      </c>
      <c r="AG239" s="32"/>
      <c r="AH239" s="32"/>
      <c r="AI239" s="32">
        <f t="shared" si="51"/>
        <v>0</v>
      </c>
    </row>
    <row r="240" spans="1:35" s="29" customFormat="1" ht="23.25" customHeight="1">
      <c r="A240" s="42">
        <v>232</v>
      </c>
      <c r="B240" s="43" t="s">
        <v>274</v>
      </c>
      <c r="C240" s="44">
        <v>1485230</v>
      </c>
      <c r="D240" s="44"/>
      <c r="E240" s="45">
        <f t="shared" si="44"/>
        <v>1485230</v>
      </c>
      <c r="F240" s="46">
        <v>1472749.34</v>
      </c>
      <c r="G240" s="38">
        <f t="shared" si="39"/>
        <v>99.15968166546595</v>
      </c>
      <c r="H240" s="39">
        <f t="shared" si="40"/>
        <v>-5.159681665465953</v>
      </c>
      <c r="I240" s="40">
        <f t="shared" si="45"/>
        <v>12480.659999999916</v>
      </c>
      <c r="J240" s="39">
        <f t="shared" si="41"/>
        <v>0.8403183345340396</v>
      </c>
      <c r="K240" s="46"/>
      <c r="L240" s="38">
        <f t="shared" si="42"/>
        <v>0</v>
      </c>
      <c r="M240" s="37">
        <f t="shared" si="46"/>
        <v>1472749.34</v>
      </c>
      <c r="N240" s="38">
        <f t="shared" si="47"/>
        <v>99.15968166546595</v>
      </c>
      <c r="O240" s="47">
        <f t="shared" si="48"/>
        <v>-29.159681665465953</v>
      </c>
      <c r="P240" s="47"/>
      <c r="Q240" s="46">
        <f t="shared" si="49"/>
        <v>12480.659999999916</v>
      </c>
      <c r="R240" s="48">
        <f t="shared" si="43"/>
        <v>0.8403183345340396</v>
      </c>
      <c r="T240" s="30">
        <v>3</v>
      </c>
      <c r="U240" s="30">
        <v>83</v>
      </c>
      <c r="V240" s="30"/>
      <c r="W240" s="30" t="s">
        <v>41</v>
      </c>
      <c r="Y240" s="31"/>
      <c r="Z240" s="32"/>
      <c r="AA240" s="30">
        <v>70</v>
      </c>
      <c r="AB240" s="30">
        <v>94</v>
      </c>
      <c r="AC240" s="41">
        <f t="shared" si="52"/>
        <v>0</v>
      </c>
      <c r="AG240" s="32"/>
      <c r="AH240" s="32"/>
      <c r="AI240" s="32">
        <f t="shared" si="51"/>
        <v>0</v>
      </c>
    </row>
    <row r="241" spans="1:35" s="29" customFormat="1" ht="23.25" customHeight="1">
      <c r="A241" s="42">
        <v>233</v>
      </c>
      <c r="B241" s="43" t="s">
        <v>275</v>
      </c>
      <c r="C241" s="44">
        <v>10380775</v>
      </c>
      <c r="D241" s="44">
        <v>24000</v>
      </c>
      <c r="E241" s="45">
        <f t="shared" si="44"/>
        <v>10404775</v>
      </c>
      <c r="F241" s="46">
        <v>10315795.66</v>
      </c>
      <c r="G241" s="38">
        <f t="shared" si="39"/>
        <v>99.14482206486926</v>
      </c>
      <c r="H241" s="39">
        <f t="shared" si="40"/>
        <v>-5.14482206486926</v>
      </c>
      <c r="I241" s="40">
        <f t="shared" si="45"/>
        <v>88979.33999999985</v>
      </c>
      <c r="J241" s="39">
        <f t="shared" si="41"/>
        <v>0.8551779351307438</v>
      </c>
      <c r="K241" s="46"/>
      <c r="L241" s="38">
        <f t="shared" si="42"/>
        <v>0</v>
      </c>
      <c r="M241" s="37">
        <f t="shared" si="46"/>
        <v>10315795.66</v>
      </c>
      <c r="N241" s="38">
        <f t="shared" si="47"/>
        <v>99.14482206486926</v>
      </c>
      <c r="O241" s="47">
        <f t="shared" si="48"/>
        <v>-29.14482206486926</v>
      </c>
      <c r="P241" s="47"/>
      <c r="Q241" s="46">
        <f t="shared" si="49"/>
        <v>88979.33999999985</v>
      </c>
      <c r="R241" s="48">
        <f t="shared" si="43"/>
        <v>0.8551779351307438</v>
      </c>
      <c r="T241" s="30">
        <v>1</v>
      </c>
      <c r="U241" s="30">
        <v>3</v>
      </c>
      <c r="V241" s="30" t="s">
        <v>48</v>
      </c>
      <c r="W241" s="30" t="s">
        <v>41</v>
      </c>
      <c r="Y241" s="31"/>
      <c r="Z241" s="32"/>
      <c r="AA241" s="30">
        <v>70</v>
      </c>
      <c r="AB241" s="30">
        <v>94</v>
      </c>
      <c r="AC241" s="41">
        <f t="shared" si="52"/>
        <v>0</v>
      </c>
      <c r="AG241" s="32"/>
      <c r="AH241" s="32"/>
      <c r="AI241" s="32">
        <f t="shared" si="51"/>
        <v>0</v>
      </c>
    </row>
    <row r="242" spans="1:35" s="29" customFormat="1" ht="23.25" customHeight="1">
      <c r="A242" s="42">
        <v>234</v>
      </c>
      <c r="B242" s="43" t="s">
        <v>276</v>
      </c>
      <c r="C242" s="44">
        <v>1660790</v>
      </c>
      <c r="D242" s="44"/>
      <c r="E242" s="45">
        <f t="shared" si="44"/>
        <v>1660790</v>
      </c>
      <c r="F242" s="46">
        <v>1644390</v>
      </c>
      <c r="G242" s="38">
        <f t="shared" si="39"/>
        <v>99.01251813895797</v>
      </c>
      <c r="H242" s="39">
        <f t="shared" si="40"/>
        <v>-5.012518138957972</v>
      </c>
      <c r="I242" s="40">
        <f t="shared" si="45"/>
        <v>16400</v>
      </c>
      <c r="J242" s="39">
        <f t="shared" si="41"/>
        <v>0.9874818610420342</v>
      </c>
      <c r="K242" s="46"/>
      <c r="L242" s="38">
        <f t="shared" si="42"/>
        <v>0</v>
      </c>
      <c r="M242" s="37">
        <f t="shared" si="46"/>
        <v>1644390</v>
      </c>
      <c r="N242" s="38">
        <f t="shared" si="47"/>
        <v>99.01251813895797</v>
      </c>
      <c r="O242" s="47">
        <f t="shared" si="48"/>
        <v>-29.012518138957972</v>
      </c>
      <c r="P242" s="47"/>
      <c r="Q242" s="46">
        <f t="shared" si="49"/>
        <v>16400</v>
      </c>
      <c r="R242" s="48">
        <f t="shared" si="43"/>
        <v>0.9874818610420342</v>
      </c>
      <c r="T242" s="30">
        <v>5</v>
      </c>
      <c r="U242" s="30">
        <v>83</v>
      </c>
      <c r="V242" s="30"/>
      <c r="W242" s="30" t="s">
        <v>41</v>
      </c>
      <c r="Y242" s="31"/>
      <c r="Z242" s="32"/>
      <c r="AA242" s="30">
        <v>70</v>
      </c>
      <c r="AB242" s="30">
        <v>94</v>
      </c>
      <c r="AC242" s="41">
        <f t="shared" si="52"/>
        <v>0</v>
      </c>
      <c r="AG242" s="32"/>
      <c r="AH242" s="32"/>
      <c r="AI242" s="32">
        <f t="shared" si="51"/>
        <v>0</v>
      </c>
    </row>
    <row r="243" spans="1:35" s="29" customFormat="1" ht="23.25" customHeight="1">
      <c r="A243" s="42">
        <v>235</v>
      </c>
      <c r="B243" s="43" t="s">
        <v>277</v>
      </c>
      <c r="C243" s="44">
        <v>23653535</v>
      </c>
      <c r="D243" s="44">
        <v>16400</v>
      </c>
      <c r="E243" s="45">
        <f t="shared" si="44"/>
        <v>23669935</v>
      </c>
      <c r="F243" s="46">
        <v>23427735.93</v>
      </c>
      <c r="G243" s="38">
        <f t="shared" si="39"/>
        <v>98.97676495520584</v>
      </c>
      <c r="H243" s="39">
        <f t="shared" si="40"/>
        <v>-4.976764955205837</v>
      </c>
      <c r="I243" s="40">
        <f t="shared" si="45"/>
        <v>242199.0700000003</v>
      </c>
      <c r="J243" s="39">
        <f t="shared" si="41"/>
        <v>1.0232350447941674</v>
      </c>
      <c r="K243" s="46">
        <v>230726</v>
      </c>
      <c r="L243" s="38">
        <f t="shared" si="42"/>
        <v>0.9747639780168387</v>
      </c>
      <c r="M243" s="37">
        <f t="shared" si="46"/>
        <v>23658461.93</v>
      </c>
      <c r="N243" s="38">
        <f t="shared" si="47"/>
        <v>99.95152893322268</v>
      </c>
      <c r="O243" s="47">
        <f t="shared" si="48"/>
        <v>-29.951528933222676</v>
      </c>
      <c r="P243" s="47"/>
      <c r="Q243" s="46">
        <f t="shared" si="49"/>
        <v>11473.070000000298</v>
      </c>
      <c r="R243" s="48">
        <f t="shared" si="43"/>
        <v>0.0484710667773287</v>
      </c>
      <c r="T243" s="30">
        <v>9</v>
      </c>
      <c r="U243" s="30">
        <v>3</v>
      </c>
      <c r="V243" s="30" t="s">
        <v>48</v>
      </c>
      <c r="W243" s="30" t="s">
        <v>41</v>
      </c>
      <c r="Y243" s="31"/>
      <c r="Z243" s="32"/>
      <c r="AA243" s="30">
        <v>70</v>
      </c>
      <c r="AB243" s="30">
        <v>94</v>
      </c>
      <c r="AC243" s="41">
        <f t="shared" si="52"/>
        <v>0</v>
      </c>
      <c r="AG243" s="32"/>
      <c r="AH243" s="32"/>
      <c r="AI243" s="32">
        <f t="shared" si="51"/>
        <v>0</v>
      </c>
    </row>
    <row r="244" spans="1:35" s="29" customFormat="1" ht="23.25" customHeight="1">
      <c r="A244" s="42">
        <v>236</v>
      </c>
      <c r="B244" s="43" t="s">
        <v>278</v>
      </c>
      <c r="C244" s="44">
        <v>2071159</v>
      </c>
      <c r="D244" s="44"/>
      <c r="E244" s="45">
        <f t="shared" si="44"/>
        <v>2071159</v>
      </c>
      <c r="F244" s="46">
        <v>2049607.62</v>
      </c>
      <c r="G244" s="38">
        <f t="shared" si="39"/>
        <v>98.95945313710826</v>
      </c>
      <c r="H244" s="39">
        <f t="shared" si="40"/>
        <v>-4.959453137108255</v>
      </c>
      <c r="I244" s="40">
        <f t="shared" si="45"/>
        <v>21551.37999999989</v>
      </c>
      <c r="J244" s="39">
        <f t="shared" si="41"/>
        <v>1.0405468628917378</v>
      </c>
      <c r="K244" s="46"/>
      <c r="L244" s="38">
        <f t="shared" si="42"/>
        <v>0</v>
      </c>
      <c r="M244" s="37">
        <f t="shared" si="46"/>
        <v>2049607.62</v>
      </c>
      <c r="N244" s="38">
        <f t="shared" si="47"/>
        <v>98.95945313710826</v>
      </c>
      <c r="O244" s="47">
        <f t="shared" si="48"/>
        <v>-28.959453137108255</v>
      </c>
      <c r="P244" s="47"/>
      <c r="Q244" s="46">
        <f t="shared" si="49"/>
        <v>21551.37999999989</v>
      </c>
      <c r="R244" s="48">
        <f t="shared" si="43"/>
        <v>1.0405468628917378</v>
      </c>
      <c r="T244" s="30">
        <v>3</v>
      </c>
      <c r="U244" s="30">
        <v>83</v>
      </c>
      <c r="V244" s="30"/>
      <c r="W244" s="30" t="s">
        <v>41</v>
      </c>
      <c r="Y244" s="31"/>
      <c r="Z244" s="32"/>
      <c r="AA244" s="30">
        <v>70</v>
      </c>
      <c r="AB244" s="30">
        <v>94</v>
      </c>
      <c r="AC244" s="41">
        <f t="shared" si="52"/>
        <v>0</v>
      </c>
      <c r="AG244" s="32"/>
      <c r="AH244" s="32"/>
      <c r="AI244" s="32">
        <f t="shared" si="51"/>
        <v>0</v>
      </c>
    </row>
    <row r="245" spans="1:35" s="29" customFormat="1" ht="23.25" customHeight="1">
      <c r="A245" s="42">
        <v>237</v>
      </c>
      <c r="B245" s="43" t="s">
        <v>279</v>
      </c>
      <c r="C245" s="44">
        <v>6165144</v>
      </c>
      <c r="D245" s="44">
        <v>40400</v>
      </c>
      <c r="E245" s="45">
        <f t="shared" si="44"/>
        <v>6205544</v>
      </c>
      <c r="F245" s="46">
        <v>6132748.69</v>
      </c>
      <c r="G245" s="38">
        <f t="shared" si="39"/>
        <v>98.82693104746336</v>
      </c>
      <c r="H245" s="39">
        <f t="shared" si="40"/>
        <v>-4.826931047463361</v>
      </c>
      <c r="I245" s="40">
        <f t="shared" si="45"/>
        <v>72795.30999999959</v>
      </c>
      <c r="J245" s="39">
        <f t="shared" si="41"/>
        <v>1.1730689525366285</v>
      </c>
      <c r="K245" s="46"/>
      <c r="L245" s="38">
        <f t="shared" si="42"/>
        <v>0</v>
      </c>
      <c r="M245" s="37">
        <f t="shared" si="46"/>
        <v>6132748.69</v>
      </c>
      <c r="N245" s="38">
        <f t="shared" si="47"/>
        <v>98.82693104746336</v>
      </c>
      <c r="O245" s="47">
        <f t="shared" si="48"/>
        <v>-28.82693104746336</v>
      </c>
      <c r="P245" s="47"/>
      <c r="Q245" s="46">
        <f t="shared" si="49"/>
        <v>72795.30999999959</v>
      </c>
      <c r="R245" s="48">
        <f t="shared" si="43"/>
        <v>1.1730689525366285</v>
      </c>
      <c r="T245" s="30">
        <v>1</v>
      </c>
      <c r="U245" s="30">
        <v>3</v>
      </c>
      <c r="V245" s="30" t="s">
        <v>48</v>
      </c>
      <c r="W245" s="30" t="s">
        <v>41</v>
      </c>
      <c r="Y245" s="31"/>
      <c r="Z245" s="32"/>
      <c r="AA245" s="30">
        <v>70</v>
      </c>
      <c r="AB245" s="30">
        <v>94</v>
      </c>
      <c r="AC245" s="41">
        <f t="shared" si="52"/>
        <v>0</v>
      </c>
      <c r="AG245" s="32"/>
      <c r="AH245" s="32"/>
      <c r="AI245" s="32">
        <f t="shared" si="51"/>
        <v>0</v>
      </c>
    </row>
    <row r="246" spans="1:35" s="29" customFormat="1" ht="23.25" customHeight="1">
      <c r="A246" s="42">
        <v>238</v>
      </c>
      <c r="B246" s="43" t="s">
        <v>280</v>
      </c>
      <c r="C246" s="44">
        <v>854280</v>
      </c>
      <c r="D246" s="44"/>
      <c r="E246" s="45">
        <f t="shared" si="44"/>
        <v>854280</v>
      </c>
      <c r="F246" s="46">
        <v>844203.23</v>
      </c>
      <c r="G246" s="38">
        <f t="shared" si="39"/>
        <v>98.8204370932247</v>
      </c>
      <c r="H246" s="39">
        <f t="shared" si="40"/>
        <v>-4.820437093224697</v>
      </c>
      <c r="I246" s="40">
        <f t="shared" si="45"/>
        <v>10076.770000000019</v>
      </c>
      <c r="J246" s="39">
        <f t="shared" si="41"/>
        <v>1.1795629067752984</v>
      </c>
      <c r="K246" s="46"/>
      <c r="L246" s="38">
        <f t="shared" si="42"/>
        <v>0</v>
      </c>
      <c r="M246" s="37">
        <f t="shared" si="46"/>
        <v>844203.23</v>
      </c>
      <c r="N246" s="38">
        <f t="shared" si="47"/>
        <v>98.8204370932247</v>
      </c>
      <c r="O246" s="47">
        <f t="shared" si="48"/>
        <v>-28.820437093224697</v>
      </c>
      <c r="P246" s="47"/>
      <c r="Q246" s="46">
        <f t="shared" si="49"/>
        <v>10076.770000000019</v>
      </c>
      <c r="R246" s="48">
        <f t="shared" si="43"/>
        <v>1.1795629067752984</v>
      </c>
      <c r="T246" s="30">
        <v>9</v>
      </c>
      <c r="U246" s="30">
        <v>83</v>
      </c>
      <c r="V246" s="30"/>
      <c r="W246" s="30" t="s">
        <v>41</v>
      </c>
      <c r="Y246" s="31"/>
      <c r="Z246" s="32"/>
      <c r="AA246" s="30">
        <v>70</v>
      </c>
      <c r="AB246" s="30">
        <v>94</v>
      </c>
      <c r="AC246" s="41">
        <f t="shared" si="52"/>
        <v>0</v>
      </c>
      <c r="AG246" s="32"/>
      <c r="AH246" s="32"/>
      <c r="AI246" s="32">
        <f t="shared" si="51"/>
        <v>0</v>
      </c>
    </row>
    <row r="247" spans="1:35" s="29" customFormat="1" ht="23.25" customHeight="1">
      <c r="A247" s="42">
        <v>239</v>
      </c>
      <c r="B247" s="43" t="s">
        <v>281</v>
      </c>
      <c r="C247" s="44">
        <v>1339810</v>
      </c>
      <c r="D247" s="44"/>
      <c r="E247" s="45">
        <f t="shared" si="44"/>
        <v>1339810</v>
      </c>
      <c r="F247" s="46">
        <v>1323834.11</v>
      </c>
      <c r="G247" s="38">
        <f t="shared" si="39"/>
        <v>98.80760033139028</v>
      </c>
      <c r="H247" s="39">
        <f t="shared" si="40"/>
        <v>-4.807600331390276</v>
      </c>
      <c r="I247" s="40">
        <f t="shared" si="45"/>
        <v>15975.889999999898</v>
      </c>
      <c r="J247" s="39">
        <f t="shared" si="41"/>
        <v>1.1923996686097207</v>
      </c>
      <c r="K247" s="46"/>
      <c r="L247" s="38">
        <f t="shared" si="42"/>
        <v>0</v>
      </c>
      <c r="M247" s="37">
        <f t="shared" si="46"/>
        <v>1323834.11</v>
      </c>
      <c r="N247" s="38">
        <f t="shared" si="47"/>
        <v>98.80760033139028</v>
      </c>
      <c r="O247" s="47">
        <f t="shared" si="48"/>
        <v>-28.807600331390276</v>
      </c>
      <c r="P247" s="47"/>
      <c r="Q247" s="46">
        <f t="shared" si="49"/>
        <v>15975.889999999898</v>
      </c>
      <c r="R247" s="48">
        <f t="shared" si="43"/>
        <v>1.1923996686097207</v>
      </c>
      <c r="T247" s="30">
        <v>8</v>
      </c>
      <c r="U247" s="30">
        <v>83</v>
      </c>
      <c r="V247" s="30"/>
      <c r="W247" s="30" t="s">
        <v>41</v>
      </c>
      <c r="Y247" s="31"/>
      <c r="Z247" s="32"/>
      <c r="AA247" s="30">
        <v>70</v>
      </c>
      <c r="AB247" s="30">
        <v>94</v>
      </c>
      <c r="AC247" s="41">
        <f t="shared" si="52"/>
        <v>0</v>
      </c>
      <c r="AG247" s="32"/>
      <c r="AH247" s="32"/>
      <c r="AI247" s="32">
        <f t="shared" si="51"/>
        <v>0</v>
      </c>
    </row>
    <row r="248" spans="1:35" s="29" customFormat="1" ht="23.25" customHeight="1">
      <c r="A248" s="42">
        <v>240</v>
      </c>
      <c r="B248" s="43" t="s">
        <v>282</v>
      </c>
      <c r="C248" s="44">
        <v>1495790</v>
      </c>
      <c r="D248" s="44"/>
      <c r="E248" s="45">
        <f t="shared" si="44"/>
        <v>1495790</v>
      </c>
      <c r="F248" s="46">
        <v>1475361.25</v>
      </c>
      <c r="G248" s="38">
        <f t="shared" si="39"/>
        <v>98.63425012869453</v>
      </c>
      <c r="H248" s="39">
        <f t="shared" si="40"/>
        <v>-4.634250128694532</v>
      </c>
      <c r="I248" s="40">
        <f t="shared" si="45"/>
        <v>20428.75</v>
      </c>
      <c r="J248" s="39">
        <f t="shared" si="41"/>
        <v>1.365749871305464</v>
      </c>
      <c r="K248" s="46"/>
      <c r="L248" s="38">
        <f t="shared" si="42"/>
        <v>0</v>
      </c>
      <c r="M248" s="37">
        <f t="shared" si="46"/>
        <v>1475361.25</v>
      </c>
      <c r="N248" s="38">
        <f t="shared" si="47"/>
        <v>98.63425012869453</v>
      </c>
      <c r="O248" s="47">
        <f t="shared" si="48"/>
        <v>-28.634250128694532</v>
      </c>
      <c r="P248" s="47"/>
      <c r="Q248" s="46">
        <f t="shared" si="49"/>
        <v>20428.75</v>
      </c>
      <c r="R248" s="48">
        <f t="shared" si="43"/>
        <v>1.365749871305464</v>
      </c>
      <c r="T248" s="30">
        <v>5</v>
      </c>
      <c r="U248" s="30">
        <v>83</v>
      </c>
      <c r="V248" s="30"/>
      <c r="W248" s="30" t="s">
        <v>41</v>
      </c>
      <c r="Y248" s="31"/>
      <c r="Z248" s="32"/>
      <c r="AA248" s="30">
        <v>70</v>
      </c>
      <c r="AB248" s="30">
        <v>94</v>
      </c>
      <c r="AC248" s="41">
        <f t="shared" si="52"/>
        <v>0</v>
      </c>
      <c r="AG248" s="32"/>
      <c r="AH248" s="32"/>
      <c r="AI248" s="32">
        <f t="shared" si="51"/>
        <v>0</v>
      </c>
    </row>
    <row r="249" spans="1:35" s="29" customFormat="1" ht="23.25" customHeight="1">
      <c r="A249" s="42">
        <v>241</v>
      </c>
      <c r="B249" s="43" t="s">
        <v>283</v>
      </c>
      <c r="C249" s="44">
        <v>24053824</v>
      </c>
      <c r="D249" s="44"/>
      <c r="E249" s="45">
        <f t="shared" si="44"/>
        <v>24053824</v>
      </c>
      <c r="F249" s="46">
        <v>23718285.52</v>
      </c>
      <c r="G249" s="38">
        <f t="shared" si="39"/>
        <v>98.60505140471636</v>
      </c>
      <c r="H249" s="39">
        <f t="shared" si="40"/>
        <v>-4.605051404716363</v>
      </c>
      <c r="I249" s="40">
        <f t="shared" si="45"/>
        <v>335538.48000000045</v>
      </c>
      <c r="J249" s="39">
        <f t="shared" si="41"/>
        <v>1.3949485952836458</v>
      </c>
      <c r="K249" s="46">
        <v>335500</v>
      </c>
      <c r="L249" s="38">
        <f t="shared" si="42"/>
        <v>1.394788620719932</v>
      </c>
      <c r="M249" s="37">
        <f t="shared" si="46"/>
        <v>24053785.52</v>
      </c>
      <c r="N249" s="38">
        <f t="shared" si="47"/>
        <v>99.99984002543628</v>
      </c>
      <c r="O249" s="47">
        <f t="shared" si="48"/>
        <v>-29.999840025436285</v>
      </c>
      <c r="P249" s="47"/>
      <c r="Q249" s="46">
        <f t="shared" si="49"/>
        <v>38.480000000447035</v>
      </c>
      <c r="R249" s="48">
        <f t="shared" si="43"/>
        <v>0.00015997456371364085</v>
      </c>
      <c r="T249" s="30">
        <v>3</v>
      </c>
      <c r="U249" s="30">
        <v>10</v>
      </c>
      <c r="V249" s="30"/>
      <c r="W249" s="30" t="s">
        <v>41</v>
      </c>
      <c r="Y249" s="31"/>
      <c r="Z249" s="32"/>
      <c r="AA249" s="30">
        <v>70</v>
      </c>
      <c r="AB249" s="30">
        <v>94</v>
      </c>
      <c r="AC249" s="41">
        <f t="shared" si="52"/>
        <v>0</v>
      </c>
      <c r="AG249" s="32"/>
      <c r="AH249" s="32"/>
      <c r="AI249" s="32">
        <f t="shared" si="51"/>
        <v>0</v>
      </c>
    </row>
    <row r="250" spans="1:35" s="29" customFormat="1" ht="23.25" customHeight="1">
      <c r="A250" s="42">
        <v>242</v>
      </c>
      <c r="B250" s="43" t="s">
        <v>284</v>
      </c>
      <c r="C250" s="44">
        <v>1540262</v>
      </c>
      <c r="D250" s="44"/>
      <c r="E250" s="45">
        <f t="shared" si="44"/>
        <v>1540262</v>
      </c>
      <c r="F250" s="46">
        <v>1518729.05</v>
      </c>
      <c r="G250" s="38">
        <f t="shared" si="39"/>
        <v>98.60199433602854</v>
      </c>
      <c r="H250" s="39">
        <f t="shared" si="40"/>
        <v>-4.60199433602854</v>
      </c>
      <c r="I250" s="40">
        <f t="shared" si="45"/>
        <v>21532.949999999953</v>
      </c>
      <c r="J250" s="39">
        <f t="shared" si="41"/>
        <v>1.398005663971451</v>
      </c>
      <c r="K250" s="46"/>
      <c r="L250" s="38">
        <f t="shared" si="42"/>
        <v>0</v>
      </c>
      <c r="M250" s="37">
        <f t="shared" si="46"/>
        <v>1518729.05</v>
      </c>
      <c r="N250" s="38">
        <f t="shared" si="47"/>
        <v>98.60199433602854</v>
      </c>
      <c r="O250" s="47">
        <f t="shared" si="48"/>
        <v>-28.60199433602854</v>
      </c>
      <c r="P250" s="47"/>
      <c r="Q250" s="46">
        <f t="shared" si="49"/>
        <v>21532.949999999953</v>
      </c>
      <c r="R250" s="48">
        <f t="shared" si="43"/>
        <v>1.398005663971451</v>
      </c>
      <c r="T250" s="30">
        <v>3</v>
      </c>
      <c r="U250" s="30">
        <v>83</v>
      </c>
      <c r="V250" s="30"/>
      <c r="W250" s="30" t="s">
        <v>41</v>
      </c>
      <c r="Y250" s="31"/>
      <c r="Z250" s="32"/>
      <c r="AA250" s="30">
        <v>70</v>
      </c>
      <c r="AB250" s="30">
        <v>94</v>
      </c>
      <c r="AC250" s="41">
        <f t="shared" si="52"/>
        <v>0</v>
      </c>
      <c r="AG250" s="32"/>
      <c r="AH250" s="32"/>
      <c r="AI250" s="32">
        <f t="shared" si="51"/>
        <v>0</v>
      </c>
    </row>
    <row r="251" spans="1:35" s="29" customFormat="1" ht="23.25" customHeight="1">
      <c r="A251" s="42">
        <v>243</v>
      </c>
      <c r="B251" s="43" t="s">
        <v>285</v>
      </c>
      <c r="C251" s="44">
        <v>1065776</v>
      </c>
      <c r="D251" s="44"/>
      <c r="E251" s="45">
        <f t="shared" si="44"/>
        <v>1065776</v>
      </c>
      <c r="F251" s="46">
        <v>1050672.09</v>
      </c>
      <c r="G251" s="38">
        <f t="shared" si="39"/>
        <v>98.58282509645555</v>
      </c>
      <c r="H251" s="39">
        <f t="shared" si="40"/>
        <v>-4.582825096455551</v>
      </c>
      <c r="I251" s="40">
        <f t="shared" si="45"/>
        <v>15103.909999999916</v>
      </c>
      <c r="J251" s="39">
        <f t="shared" si="41"/>
        <v>1.4171749035444519</v>
      </c>
      <c r="K251" s="46">
        <v>8992.01</v>
      </c>
      <c r="L251" s="38">
        <f t="shared" si="42"/>
        <v>0.843705431535332</v>
      </c>
      <c r="M251" s="37">
        <f t="shared" si="46"/>
        <v>1059664.1</v>
      </c>
      <c r="N251" s="38">
        <f t="shared" si="47"/>
        <v>99.42653052799089</v>
      </c>
      <c r="O251" s="47">
        <f t="shared" si="48"/>
        <v>-29.42653052799089</v>
      </c>
      <c r="P251" s="47"/>
      <c r="Q251" s="46">
        <f t="shared" si="49"/>
        <v>6111.899999999907</v>
      </c>
      <c r="R251" s="48">
        <f t="shared" si="43"/>
        <v>0.5734694720091189</v>
      </c>
      <c r="T251" s="30" t="s">
        <v>46</v>
      </c>
      <c r="U251" s="30">
        <v>1</v>
      </c>
      <c r="V251" s="30"/>
      <c r="W251" s="30" t="s">
        <v>46</v>
      </c>
      <c r="Y251" s="31"/>
      <c r="Z251" s="32"/>
      <c r="AA251" s="30">
        <v>70</v>
      </c>
      <c r="AB251" s="30">
        <v>94</v>
      </c>
      <c r="AC251" s="41">
        <f t="shared" si="52"/>
        <v>0</v>
      </c>
      <c r="AG251" s="32"/>
      <c r="AH251" s="32"/>
      <c r="AI251" s="32">
        <f t="shared" si="51"/>
        <v>0</v>
      </c>
    </row>
    <row r="252" spans="1:35" s="29" customFormat="1" ht="23.25" customHeight="1">
      <c r="A252" s="42">
        <v>244</v>
      </c>
      <c r="B252" s="43" t="s">
        <v>286</v>
      </c>
      <c r="C252" s="44">
        <v>3888420</v>
      </c>
      <c r="D252" s="44"/>
      <c r="E252" s="45">
        <f t="shared" si="44"/>
        <v>3888420</v>
      </c>
      <c r="F252" s="46">
        <v>3831868.43</v>
      </c>
      <c r="G252" s="38">
        <f t="shared" si="39"/>
        <v>98.54564141733661</v>
      </c>
      <c r="H252" s="39">
        <f t="shared" si="40"/>
        <v>-4.545641417336611</v>
      </c>
      <c r="I252" s="40">
        <f t="shared" si="45"/>
        <v>56551.56999999983</v>
      </c>
      <c r="J252" s="39">
        <f t="shared" si="41"/>
        <v>1.4543585826633911</v>
      </c>
      <c r="K252" s="46">
        <v>10455.87</v>
      </c>
      <c r="L252" s="38">
        <f t="shared" si="42"/>
        <v>0.268897649945222</v>
      </c>
      <c r="M252" s="37">
        <f t="shared" si="46"/>
        <v>3842324.3000000003</v>
      </c>
      <c r="N252" s="38">
        <f t="shared" si="47"/>
        <v>98.81453906728183</v>
      </c>
      <c r="O252" s="47">
        <f t="shared" si="48"/>
        <v>-28.814539067281828</v>
      </c>
      <c r="P252" s="47"/>
      <c r="Q252" s="46">
        <f t="shared" si="49"/>
        <v>46095.69999999972</v>
      </c>
      <c r="R252" s="48">
        <f t="shared" si="43"/>
        <v>1.1854609327181662</v>
      </c>
      <c r="T252" s="30" t="s">
        <v>46</v>
      </c>
      <c r="U252" s="30">
        <v>5</v>
      </c>
      <c r="V252" s="30"/>
      <c r="W252" s="30" t="s">
        <v>46</v>
      </c>
      <c r="Y252" s="53"/>
      <c r="Z252" s="32"/>
      <c r="AA252" s="30">
        <v>70</v>
      </c>
      <c r="AB252" s="30">
        <v>94</v>
      </c>
      <c r="AC252" s="41"/>
      <c r="AG252" s="32">
        <f>19240+47040</f>
        <v>66280</v>
      </c>
      <c r="AH252" s="32">
        <f>962+2352</f>
        <v>3314</v>
      </c>
      <c r="AI252" s="32">
        <f t="shared" si="51"/>
        <v>69594</v>
      </c>
    </row>
    <row r="253" spans="1:35" s="29" customFormat="1" ht="23.25" customHeight="1">
      <c r="A253" s="42">
        <v>245</v>
      </c>
      <c r="B253" s="43" t="s">
        <v>287</v>
      </c>
      <c r="C253" s="44">
        <v>7923348</v>
      </c>
      <c r="D253" s="44"/>
      <c r="E253" s="45">
        <f t="shared" si="44"/>
        <v>7923348</v>
      </c>
      <c r="F253" s="46">
        <v>7797336.8</v>
      </c>
      <c r="G253" s="38">
        <f t="shared" si="39"/>
        <v>98.40962179119231</v>
      </c>
      <c r="H253" s="39">
        <f t="shared" si="40"/>
        <v>-4.409621791192308</v>
      </c>
      <c r="I253" s="40">
        <f t="shared" si="45"/>
        <v>126011.20000000019</v>
      </c>
      <c r="J253" s="39">
        <f t="shared" si="41"/>
        <v>1.5903782088076932</v>
      </c>
      <c r="K253" s="46">
        <v>30348.07</v>
      </c>
      <c r="L253" s="38">
        <f t="shared" si="42"/>
        <v>0.3830207886868026</v>
      </c>
      <c r="M253" s="37">
        <f t="shared" si="46"/>
        <v>7827684.87</v>
      </c>
      <c r="N253" s="38">
        <f t="shared" si="47"/>
        <v>98.79264257987911</v>
      </c>
      <c r="O253" s="47">
        <f t="shared" si="48"/>
        <v>-28.792642579879114</v>
      </c>
      <c r="P253" s="47"/>
      <c r="Q253" s="46">
        <f t="shared" si="49"/>
        <v>95663.12999999989</v>
      </c>
      <c r="R253" s="48">
        <f t="shared" si="43"/>
        <v>1.207357420120887</v>
      </c>
      <c r="T253" s="30" t="s">
        <v>46</v>
      </c>
      <c r="U253" s="30">
        <v>17</v>
      </c>
      <c r="V253" s="30"/>
      <c r="W253" s="30" t="s">
        <v>46</v>
      </c>
      <c r="Y253" s="31"/>
      <c r="Z253" s="32"/>
      <c r="AA253" s="30">
        <v>70</v>
      </c>
      <c r="AB253" s="30">
        <v>94</v>
      </c>
      <c r="AC253" s="41">
        <f>+Z253+Y253</f>
        <v>0</v>
      </c>
      <c r="AG253" s="32">
        <f>25180+69080</f>
        <v>94260</v>
      </c>
      <c r="AH253" s="32">
        <f>1260+3454</f>
        <v>4714</v>
      </c>
      <c r="AI253" s="32">
        <f t="shared" si="51"/>
        <v>98974</v>
      </c>
    </row>
    <row r="254" spans="1:35" s="29" customFormat="1" ht="23.25" customHeight="1">
      <c r="A254" s="42">
        <v>246</v>
      </c>
      <c r="B254" s="43" t="s">
        <v>288</v>
      </c>
      <c r="C254" s="44">
        <v>3419568</v>
      </c>
      <c r="D254" s="44"/>
      <c r="E254" s="45">
        <f t="shared" si="44"/>
        <v>3419568</v>
      </c>
      <c r="F254" s="46">
        <v>3363278.18</v>
      </c>
      <c r="G254" s="38">
        <f t="shared" si="39"/>
        <v>98.35389090083893</v>
      </c>
      <c r="H254" s="39">
        <f t="shared" si="40"/>
        <v>-4.353890900838934</v>
      </c>
      <c r="I254" s="40">
        <f t="shared" si="45"/>
        <v>56289.81999999983</v>
      </c>
      <c r="J254" s="39">
        <f t="shared" si="41"/>
        <v>1.6461090991610587</v>
      </c>
      <c r="K254" s="46">
        <v>15474.79</v>
      </c>
      <c r="L254" s="38">
        <f t="shared" si="42"/>
        <v>0.45253640225899877</v>
      </c>
      <c r="M254" s="37">
        <f t="shared" si="46"/>
        <v>3378752.97</v>
      </c>
      <c r="N254" s="38">
        <f t="shared" si="47"/>
        <v>98.80642730309793</v>
      </c>
      <c r="O254" s="47">
        <f t="shared" si="48"/>
        <v>-28.806427303097934</v>
      </c>
      <c r="P254" s="47"/>
      <c r="Q254" s="46">
        <f t="shared" si="49"/>
        <v>40815.029999999795</v>
      </c>
      <c r="R254" s="48">
        <f t="shared" si="43"/>
        <v>1.1935726969020588</v>
      </c>
      <c r="T254" s="30" t="s">
        <v>46</v>
      </c>
      <c r="U254" s="30">
        <v>53</v>
      </c>
      <c r="V254" s="30"/>
      <c r="W254" s="30" t="s">
        <v>46</v>
      </c>
      <c r="Y254" s="31"/>
      <c r="Z254" s="32"/>
      <c r="AA254" s="30">
        <v>70</v>
      </c>
      <c r="AB254" s="30">
        <v>94</v>
      </c>
      <c r="AC254" s="41">
        <f>+Z254+Y254</f>
        <v>0</v>
      </c>
      <c r="AG254" s="32"/>
      <c r="AH254" s="32"/>
      <c r="AI254" s="32">
        <f t="shared" si="51"/>
        <v>0</v>
      </c>
    </row>
    <row r="255" spans="1:35" s="29" customFormat="1" ht="23.25" customHeight="1">
      <c r="A255" s="42">
        <v>248</v>
      </c>
      <c r="B255" s="43" t="s">
        <v>289</v>
      </c>
      <c r="C255" s="44">
        <v>1195450</v>
      </c>
      <c r="D255" s="44"/>
      <c r="E255" s="45">
        <f t="shared" si="44"/>
        <v>1195450</v>
      </c>
      <c r="F255" s="46">
        <v>1175685.69</v>
      </c>
      <c r="G255" s="38">
        <f t="shared" si="39"/>
        <v>98.34670542473546</v>
      </c>
      <c r="H255" s="39">
        <f t="shared" si="40"/>
        <v>-4.346705424735461</v>
      </c>
      <c r="I255" s="40">
        <f t="shared" si="45"/>
        <v>19764.310000000056</v>
      </c>
      <c r="J255" s="39">
        <f t="shared" si="41"/>
        <v>1.6532945752645494</v>
      </c>
      <c r="K255" s="46"/>
      <c r="L255" s="38">
        <f t="shared" si="42"/>
        <v>0</v>
      </c>
      <c r="M255" s="37">
        <f t="shared" si="46"/>
        <v>1175685.69</v>
      </c>
      <c r="N255" s="38">
        <f t="shared" si="47"/>
        <v>98.34670542473546</v>
      </c>
      <c r="O255" s="47">
        <f t="shared" si="48"/>
        <v>-28.34670542473546</v>
      </c>
      <c r="P255" s="47"/>
      <c r="Q255" s="46">
        <f t="shared" si="49"/>
        <v>19764.310000000056</v>
      </c>
      <c r="R255" s="48">
        <f t="shared" si="43"/>
        <v>1.6532945752645494</v>
      </c>
      <c r="T255" s="30">
        <v>3</v>
      </c>
      <c r="U255" s="30">
        <v>83</v>
      </c>
      <c r="V255" s="30"/>
      <c r="W255" s="30" t="s">
        <v>41</v>
      </c>
      <c r="Y255" s="31"/>
      <c r="Z255" s="32"/>
      <c r="AA255" s="30">
        <v>70</v>
      </c>
      <c r="AB255" s="30">
        <v>94</v>
      </c>
      <c r="AC255" s="41">
        <f>+Z255+Y255</f>
        <v>0</v>
      </c>
      <c r="AG255" s="32"/>
      <c r="AH255" s="32"/>
      <c r="AI255" s="32">
        <f t="shared" si="51"/>
        <v>0</v>
      </c>
    </row>
    <row r="256" spans="1:35" s="29" customFormat="1" ht="23.25" customHeight="1">
      <c r="A256" s="42">
        <v>249</v>
      </c>
      <c r="B256" s="43" t="s">
        <v>290</v>
      </c>
      <c r="C256" s="44">
        <v>1520352</v>
      </c>
      <c r="D256" s="44"/>
      <c r="E256" s="45">
        <f t="shared" si="44"/>
        <v>1520352</v>
      </c>
      <c r="F256" s="46">
        <v>1488468.44</v>
      </c>
      <c r="G256" s="38">
        <f t="shared" si="39"/>
        <v>97.90288301656459</v>
      </c>
      <c r="H256" s="39">
        <f t="shared" si="40"/>
        <v>-3.902883016564587</v>
      </c>
      <c r="I256" s="40">
        <f t="shared" si="45"/>
        <v>31883.560000000056</v>
      </c>
      <c r="J256" s="39">
        <f t="shared" si="41"/>
        <v>2.0971169834354186</v>
      </c>
      <c r="K256" s="46"/>
      <c r="L256" s="38">
        <f t="shared" si="42"/>
        <v>0</v>
      </c>
      <c r="M256" s="37">
        <f t="shared" si="46"/>
        <v>1488468.44</v>
      </c>
      <c r="N256" s="38">
        <f t="shared" si="47"/>
        <v>97.90288301656459</v>
      </c>
      <c r="O256" s="47">
        <f t="shared" si="48"/>
        <v>-27.902883016564587</v>
      </c>
      <c r="P256" s="47"/>
      <c r="Q256" s="46">
        <f t="shared" si="49"/>
        <v>31883.560000000056</v>
      </c>
      <c r="R256" s="48">
        <f t="shared" si="43"/>
        <v>2.0971169834354186</v>
      </c>
      <c r="T256" s="30">
        <v>1</v>
      </c>
      <c r="U256" s="30">
        <v>83</v>
      </c>
      <c r="V256" s="30"/>
      <c r="W256" s="30" t="s">
        <v>41</v>
      </c>
      <c r="Y256" s="31"/>
      <c r="Z256" s="32"/>
      <c r="AA256" s="30">
        <v>70</v>
      </c>
      <c r="AB256" s="30">
        <v>94</v>
      </c>
      <c r="AC256" s="41">
        <f>+Z256+Y256</f>
        <v>0</v>
      </c>
      <c r="AG256" s="32"/>
      <c r="AH256" s="32"/>
      <c r="AI256" s="32">
        <f t="shared" si="51"/>
        <v>0</v>
      </c>
    </row>
    <row r="257" spans="1:35" s="29" customFormat="1" ht="23.25" customHeight="1">
      <c r="A257" s="42">
        <v>250</v>
      </c>
      <c r="B257" s="43" t="s">
        <v>291</v>
      </c>
      <c r="C257" s="45">
        <v>1859405861</v>
      </c>
      <c r="D257" s="45">
        <f>-500000-2500000+1900000+1624100-1000000-1263300-378000-180480-1714900-286000+700000-360800-843000-344000-242000-317087-700000-491365</f>
        <v>-6896832</v>
      </c>
      <c r="E257" s="45">
        <f t="shared" si="44"/>
        <v>1852509029</v>
      </c>
      <c r="F257" s="46">
        <f>1788679972.77+24040680</f>
        <v>1812720652.77</v>
      </c>
      <c r="G257" s="38">
        <f t="shared" si="39"/>
        <v>97.85218988911066</v>
      </c>
      <c r="H257" s="39">
        <f t="shared" si="40"/>
        <v>-3.8521898891106616</v>
      </c>
      <c r="I257" s="40">
        <f t="shared" si="45"/>
        <v>39788376.23000002</v>
      </c>
      <c r="J257" s="39">
        <f t="shared" si="41"/>
        <v>2.1478101108893446</v>
      </c>
      <c r="K257" s="46"/>
      <c r="L257" s="38">
        <f t="shared" si="42"/>
        <v>0</v>
      </c>
      <c r="M257" s="37">
        <f t="shared" si="46"/>
        <v>1812720652.77</v>
      </c>
      <c r="N257" s="38">
        <f t="shared" si="47"/>
        <v>97.85218988911066</v>
      </c>
      <c r="O257" s="47">
        <f t="shared" si="48"/>
        <v>-27.85218988911066</v>
      </c>
      <c r="P257" s="47">
        <f>27566820-350000</f>
        <v>27216820</v>
      </c>
      <c r="Q257" s="46">
        <f t="shared" si="49"/>
        <v>12571556.23000002</v>
      </c>
      <c r="R257" s="48">
        <f t="shared" si="43"/>
        <v>0.6786232095606168</v>
      </c>
      <c r="T257" s="30" t="s">
        <v>46</v>
      </c>
      <c r="U257" s="30">
        <v>0</v>
      </c>
      <c r="V257" s="30"/>
      <c r="W257" s="30" t="s">
        <v>46</v>
      </c>
      <c r="Y257" s="31"/>
      <c r="Z257" s="32"/>
      <c r="AA257" s="30">
        <v>70</v>
      </c>
      <c r="AB257" s="30">
        <v>94</v>
      </c>
      <c r="AC257" s="41">
        <f>SUM(Z257-Y257)</f>
        <v>0</v>
      </c>
      <c r="AG257" s="32"/>
      <c r="AH257" s="32"/>
      <c r="AI257" s="32">
        <f t="shared" si="51"/>
        <v>0</v>
      </c>
    </row>
    <row r="258" spans="1:35" s="29" customFormat="1" ht="23.25" customHeight="1">
      <c r="A258" s="42">
        <v>251</v>
      </c>
      <c r="B258" s="43" t="s">
        <v>292</v>
      </c>
      <c r="C258" s="44">
        <v>3237568</v>
      </c>
      <c r="D258" s="44">
        <v>16400</v>
      </c>
      <c r="E258" s="45">
        <f t="shared" si="44"/>
        <v>3253968</v>
      </c>
      <c r="F258" s="46">
        <v>3183882.55</v>
      </c>
      <c r="G258" s="38">
        <f t="shared" si="39"/>
        <v>97.8461542953096</v>
      </c>
      <c r="H258" s="39">
        <f t="shared" si="40"/>
        <v>-3.846154295309603</v>
      </c>
      <c r="I258" s="40">
        <f t="shared" si="45"/>
        <v>70085.45000000019</v>
      </c>
      <c r="J258" s="39">
        <f t="shared" si="41"/>
        <v>2.153845704690402</v>
      </c>
      <c r="K258" s="46">
        <v>70000</v>
      </c>
      <c r="L258" s="38">
        <f t="shared" si="42"/>
        <v>2.1512196800951946</v>
      </c>
      <c r="M258" s="37">
        <f t="shared" si="46"/>
        <v>3253882.55</v>
      </c>
      <c r="N258" s="38">
        <f t="shared" si="47"/>
        <v>99.9973739754048</v>
      </c>
      <c r="O258" s="47">
        <f t="shared" si="48"/>
        <v>-29.9973739754048</v>
      </c>
      <c r="P258" s="47"/>
      <c r="Q258" s="46">
        <f t="shared" si="49"/>
        <v>85.45000000018626</v>
      </c>
      <c r="R258" s="48">
        <f t="shared" si="43"/>
        <v>0.002626024595207644</v>
      </c>
      <c r="T258" s="30">
        <v>8</v>
      </c>
      <c r="U258" s="30">
        <v>3</v>
      </c>
      <c r="V258" s="30" t="s">
        <v>48</v>
      </c>
      <c r="W258" s="30" t="s">
        <v>41</v>
      </c>
      <c r="Y258" s="31"/>
      <c r="Z258" s="32"/>
      <c r="AA258" s="30">
        <v>70</v>
      </c>
      <c r="AB258" s="30">
        <v>94</v>
      </c>
      <c r="AC258" s="41">
        <f aca="true" t="shared" si="53" ref="AC258:AC271">+Z258+Y258</f>
        <v>0</v>
      </c>
      <c r="AG258" s="32"/>
      <c r="AH258" s="32"/>
      <c r="AI258" s="32">
        <f t="shared" si="51"/>
        <v>0</v>
      </c>
    </row>
    <row r="259" spans="1:35" s="29" customFormat="1" ht="23.25" customHeight="1">
      <c r="A259" s="42">
        <v>252</v>
      </c>
      <c r="B259" s="43" t="s">
        <v>293</v>
      </c>
      <c r="C259" s="44">
        <v>13481699</v>
      </c>
      <c r="D259" s="44"/>
      <c r="E259" s="45">
        <f t="shared" si="44"/>
        <v>13481699</v>
      </c>
      <c r="F259" s="46">
        <v>13126331.77</v>
      </c>
      <c r="G259" s="38">
        <f t="shared" si="39"/>
        <v>97.36407681257384</v>
      </c>
      <c r="H259" s="39">
        <f t="shared" si="40"/>
        <v>-3.364076812573842</v>
      </c>
      <c r="I259" s="40">
        <f t="shared" si="45"/>
        <v>355367.23000000045</v>
      </c>
      <c r="J259" s="39">
        <f t="shared" si="41"/>
        <v>2.6359231874261577</v>
      </c>
      <c r="K259" s="46">
        <v>354919</v>
      </c>
      <c r="L259" s="38">
        <f t="shared" si="42"/>
        <v>2.6325984581023505</v>
      </c>
      <c r="M259" s="37">
        <f t="shared" si="46"/>
        <v>13481250.77</v>
      </c>
      <c r="N259" s="38">
        <f t="shared" si="47"/>
        <v>99.99667527067619</v>
      </c>
      <c r="O259" s="47">
        <f t="shared" si="48"/>
        <v>-29.996675270676192</v>
      </c>
      <c r="P259" s="47"/>
      <c r="Q259" s="46">
        <f t="shared" si="49"/>
        <v>448.23000000044703</v>
      </c>
      <c r="R259" s="48">
        <f t="shared" si="43"/>
        <v>0.003324729323807385</v>
      </c>
      <c r="T259" s="30">
        <v>5</v>
      </c>
      <c r="U259" s="30">
        <v>10</v>
      </c>
      <c r="V259" s="30"/>
      <c r="W259" s="30" t="s">
        <v>41</v>
      </c>
      <c r="Y259" s="31"/>
      <c r="Z259" s="32"/>
      <c r="AA259" s="30">
        <v>70</v>
      </c>
      <c r="AB259" s="30">
        <v>94</v>
      </c>
      <c r="AC259" s="41">
        <f t="shared" si="53"/>
        <v>0</v>
      </c>
      <c r="AG259" s="32"/>
      <c r="AH259" s="32"/>
      <c r="AI259" s="32">
        <f t="shared" si="51"/>
        <v>0</v>
      </c>
    </row>
    <row r="260" spans="1:35" s="29" customFormat="1" ht="23.25" customHeight="1">
      <c r="A260" s="42">
        <v>253</v>
      </c>
      <c r="B260" s="43" t="s">
        <v>294</v>
      </c>
      <c r="C260" s="44">
        <v>6801010</v>
      </c>
      <c r="D260" s="44"/>
      <c r="E260" s="45">
        <f t="shared" si="44"/>
        <v>6801010</v>
      </c>
      <c r="F260" s="46">
        <v>6619459.54</v>
      </c>
      <c r="G260" s="38">
        <f t="shared" si="39"/>
        <v>97.33053678791826</v>
      </c>
      <c r="H260" s="39">
        <f t="shared" si="40"/>
        <v>-3.3305367879182626</v>
      </c>
      <c r="I260" s="40">
        <f t="shared" si="45"/>
        <v>181550.45999999996</v>
      </c>
      <c r="J260" s="39">
        <f t="shared" si="41"/>
        <v>2.6694632120817343</v>
      </c>
      <c r="K260" s="46">
        <v>232994.71</v>
      </c>
      <c r="L260" s="38">
        <f t="shared" si="42"/>
        <v>3.4258839495898403</v>
      </c>
      <c r="M260" s="37">
        <f t="shared" si="46"/>
        <v>6852454.25</v>
      </c>
      <c r="N260" s="38">
        <f t="shared" si="47"/>
        <v>100.75642073750811</v>
      </c>
      <c r="O260" s="47">
        <f t="shared" si="48"/>
        <v>-30.75642073750811</v>
      </c>
      <c r="P260" s="47"/>
      <c r="Q260" s="46">
        <f t="shared" si="49"/>
        <v>-51444.25</v>
      </c>
      <c r="R260" s="48">
        <f t="shared" si="43"/>
        <v>-0.7564207375081055</v>
      </c>
      <c r="T260" s="30">
        <v>9</v>
      </c>
      <c r="U260" s="30">
        <v>127</v>
      </c>
      <c r="V260" s="30"/>
      <c r="W260" s="30" t="s">
        <v>41</v>
      </c>
      <c r="Y260" s="31"/>
      <c r="Z260" s="32"/>
      <c r="AA260" s="30">
        <v>70</v>
      </c>
      <c r="AB260" s="30">
        <v>94</v>
      </c>
      <c r="AC260" s="41">
        <f t="shared" si="53"/>
        <v>0</v>
      </c>
      <c r="AG260" s="32"/>
      <c r="AH260" s="32"/>
      <c r="AI260" s="32">
        <f t="shared" si="51"/>
        <v>0</v>
      </c>
    </row>
    <row r="261" spans="1:35" s="29" customFormat="1" ht="23.25" customHeight="1">
      <c r="A261" s="42">
        <v>254</v>
      </c>
      <c r="B261" s="43" t="s">
        <v>295</v>
      </c>
      <c r="C261" s="44">
        <v>909310</v>
      </c>
      <c r="D261" s="44"/>
      <c r="E261" s="45">
        <f t="shared" si="44"/>
        <v>909310</v>
      </c>
      <c r="F261" s="46">
        <v>884657.25</v>
      </c>
      <c r="G261" s="38">
        <f t="shared" si="39"/>
        <v>97.28885088693625</v>
      </c>
      <c r="H261" s="39">
        <f t="shared" si="40"/>
        <v>-3.2888508869362454</v>
      </c>
      <c r="I261" s="40">
        <f t="shared" si="45"/>
        <v>24652.75</v>
      </c>
      <c r="J261" s="39">
        <f t="shared" si="41"/>
        <v>2.7111491130637515</v>
      </c>
      <c r="K261" s="46"/>
      <c r="L261" s="38">
        <f t="shared" si="42"/>
        <v>0</v>
      </c>
      <c r="M261" s="37">
        <f t="shared" si="46"/>
        <v>884657.25</v>
      </c>
      <c r="N261" s="38">
        <f t="shared" si="47"/>
        <v>97.28885088693625</v>
      </c>
      <c r="O261" s="47">
        <f t="shared" si="48"/>
        <v>-27.288850886936245</v>
      </c>
      <c r="P261" s="47"/>
      <c r="Q261" s="46">
        <f t="shared" si="49"/>
        <v>24652.75</v>
      </c>
      <c r="R261" s="48">
        <f t="shared" si="43"/>
        <v>2.7111491130637515</v>
      </c>
      <c r="T261" s="30">
        <v>8</v>
      </c>
      <c r="U261" s="30">
        <v>83</v>
      </c>
      <c r="V261" s="30"/>
      <c r="W261" s="30" t="s">
        <v>41</v>
      </c>
      <c r="Y261" s="31"/>
      <c r="Z261" s="32"/>
      <c r="AA261" s="30">
        <v>70</v>
      </c>
      <c r="AB261" s="30">
        <v>94</v>
      </c>
      <c r="AC261" s="41">
        <f t="shared" si="53"/>
        <v>0</v>
      </c>
      <c r="AG261" s="32"/>
      <c r="AH261" s="32"/>
      <c r="AI261" s="32">
        <f t="shared" si="51"/>
        <v>0</v>
      </c>
    </row>
    <row r="262" spans="1:35" s="29" customFormat="1" ht="23.25" customHeight="1">
      <c r="A262" s="42">
        <v>255</v>
      </c>
      <c r="B262" s="43" t="s">
        <v>296</v>
      </c>
      <c r="C262" s="44">
        <v>137532357</v>
      </c>
      <c r="D262" s="44"/>
      <c r="E262" s="45">
        <f t="shared" si="44"/>
        <v>137532357</v>
      </c>
      <c r="F262" s="46">
        <v>133322504.94</v>
      </c>
      <c r="G262" s="38">
        <f t="shared" si="39"/>
        <v>96.93900973426929</v>
      </c>
      <c r="H262" s="39">
        <f t="shared" si="40"/>
        <v>-2.939009734269291</v>
      </c>
      <c r="I262" s="40">
        <f t="shared" si="45"/>
        <v>4209852.060000002</v>
      </c>
      <c r="J262" s="39">
        <f t="shared" si="41"/>
        <v>3.0609902657307053</v>
      </c>
      <c r="K262" s="46">
        <v>3586128.07</v>
      </c>
      <c r="L262" s="38">
        <f t="shared" si="42"/>
        <v>2.6074795402510262</v>
      </c>
      <c r="M262" s="37">
        <f t="shared" si="46"/>
        <v>136908633.01</v>
      </c>
      <c r="N262" s="38">
        <f t="shared" si="47"/>
        <v>99.54648927452033</v>
      </c>
      <c r="O262" s="47">
        <f t="shared" si="48"/>
        <v>-29.546489274520326</v>
      </c>
      <c r="P262" s="47"/>
      <c r="Q262" s="46">
        <f t="shared" si="49"/>
        <v>623723.9900000095</v>
      </c>
      <c r="R262" s="48">
        <f t="shared" si="43"/>
        <v>0.4535107254796844</v>
      </c>
      <c r="T262" s="30" t="s">
        <v>46</v>
      </c>
      <c r="U262" s="30">
        <v>12</v>
      </c>
      <c r="V262" s="30"/>
      <c r="W262" s="30" t="s">
        <v>46</v>
      </c>
      <c r="Y262" s="31"/>
      <c r="Z262" s="32"/>
      <c r="AA262" s="30">
        <v>70</v>
      </c>
      <c r="AB262" s="30">
        <v>94</v>
      </c>
      <c r="AC262" s="41">
        <f t="shared" si="53"/>
        <v>0</v>
      </c>
      <c r="AG262" s="32"/>
      <c r="AH262" s="32"/>
      <c r="AI262" s="32">
        <f t="shared" si="51"/>
        <v>0</v>
      </c>
    </row>
    <row r="263" spans="1:35" s="29" customFormat="1" ht="23.25" customHeight="1">
      <c r="A263" s="42">
        <v>256</v>
      </c>
      <c r="B263" s="43" t="s">
        <v>297</v>
      </c>
      <c r="C263" s="44">
        <v>7652410</v>
      </c>
      <c r="D263" s="44"/>
      <c r="E263" s="45">
        <f t="shared" si="44"/>
        <v>7652410</v>
      </c>
      <c r="F263" s="46">
        <v>7414743.38</v>
      </c>
      <c r="G263" s="38">
        <f t="shared" si="39"/>
        <v>96.89422521793787</v>
      </c>
      <c r="H263" s="39">
        <f t="shared" si="40"/>
        <v>-2.8942252179378727</v>
      </c>
      <c r="I263" s="40">
        <f t="shared" si="45"/>
        <v>237666.6200000001</v>
      </c>
      <c r="J263" s="39">
        <f t="shared" si="41"/>
        <v>3.105774782062123</v>
      </c>
      <c r="K263" s="46">
        <v>234115</v>
      </c>
      <c r="L263" s="38">
        <f t="shared" si="42"/>
        <v>3.0593629980620483</v>
      </c>
      <c r="M263" s="37">
        <f t="shared" si="46"/>
        <v>7648858.38</v>
      </c>
      <c r="N263" s="38">
        <f t="shared" si="47"/>
        <v>99.95358821599993</v>
      </c>
      <c r="O263" s="47">
        <f t="shared" si="48"/>
        <v>-29.95358821599993</v>
      </c>
      <c r="P263" s="47"/>
      <c r="Q263" s="46">
        <f t="shared" si="49"/>
        <v>3551.6200000001118</v>
      </c>
      <c r="R263" s="48">
        <f t="shared" si="43"/>
        <v>0.04641178400007464</v>
      </c>
      <c r="T263" s="30">
        <v>9</v>
      </c>
      <c r="U263" s="30">
        <v>3</v>
      </c>
      <c r="V263" s="30" t="s">
        <v>91</v>
      </c>
      <c r="W263" s="30" t="s">
        <v>41</v>
      </c>
      <c r="Y263" s="31"/>
      <c r="Z263" s="32"/>
      <c r="AA263" s="30">
        <v>70</v>
      </c>
      <c r="AB263" s="30">
        <v>94</v>
      </c>
      <c r="AC263" s="41">
        <f t="shared" si="53"/>
        <v>0</v>
      </c>
      <c r="AG263" s="32"/>
      <c r="AH263" s="32"/>
      <c r="AI263" s="32">
        <f t="shared" si="51"/>
        <v>0</v>
      </c>
    </row>
    <row r="264" spans="1:35" s="29" customFormat="1" ht="23.25" customHeight="1">
      <c r="A264" s="42">
        <v>257</v>
      </c>
      <c r="B264" s="43" t="s">
        <v>298</v>
      </c>
      <c r="C264" s="44">
        <v>1456810</v>
      </c>
      <c r="D264" s="44"/>
      <c r="E264" s="45">
        <f t="shared" si="44"/>
        <v>1456810</v>
      </c>
      <c r="F264" s="46">
        <v>1409505.49</v>
      </c>
      <c r="G264" s="38">
        <f t="shared" si="39"/>
        <v>96.75287031253218</v>
      </c>
      <c r="H264" s="39">
        <f t="shared" si="40"/>
        <v>-2.752870312532181</v>
      </c>
      <c r="I264" s="40">
        <f t="shared" si="45"/>
        <v>47304.51000000001</v>
      </c>
      <c r="J264" s="39">
        <f t="shared" si="41"/>
        <v>3.247129687467824</v>
      </c>
      <c r="K264" s="46">
        <v>28489.64</v>
      </c>
      <c r="L264" s="38">
        <f t="shared" si="42"/>
        <v>1.9556180970751162</v>
      </c>
      <c r="M264" s="37">
        <f t="shared" si="46"/>
        <v>1437995.13</v>
      </c>
      <c r="N264" s="38">
        <f t="shared" si="47"/>
        <v>98.7084884096073</v>
      </c>
      <c r="O264" s="47">
        <f t="shared" si="48"/>
        <v>-28.7084884096073</v>
      </c>
      <c r="P264" s="47"/>
      <c r="Q264" s="46">
        <f t="shared" si="49"/>
        <v>18814.87000000011</v>
      </c>
      <c r="R264" s="48">
        <f t="shared" si="43"/>
        <v>1.291511590392715</v>
      </c>
      <c r="T264" s="30" t="s">
        <v>46</v>
      </c>
      <c r="U264" s="30">
        <v>7</v>
      </c>
      <c r="V264" s="30"/>
      <c r="W264" s="30" t="s">
        <v>46</v>
      </c>
      <c r="Y264" s="31"/>
      <c r="Z264" s="32"/>
      <c r="AA264" s="30">
        <v>70</v>
      </c>
      <c r="AB264" s="30">
        <v>94</v>
      </c>
      <c r="AC264" s="41">
        <f t="shared" si="53"/>
        <v>0</v>
      </c>
      <c r="AG264" s="32"/>
      <c r="AH264" s="32"/>
      <c r="AI264" s="32">
        <f t="shared" si="51"/>
        <v>0</v>
      </c>
    </row>
    <row r="265" spans="1:35" s="29" customFormat="1" ht="23.25" customHeight="1">
      <c r="A265" s="42">
        <v>258</v>
      </c>
      <c r="B265" s="43" t="s">
        <v>299</v>
      </c>
      <c r="C265" s="44">
        <v>14282070</v>
      </c>
      <c r="D265" s="44">
        <v>31500</v>
      </c>
      <c r="E265" s="45">
        <f t="shared" si="44"/>
        <v>14313570</v>
      </c>
      <c r="F265" s="46">
        <v>13839561.1</v>
      </c>
      <c r="G265" s="38">
        <f aca="true" t="shared" si="54" ref="G265:G282">+F265*100/E265</f>
        <v>96.68839499859224</v>
      </c>
      <c r="H265" s="39">
        <f aca="true" t="shared" si="55" ref="H265:H282">+AB265-G265</f>
        <v>-2.688394998592244</v>
      </c>
      <c r="I265" s="40">
        <f t="shared" si="45"/>
        <v>474008.9000000004</v>
      </c>
      <c r="J265" s="39">
        <f aca="true" t="shared" si="56" ref="J265:J282">+I265*100/E265</f>
        <v>3.3116050014077576</v>
      </c>
      <c r="K265" s="46">
        <v>420000</v>
      </c>
      <c r="L265" s="38">
        <f aca="true" t="shared" si="57" ref="L265:L282">+K265*100/E265</f>
        <v>2.934278450449469</v>
      </c>
      <c r="M265" s="37">
        <f t="shared" si="46"/>
        <v>14259561.1</v>
      </c>
      <c r="N265" s="38">
        <f t="shared" si="47"/>
        <v>99.62267344904171</v>
      </c>
      <c r="O265" s="47">
        <f t="shared" si="48"/>
        <v>-29.622673449041713</v>
      </c>
      <c r="P265" s="47"/>
      <c r="Q265" s="46">
        <f t="shared" si="49"/>
        <v>54008.90000000037</v>
      </c>
      <c r="R265" s="48">
        <f aca="true" t="shared" si="58" ref="R265:R282">+Q265*100/E265</f>
        <v>0.37732655095828904</v>
      </c>
      <c r="T265" s="30">
        <v>8</v>
      </c>
      <c r="U265" s="30">
        <v>3</v>
      </c>
      <c r="V265" s="30" t="s">
        <v>48</v>
      </c>
      <c r="W265" s="30" t="s">
        <v>41</v>
      </c>
      <c r="Y265" s="31"/>
      <c r="Z265" s="32"/>
      <c r="AA265" s="30">
        <v>70</v>
      </c>
      <c r="AB265" s="30">
        <v>94</v>
      </c>
      <c r="AC265" s="41">
        <f t="shared" si="53"/>
        <v>0</v>
      </c>
      <c r="AG265" s="32"/>
      <c r="AH265" s="32"/>
      <c r="AI265" s="32">
        <f t="shared" si="51"/>
        <v>0</v>
      </c>
    </row>
    <row r="266" spans="1:35" s="29" customFormat="1" ht="23.25" customHeight="1">
      <c r="A266" s="42">
        <v>259</v>
      </c>
      <c r="B266" s="43" t="s">
        <v>300</v>
      </c>
      <c r="C266" s="44">
        <v>6374190</v>
      </c>
      <c r="D266" s="44"/>
      <c r="E266" s="45">
        <f aca="true" t="shared" si="59" ref="E266:E282">SUM(C266:D266)</f>
        <v>6374190</v>
      </c>
      <c r="F266" s="46">
        <v>6163095.91</v>
      </c>
      <c r="G266" s="38">
        <f t="shared" si="54"/>
        <v>96.6882993760776</v>
      </c>
      <c r="H266" s="39">
        <f t="shared" si="55"/>
        <v>-2.6882993760775946</v>
      </c>
      <c r="I266" s="40">
        <f aca="true" t="shared" si="60" ref="I266:I282">+E266-F266</f>
        <v>211094.08999999985</v>
      </c>
      <c r="J266" s="39">
        <f t="shared" si="56"/>
        <v>3.31170062392241</v>
      </c>
      <c r="K266" s="46">
        <v>209740</v>
      </c>
      <c r="L266" s="38">
        <f t="shared" si="57"/>
        <v>3.2904572973193456</v>
      </c>
      <c r="M266" s="37">
        <f aca="true" t="shared" si="61" ref="M266:M282">SUM(F266+K266)</f>
        <v>6372835.91</v>
      </c>
      <c r="N266" s="38">
        <f aca="true" t="shared" si="62" ref="N266:N282">SUM(M266*100/E266)</f>
        <v>99.97875667339693</v>
      </c>
      <c r="O266" s="47">
        <f aca="true" t="shared" si="63" ref="O266:O282">+AA266-N266</f>
        <v>-29.97875667339693</v>
      </c>
      <c r="P266" s="47"/>
      <c r="Q266" s="46">
        <f aca="true" t="shared" si="64" ref="Q266:Q282">SUM(E266-M266-P266)</f>
        <v>1354.089999999851</v>
      </c>
      <c r="R266" s="48">
        <f t="shared" si="58"/>
        <v>0.02124332660306409</v>
      </c>
      <c r="T266" s="30">
        <v>9</v>
      </c>
      <c r="U266" s="30">
        <v>15</v>
      </c>
      <c r="V266" s="30"/>
      <c r="W266" s="30" t="s">
        <v>41</v>
      </c>
      <c r="Y266" s="31"/>
      <c r="Z266" s="32"/>
      <c r="AA266" s="30">
        <v>70</v>
      </c>
      <c r="AB266" s="30">
        <v>94</v>
      </c>
      <c r="AC266" s="41">
        <f t="shared" si="53"/>
        <v>0</v>
      </c>
      <c r="AG266" s="32"/>
      <c r="AH266" s="32"/>
      <c r="AI266" s="32">
        <f aca="true" t="shared" si="65" ref="AI266:AI281">SUM(AG266:AH266)</f>
        <v>0</v>
      </c>
    </row>
    <row r="267" spans="1:35" s="29" customFormat="1" ht="23.25" customHeight="1">
      <c r="A267" s="42">
        <v>260</v>
      </c>
      <c r="B267" s="43" t="s">
        <v>301</v>
      </c>
      <c r="C267" s="44">
        <v>13210079</v>
      </c>
      <c r="D267" s="44"/>
      <c r="E267" s="45">
        <f t="shared" si="59"/>
        <v>13210079</v>
      </c>
      <c r="F267" s="46">
        <v>12761722.03</v>
      </c>
      <c r="G267" s="38">
        <f t="shared" si="54"/>
        <v>96.60594785239361</v>
      </c>
      <c r="H267" s="39">
        <f t="shared" si="55"/>
        <v>-2.605947852393612</v>
      </c>
      <c r="I267" s="40">
        <f t="shared" si="60"/>
        <v>448356.97000000067</v>
      </c>
      <c r="J267" s="39">
        <f t="shared" si="56"/>
        <v>3.3940521476063896</v>
      </c>
      <c r="K267" s="46">
        <v>107000</v>
      </c>
      <c r="L267" s="38">
        <f t="shared" si="57"/>
        <v>0.8099875859939974</v>
      </c>
      <c r="M267" s="37">
        <f t="shared" si="61"/>
        <v>12868722.03</v>
      </c>
      <c r="N267" s="38">
        <f t="shared" si="62"/>
        <v>97.4159354383876</v>
      </c>
      <c r="O267" s="47">
        <f t="shared" si="63"/>
        <v>-27.415935438387606</v>
      </c>
      <c r="P267" s="47"/>
      <c r="Q267" s="46">
        <f t="shared" si="64"/>
        <v>341356.97000000067</v>
      </c>
      <c r="R267" s="48">
        <f t="shared" si="58"/>
        <v>2.5840645616123923</v>
      </c>
      <c r="T267" s="30">
        <v>2</v>
      </c>
      <c r="U267" s="30">
        <v>3</v>
      </c>
      <c r="V267" s="30" t="s">
        <v>91</v>
      </c>
      <c r="W267" s="30" t="s">
        <v>41</v>
      </c>
      <c r="Y267" s="31"/>
      <c r="Z267" s="32"/>
      <c r="AA267" s="30">
        <v>70</v>
      </c>
      <c r="AB267" s="30">
        <v>94</v>
      </c>
      <c r="AC267" s="41">
        <f t="shared" si="53"/>
        <v>0</v>
      </c>
      <c r="AG267" s="32"/>
      <c r="AH267" s="32"/>
      <c r="AI267" s="32">
        <f t="shared" si="65"/>
        <v>0</v>
      </c>
    </row>
    <row r="268" spans="1:35" s="29" customFormat="1" ht="23.25" customHeight="1">
      <c r="A268" s="42">
        <v>261</v>
      </c>
      <c r="B268" s="43" t="s">
        <v>302</v>
      </c>
      <c r="C268" s="44">
        <v>305551464</v>
      </c>
      <c r="D268" s="44">
        <f>531738+491365</f>
        <v>1023103</v>
      </c>
      <c r="E268" s="45">
        <f t="shared" si="59"/>
        <v>306574567</v>
      </c>
      <c r="F268" s="46">
        <v>289744470.98</v>
      </c>
      <c r="G268" s="38">
        <f t="shared" si="54"/>
        <v>94.51027650966233</v>
      </c>
      <c r="H268" s="39">
        <f t="shared" si="55"/>
        <v>-0.510276509662333</v>
      </c>
      <c r="I268" s="40">
        <f t="shared" si="60"/>
        <v>16830096.01999998</v>
      </c>
      <c r="J268" s="39">
        <f t="shared" si="56"/>
        <v>5.489723490337664</v>
      </c>
      <c r="K268" s="46">
        <v>16373421.67</v>
      </c>
      <c r="L268" s="38">
        <f t="shared" si="57"/>
        <v>5.340763204926911</v>
      </c>
      <c r="M268" s="37">
        <f t="shared" si="61"/>
        <v>306117892.65000004</v>
      </c>
      <c r="N268" s="38">
        <f t="shared" si="62"/>
        <v>99.85103971458925</v>
      </c>
      <c r="O268" s="47">
        <f t="shared" si="63"/>
        <v>-29.85103971458925</v>
      </c>
      <c r="P268" s="47"/>
      <c r="Q268" s="46">
        <f t="shared" si="64"/>
        <v>456674.34999996424</v>
      </c>
      <c r="R268" s="48">
        <f t="shared" si="58"/>
        <v>0.1489602854107478</v>
      </c>
      <c r="T268" s="30" t="s">
        <v>46</v>
      </c>
      <c r="U268" s="30">
        <v>83</v>
      </c>
      <c r="V268" s="30"/>
      <c r="W268" s="30" t="s">
        <v>46</v>
      </c>
      <c r="Y268" s="31"/>
      <c r="Z268" s="32"/>
      <c r="AA268" s="30">
        <v>70</v>
      </c>
      <c r="AB268" s="30">
        <v>94</v>
      </c>
      <c r="AC268" s="41">
        <f t="shared" si="53"/>
        <v>0</v>
      </c>
      <c r="AG268" s="32"/>
      <c r="AH268" s="32"/>
      <c r="AI268" s="32">
        <f t="shared" si="65"/>
        <v>0</v>
      </c>
    </row>
    <row r="269" spans="1:35" s="29" customFormat="1" ht="23.25" customHeight="1">
      <c r="A269" s="42">
        <v>262</v>
      </c>
      <c r="B269" s="43" t="s">
        <v>303</v>
      </c>
      <c r="C269" s="44">
        <v>14709445</v>
      </c>
      <c r="D269" s="44"/>
      <c r="E269" s="45">
        <f t="shared" si="59"/>
        <v>14709445</v>
      </c>
      <c r="F269" s="46">
        <v>13748678.41</v>
      </c>
      <c r="G269" s="38">
        <f t="shared" si="54"/>
        <v>93.46836954079505</v>
      </c>
      <c r="H269" s="39">
        <f t="shared" si="55"/>
        <v>0.5316304592049477</v>
      </c>
      <c r="I269" s="40">
        <f t="shared" si="60"/>
        <v>960766.5899999999</v>
      </c>
      <c r="J269" s="39">
        <f t="shared" si="56"/>
        <v>6.531630459204952</v>
      </c>
      <c r="K269" s="46">
        <v>711000</v>
      </c>
      <c r="L269" s="38">
        <f t="shared" si="57"/>
        <v>4.833629005037239</v>
      </c>
      <c r="M269" s="37">
        <f t="shared" si="61"/>
        <v>14459678.41</v>
      </c>
      <c r="N269" s="38">
        <f t="shared" si="62"/>
        <v>98.30199854583229</v>
      </c>
      <c r="O269" s="47">
        <f t="shared" si="63"/>
        <v>-28.30199854583229</v>
      </c>
      <c r="P269" s="47"/>
      <c r="Q269" s="46">
        <f t="shared" si="64"/>
        <v>249766.58999999985</v>
      </c>
      <c r="R269" s="48">
        <f t="shared" si="58"/>
        <v>1.6980014541677124</v>
      </c>
      <c r="T269" s="30">
        <v>7</v>
      </c>
      <c r="U269" s="30">
        <v>17</v>
      </c>
      <c r="V269" s="30"/>
      <c r="W269" s="30" t="s">
        <v>41</v>
      </c>
      <c r="Y269" s="31"/>
      <c r="Z269" s="32"/>
      <c r="AA269" s="30">
        <v>70</v>
      </c>
      <c r="AB269" s="30">
        <v>94</v>
      </c>
      <c r="AC269" s="41">
        <f t="shared" si="53"/>
        <v>0</v>
      </c>
      <c r="AG269" s="32"/>
      <c r="AH269" s="32"/>
      <c r="AI269" s="32">
        <f t="shared" si="65"/>
        <v>0</v>
      </c>
    </row>
    <row r="270" spans="1:35" s="29" customFormat="1" ht="23.25" customHeight="1">
      <c r="A270" s="42">
        <v>263</v>
      </c>
      <c r="B270" s="43" t="s">
        <v>304</v>
      </c>
      <c r="C270" s="44">
        <v>15223523</v>
      </c>
      <c r="D270" s="44"/>
      <c r="E270" s="45">
        <f t="shared" si="59"/>
        <v>15223523</v>
      </c>
      <c r="F270" s="46">
        <v>14001153.66</v>
      </c>
      <c r="G270" s="38">
        <f t="shared" si="54"/>
        <v>91.97052259191253</v>
      </c>
      <c r="H270" s="39">
        <f t="shared" si="55"/>
        <v>2.029477408087473</v>
      </c>
      <c r="I270" s="40">
        <f t="shared" si="60"/>
        <v>1222369.3399999999</v>
      </c>
      <c r="J270" s="39">
        <f t="shared" si="56"/>
        <v>8.02947740808747</v>
      </c>
      <c r="K270" s="46">
        <v>1136400.9</v>
      </c>
      <c r="L270" s="38">
        <f t="shared" si="57"/>
        <v>7.46476948863939</v>
      </c>
      <c r="M270" s="37">
        <f t="shared" si="61"/>
        <v>15137554.56</v>
      </c>
      <c r="N270" s="38">
        <f t="shared" si="62"/>
        <v>99.43529208055192</v>
      </c>
      <c r="O270" s="47">
        <f t="shared" si="63"/>
        <v>-29.435292080551918</v>
      </c>
      <c r="P270" s="47"/>
      <c r="Q270" s="46">
        <f t="shared" si="64"/>
        <v>85968.43999999948</v>
      </c>
      <c r="R270" s="48">
        <f t="shared" si="58"/>
        <v>0.564707919448077</v>
      </c>
      <c r="T270" s="30" t="s">
        <v>46</v>
      </c>
      <c r="U270" s="30">
        <v>3</v>
      </c>
      <c r="V270" s="30"/>
      <c r="W270" s="30" t="s">
        <v>46</v>
      </c>
      <c r="Y270" s="31"/>
      <c r="Z270" s="32"/>
      <c r="AA270" s="30">
        <v>70</v>
      </c>
      <c r="AB270" s="30">
        <v>94</v>
      </c>
      <c r="AC270" s="41">
        <f t="shared" si="53"/>
        <v>0</v>
      </c>
      <c r="AG270" s="32"/>
      <c r="AH270" s="32"/>
      <c r="AI270" s="32">
        <f t="shared" si="65"/>
        <v>0</v>
      </c>
    </row>
    <row r="271" spans="1:35" s="29" customFormat="1" ht="23.25" customHeight="1">
      <c r="A271" s="42">
        <v>264</v>
      </c>
      <c r="B271" s="43" t="s">
        <v>305</v>
      </c>
      <c r="C271" s="44">
        <v>20284390</v>
      </c>
      <c r="D271" s="44"/>
      <c r="E271" s="45">
        <f t="shared" si="59"/>
        <v>20284390</v>
      </c>
      <c r="F271" s="46">
        <v>18487665.42</v>
      </c>
      <c r="G271" s="38">
        <f t="shared" si="54"/>
        <v>91.1423287562505</v>
      </c>
      <c r="H271" s="39">
        <f t="shared" si="55"/>
        <v>2.8576712437494933</v>
      </c>
      <c r="I271" s="40">
        <f t="shared" si="60"/>
        <v>1796724.5799999982</v>
      </c>
      <c r="J271" s="39">
        <f t="shared" si="56"/>
        <v>8.857671243749495</v>
      </c>
      <c r="K271" s="46">
        <v>1796700</v>
      </c>
      <c r="L271" s="38">
        <f t="shared" si="57"/>
        <v>8.857550066824786</v>
      </c>
      <c r="M271" s="37">
        <f t="shared" si="61"/>
        <v>20284365.42</v>
      </c>
      <c r="N271" s="38">
        <f t="shared" si="62"/>
        <v>99.99987882307529</v>
      </c>
      <c r="O271" s="47">
        <f t="shared" si="63"/>
        <v>-29.999878823075292</v>
      </c>
      <c r="P271" s="47"/>
      <c r="Q271" s="46">
        <f t="shared" si="64"/>
        <v>24.57999999821186</v>
      </c>
      <c r="R271" s="48">
        <f t="shared" si="58"/>
        <v>0.00012117692471014342</v>
      </c>
      <c r="T271" s="30">
        <v>3</v>
      </c>
      <c r="U271" s="30">
        <v>17</v>
      </c>
      <c r="V271" s="30"/>
      <c r="W271" s="30" t="s">
        <v>41</v>
      </c>
      <c r="Y271" s="31"/>
      <c r="Z271" s="32"/>
      <c r="AA271" s="30">
        <v>70</v>
      </c>
      <c r="AB271" s="30">
        <v>94</v>
      </c>
      <c r="AC271" s="41">
        <f t="shared" si="53"/>
        <v>0</v>
      </c>
      <c r="AG271" s="32"/>
      <c r="AH271" s="32"/>
      <c r="AI271" s="32">
        <f t="shared" si="65"/>
        <v>0</v>
      </c>
    </row>
    <row r="272" spans="1:35" s="29" customFormat="1" ht="23.25" customHeight="1">
      <c r="A272" s="42">
        <v>265</v>
      </c>
      <c r="B272" s="50" t="s">
        <v>306</v>
      </c>
      <c r="C272" s="44">
        <v>6283173</v>
      </c>
      <c r="D272" s="44"/>
      <c r="E272" s="45">
        <f t="shared" si="59"/>
        <v>6283173</v>
      </c>
      <c r="F272" s="46">
        <v>5659971.31</v>
      </c>
      <c r="G272" s="38">
        <f t="shared" si="54"/>
        <v>90.08141762131967</v>
      </c>
      <c r="H272" s="39">
        <f t="shared" si="55"/>
        <v>3.918582378680327</v>
      </c>
      <c r="I272" s="40">
        <f t="shared" si="60"/>
        <v>623201.6900000004</v>
      </c>
      <c r="J272" s="39">
        <f t="shared" si="56"/>
        <v>9.918582378680334</v>
      </c>
      <c r="K272" s="46">
        <v>614400</v>
      </c>
      <c r="L272" s="38">
        <f t="shared" si="57"/>
        <v>9.778498857185692</v>
      </c>
      <c r="M272" s="37">
        <f t="shared" si="61"/>
        <v>6274371.31</v>
      </c>
      <c r="N272" s="38">
        <f t="shared" si="62"/>
        <v>99.85991647850537</v>
      </c>
      <c r="O272" s="47">
        <f t="shared" si="63"/>
        <v>-29.85991647850537</v>
      </c>
      <c r="P272" s="47"/>
      <c r="Q272" s="46">
        <f t="shared" si="64"/>
        <v>8801.69000000041</v>
      </c>
      <c r="R272" s="48">
        <f t="shared" si="58"/>
        <v>0.14008352149463987</v>
      </c>
      <c r="T272" s="30">
        <v>4</v>
      </c>
      <c r="U272" s="30">
        <v>17</v>
      </c>
      <c r="V272" s="30"/>
      <c r="W272" s="51" t="s">
        <v>41</v>
      </c>
      <c r="Y272" s="31"/>
      <c r="Z272" s="32"/>
      <c r="AA272" s="30">
        <v>70</v>
      </c>
      <c r="AB272" s="30">
        <v>94</v>
      </c>
      <c r="AC272" s="41"/>
      <c r="AG272" s="32"/>
      <c r="AH272" s="32"/>
      <c r="AI272" s="32">
        <f t="shared" si="65"/>
        <v>0</v>
      </c>
    </row>
    <row r="273" spans="1:35" s="29" customFormat="1" ht="23.25" customHeight="1">
      <c r="A273" s="42">
        <v>266</v>
      </c>
      <c r="B273" s="43" t="s">
        <v>307</v>
      </c>
      <c r="C273" s="44">
        <v>3558655</v>
      </c>
      <c r="D273" s="44"/>
      <c r="E273" s="45">
        <f t="shared" si="59"/>
        <v>3558655</v>
      </c>
      <c r="F273" s="46">
        <v>3199101.81</v>
      </c>
      <c r="G273" s="38">
        <f t="shared" si="54"/>
        <v>89.89637405143235</v>
      </c>
      <c r="H273" s="39">
        <f t="shared" si="55"/>
        <v>4.103625948567654</v>
      </c>
      <c r="I273" s="40">
        <f t="shared" si="60"/>
        <v>359553.18999999994</v>
      </c>
      <c r="J273" s="39">
        <f t="shared" si="56"/>
        <v>10.103625948567645</v>
      </c>
      <c r="K273" s="46"/>
      <c r="L273" s="38">
        <f t="shared" si="57"/>
        <v>0</v>
      </c>
      <c r="M273" s="37">
        <f t="shared" si="61"/>
        <v>3199101.81</v>
      </c>
      <c r="N273" s="38">
        <f t="shared" si="62"/>
        <v>89.89637405143235</v>
      </c>
      <c r="O273" s="47">
        <f t="shared" si="63"/>
        <v>-19.896374051432346</v>
      </c>
      <c r="P273" s="47">
        <v>350000</v>
      </c>
      <c r="Q273" s="46">
        <f t="shared" si="64"/>
        <v>9553.189999999944</v>
      </c>
      <c r="R273" s="48">
        <f t="shared" si="58"/>
        <v>0.26844945632549216</v>
      </c>
      <c r="T273" s="30">
        <v>4</v>
      </c>
      <c r="U273" s="30">
        <v>17</v>
      </c>
      <c r="V273" s="30"/>
      <c r="W273" s="30" t="s">
        <v>41</v>
      </c>
      <c r="Y273" s="31"/>
      <c r="Z273" s="32"/>
      <c r="AA273" s="30">
        <v>70</v>
      </c>
      <c r="AB273" s="30">
        <v>94</v>
      </c>
      <c r="AC273" s="41">
        <f aca="true" t="shared" si="66" ref="AC273:AC282">+Z273+Y273</f>
        <v>0</v>
      </c>
      <c r="AG273" s="32"/>
      <c r="AH273" s="32"/>
      <c r="AI273" s="32">
        <f t="shared" si="65"/>
        <v>0</v>
      </c>
    </row>
    <row r="274" spans="1:35" s="29" customFormat="1" ht="23.25" customHeight="1">
      <c r="A274" s="42">
        <v>267</v>
      </c>
      <c r="B274" s="43" t="s">
        <v>308</v>
      </c>
      <c r="C274" s="44">
        <v>7117084</v>
      </c>
      <c r="D274" s="44">
        <v>16400</v>
      </c>
      <c r="E274" s="45">
        <f t="shared" si="59"/>
        <v>7133484</v>
      </c>
      <c r="F274" s="46">
        <v>6378340.69</v>
      </c>
      <c r="G274" s="38">
        <f t="shared" si="54"/>
        <v>89.41410242176194</v>
      </c>
      <c r="H274" s="39">
        <f t="shared" si="55"/>
        <v>4.585897578238061</v>
      </c>
      <c r="I274" s="40">
        <f t="shared" si="60"/>
        <v>755143.3099999996</v>
      </c>
      <c r="J274" s="39">
        <f t="shared" si="56"/>
        <v>10.585897578238061</v>
      </c>
      <c r="K274" s="46">
        <v>755000</v>
      </c>
      <c r="L274" s="38">
        <f t="shared" si="57"/>
        <v>10.58388860197906</v>
      </c>
      <c r="M274" s="37">
        <f t="shared" si="61"/>
        <v>7133340.69</v>
      </c>
      <c r="N274" s="38">
        <f t="shared" si="62"/>
        <v>99.997991023741</v>
      </c>
      <c r="O274" s="47">
        <f t="shared" si="63"/>
        <v>-29.997991023740994</v>
      </c>
      <c r="P274" s="47"/>
      <c r="Q274" s="46">
        <f t="shared" si="64"/>
        <v>143.30999999959022</v>
      </c>
      <c r="R274" s="48">
        <f t="shared" si="58"/>
        <v>0.0020089762590003737</v>
      </c>
      <c r="T274" s="30">
        <v>5</v>
      </c>
      <c r="U274" s="30">
        <v>3</v>
      </c>
      <c r="V274" s="30" t="s">
        <v>48</v>
      </c>
      <c r="W274" s="30" t="s">
        <v>41</v>
      </c>
      <c r="Y274" s="31"/>
      <c r="Z274" s="32"/>
      <c r="AA274" s="30">
        <v>70</v>
      </c>
      <c r="AB274" s="30">
        <v>94</v>
      </c>
      <c r="AC274" s="41">
        <f t="shared" si="66"/>
        <v>0</v>
      </c>
      <c r="AG274" s="32"/>
      <c r="AH274" s="32"/>
      <c r="AI274" s="32">
        <f t="shared" si="65"/>
        <v>0</v>
      </c>
    </row>
    <row r="275" spans="1:35" s="29" customFormat="1" ht="23.25" customHeight="1">
      <c r="A275" s="42">
        <v>268</v>
      </c>
      <c r="B275" s="43" t="s">
        <v>309</v>
      </c>
      <c r="C275" s="44">
        <v>9946650</v>
      </c>
      <c r="D275" s="44"/>
      <c r="E275" s="45">
        <f t="shared" si="59"/>
        <v>9946650</v>
      </c>
      <c r="F275" s="46">
        <v>8756519.26</v>
      </c>
      <c r="G275" s="38">
        <f t="shared" si="54"/>
        <v>88.03485857047347</v>
      </c>
      <c r="H275" s="39">
        <f t="shared" si="55"/>
        <v>5.9651414295265255</v>
      </c>
      <c r="I275" s="40">
        <f t="shared" si="60"/>
        <v>1190130.7400000002</v>
      </c>
      <c r="J275" s="39">
        <f t="shared" si="56"/>
        <v>11.965141429526527</v>
      </c>
      <c r="K275" s="46">
        <v>1190000</v>
      </c>
      <c r="L275" s="38">
        <f t="shared" si="57"/>
        <v>11.963827017136422</v>
      </c>
      <c r="M275" s="37">
        <f t="shared" si="61"/>
        <v>9946519.26</v>
      </c>
      <c r="N275" s="38">
        <f t="shared" si="62"/>
        <v>99.9986855876099</v>
      </c>
      <c r="O275" s="47">
        <f t="shared" si="63"/>
        <v>-29.9986855876099</v>
      </c>
      <c r="P275" s="47"/>
      <c r="Q275" s="46">
        <f t="shared" si="64"/>
        <v>130.74000000022352</v>
      </c>
      <c r="R275" s="48">
        <f t="shared" si="58"/>
        <v>0.001314412390103437</v>
      </c>
      <c r="T275" s="30">
        <v>8</v>
      </c>
      <c r="U275" s="30">
        <v>3</v>
      </c>
      <c r="V275" s="30" t="s">
        <v>91</v>
      </c>
      <c r="W275" s="30" t="s">
        <v>41</v>
      </c>
      <c r="Y275" s="31"/>
      <c r="Z275" s="32"/>
      <c r="AA275" s="30">
        <v>70</v>
      </c>
      <c r="AB275" s="30">
        <v>94</v>
      </c>
      <c r="AC275" s="41">
        <f t="shared" si="66"/>
        <v>0</v>
      </c>
      <c r="AG275" s="32"/>
      <c r="AH275" s="32"/>
      <c r="AI275" s="32">
        <f t="shared" si="65"/>
        <v>0</v>
      </c>
    </row>
    <row r="276" spans="1:35" s="29" customFormat="1" ht="23.25" customHeight="1">
      <c r="A276" s="42">
        <v>269</v>
      </c>
      <c r="B276" s="43" t="s">
        <v>310</v>
      </c>
      <c r="C276" s="44">
        <v>68195558</v>
      </c>
      <c r="D276" s="44"/>
      <c r="E276" s="45">
        <f t="shared" si="59"/>
        <v>68195558</v>
      </c>
      <c r="F276" s="46">
        <v>58132676.96</v>
      </c>
      <c r="G276" s="38">
        <f t="shared" si="54"/>
        <v>85.2440813813709</v>
      </c>
      <c r="H276" s="39">
        <f t="shared" si="55"/>
        <v>8.755918618629096</v>
      </c>
      <c r="I276" s="40">
        <f t="shared" si="60"/>
        <v>10062881.04</v>
      </c>
      <c r="J276" s="39">
        <f t="shared" si="56"/>
        <v>14.755918618629089</v>
      </c>
      <c r="K276" s="46">
        <v>10051656.74</v>
      </c>
      <c r="L276" s="38">
        <f t="shared" si="57"/>
        <v>14.739459628734176</v>
      </c>
      <c r="M276" s="37">
        <f t="shared" si="61"/>
        <v>68184333.7</v>
      </c>
      <c r="N276" s="38">
        <f t="shared" si="62"/>
        <v>99.98354101010509</v>
      </c>
      <c r="O276" s="47">
        <f t="shared" si="63"/>
        <v>-29.983541010105085</v>
      </c>
      <c r="P276" s="47"/>
      <c r="Q276" s="46">
        <f t="shared" si="64"/>
        <v>11224.29999999702</v>
      </c>
      <c r="R276" s="48">
        <f t="shared" si="58"/>
        <v>0.016458989894909314</v>
      </c>
      <c r="T276" s="30" t="s">
        <v>46</v>
      </c>
      <c r="U276" s="30">
        <v>10</v>
      </c>
      <c r="V276" s="30"/>
      <c r="W276" s="30" t="s">
        <v>46</v>
      </c>
      <c r="Y276" s="31"/>
      <c r="Z276" s="32"/>
      <c r="AA276" s="30">
        <v>70</v>
      </c>
      <c r="AB276" s="30">
        <v>94</v>
      </c>
      <c r="AC276" s="41">
        <f t="shared" si="66"/>
        <v>0</v>
      </c>
      <c r="AG276" s="32"/>
      <c r="AH276" s="32"/>
      <c r="AI276" s="32">
        <f t="shared" si="65"/>
        <v>0</v>
      </c>
    </row>
    <row r="277" spans="1:35" s="29" customFormat="1" ht="23.25" customHeight="1">
      <c r="A277" s="42">
        <v>270</v>
      </c>
      <c r="B277" s="43" t="s">
        <v>311</v>
      </c>
      <c r="C277" s="44">
        <v>4682297</v>
      </c>
      <c r="D277" s="44"/>
      <c r="E277" s="45">
        <f t="shared" si="59"/>
        <v>4682297</v>
      </c>
      <c r="F277" s="46">
        <v>3888934.94</v>
      </c>
      <c r="G277" s="38">
        <f t="shared" si="54"/>
        <v>83.05613548222165</v>
      </c>
      <c r="H277" s="39">
        <f t="shared" si="55"/>
        <v>10.943864517778351</v>
      </c>
      <c r="I277" s="40">
        <f t="shared" si="60"/>
        <v>793362.06</v>
      </c>
      <c r="J277" s="39">
        <f t="shared" si="56"/>
        <v>16.943864517778348</v>
      </c>
      <c r="K277" s="46">
        <v>674619.15</v>
      </c>
      <c r="L277" s="38">
        <f t="shared" si="57"/>
        <v>14.407867548769334</v>
      </c>
      <c r="M277" s="37">
        <f t="shared" si="61"/>
        <v>4563554.09</v>
      </c>
      <c r="N277" s="38">
        <f t="shared" si="62"/>
        <v>97.46400303099098</v>
      </c>
      <c r="O277" s="47">
        <f t="shared" si="63"/>
        <v>-27.46400303099098</v>
      </c>
      <c r="P277" s="47"/>
      <c r="Q277" s="46">
        <f t="shared" si="64"/>
        <v>118742.91000000015</v>
      </c>
      <c r="R277" s="48">
        <f t="shared" si="58"/>
        <v>2.5359969690090174</v>
      </c>
      <c r="T277" s="30" t="s">
        <v>46</v>
      </c>
      <c r="U277" s="30">
        <v>4</v>
      </c>
      <c r="V277" s="30"/>
      <c r="W277" s="30" t="s">
        <v>46</v>
      </c>
      <c r="Y277" s="31"/>
      <c r="Z277" s="32"/>
      <c r="AA277" s="30">
        <v>70</v>
      </c>
      <c r="AB277" s="30">
        <v>94</v>
      </c>
      <c r="AC277" s="41">
        <f t="shared" si="66"/>
        <v>0</v>
      </c>
      <c r="AG277" s="32"/>
      <c r="AH277" s="32"/>
      <c r="AI277" s="32">
        <f t="shared" si="65"/>
        <v>0</v>
      </c>
    </row>
    <row r="278" spans="1:35" s="29" customFormat="1" ht="23.25" customHeight="1">
      <c r="A278" s="42">
        <v>271</v>
      </c>
      <c r="B278" s="43" t="s">
        <v>312</v>
      </c>
      <c r="C278" s="44">
        <v>6544536</v>
      </c>
      <c r="D278" s="44"/>
      <c r="E278" s="45">
        <f t="shared" si="59"/>
        <v>6544536</v>
      </c>
      <c r="F278" s="46">
        <v>5150307.75</v>
      </c>
      <c r="G278" s="38">
        <f t="shared" si="54"/>
        <v>78.69630100590783</v>
      </c>
      <c r="H278" s="39">
        <f t="shared" si="55"/>
        <v>15.303698994092173</v>
      </c>
      <c r="I278" s="40">
        <f t="shared" si="60"/>
        <v>1394228.25</v>
      </c>
      <c r="J278" s="39">
        <f t="shared" si="56"/>
        <v>21.30369899409217</v>
      </c>
      <c r="K278" s="46">
        <v>199770</v>
      </c>
      <c r="L278" s="38">
        <f t="shared" si="57"/>
        <v>3.052470029960871</v>
      </c>
      <c r="M278" s="37">
        <f t="shared" si="61"/>
        <v>5350077.75</v>
      </c>
      <c r="N278" s="38">
        <f t="shared" si="62"/>
        <v>81.7487710358687</v>
      </c>
      <c r="O278" s="47">
        <f t="shared" si="63"/>
        <v>-11.7487710358687</v>
      </c>
      <c r="P278" s="47">
        <v>1190000</v>
      </c>
      <c r="Q278" s="46">
        <f t="shared" si="64"/>
        <v>4458.25</v>
      </c>
      <c r="R278" s="48">
        <f t="shared" si="58"/>
        <v>0.06812171252476876</v>
      </c>
      <c r="T278" s="30">
        <v>9</v>
      </c>
      <c r="U278" s="30">
        <v>83</v>
      </c>
      <c r="V278" s="30"/>
      <c r="W278" s="30" t="s">
        <v>41</v>
      </c>
      <c r="Y278" s="31"/>
      <c r="Z278" s="32"/>
      <c r="AA278" s="30">
        <v>70</v>
      </c>
      <c r="AB278" s="30">
        <v>94</v>
      </c>
      <c r="AC278" s="41">
        <f t="shared" si="66"/>
        <v>0</v>
      </c>
      <c r="AG278" s="32"/>
      <c r="AH278" s="32"/>
      <c r="AI278" s="32">
        <f t="shared" si="65"/>
        <v>0</v>
      </c>
    </row>
    <row r="279" spans="1:35" s="29" customFormat="1" ht="23.25" customHeight="1">
      <c r="A279" s="42">
        <v>272</v>
      </c>
      <c r="B279" s="43" t="s">
        <v>313</v>
      </c>
      <c r="C279" s="44">
        <v>24021301</v>
      </c>
      <c r="D279" s="44"/>
      <c r="E279" s="45">
        <f t="shared" si="59"/>
        <v>24021301</v>
      </c>
      <c r="F279" s="46">
        <v>18469062.24</v>
      </c>
      <c r="G279" s="38">
        <f t="shared" si="54"/>
        <v>76.88618630606226</v>
      </c>
      <c r="H279" s="39">
        <f t="shared" si="55"/>
        <v>17.113813693937743</v>
      </c>
      <c r="I279" s="40">
        <f t="shared" si="60"/>
        <v>5552238.760000002</v>
      </c>
      <c r="J279" s="39">
        <f t="shared" si="56"/>
        <v>23.113813693937733</v>
      </c>
      <c r="K279" s="46">
        <v>5537922.24</v>
      </c>
      <c r="L279" s="38">
        <f t="shared" si="57"/>
        <v>23.054214424106338</v>
      </c>
      <c r="M279" s="37">
        <f t="shared" si="61"/>
        <v>24006984.479999997</v>
      </c>
      <c r="N279" s="38">
        <f t="shared" si="62"/>
        <v>99.94040073016859</v>
      </c>
      <c r="O279" s="47">
        <f t="shared" si="63"/>
        <v>-29.94040073016859</v>
      </c>
      <c r="P279" s="47"/>
      <c r="Q279" s="46">
        <f t="shared" si="64"/>
        <v>14316.520000003278</v>
      </c>
      <c r="R279" s="48">
        <f t="shared" si="58"/>
        <v>0.05959926983140205</v>
      </c>
      <c r="T279" s="30" t="s">
        <v>46</v>
      </c>
      <c r="U279" s="30">
        <v>9</v>
      </c>
      <c r="V279" s="30"/>
      <c r="W279" s="30" t="s">
        <v>46</v>
      </c>
      <c r="Y279" s="31"/>
      <c r="Z279" s="32"/>
      <c r="AA279" s="30">
        <v>70</v>
      </c>
      <c r="AB279" s="30">
        <v>94</v>
      </c>
      <c r="AC279" s="41">
        <f t="shared" si="66"/>
        <v>0</v>
      </c>
      <c r="AG279" s="32">
        <v>2690781.29</v>
      </c>
      <c r="AH279" s="32">
        <v>134208</v>
      </c>
      <c r="AI279" s="32">
        <f t="shared" si="65"/>
        <v>2824989.29</v>
      </c>
    </row>
    <row r="280" spans="1:35" s="29" customFormat="1" ht="23.25" customHeight="1">
      <c r="A280" s="42">
        <v>273</v>
      </c>
      <c r="B280" s="43" t="s">
        <v>314</v>
      </c>
      <c r="C280" s="44">
        <v>55355193</v>
      </c>
      <c r="D280" s="44">
        <v>8500000</v>
      </c>
      <c r="E280" s="45">
        <f t="shared" si="59"/>
        <v>63855193</v>
      </c>
      <c r="F280" s="46">
        <v>48948225.23</v>
      </c>
      <c r="G280" s="38">
        <f t="shared" si="54"/>
        <v>76.65504233931296</v>
      </c>
      <c r="H280" s="39">
        <f t="shared" si="55"/>
        <v>17.344957660687044</v>
      </c>
      <c r="I280" s="40">
        <f t="shared" si="60"/>
        <v>14906967.770000003</v>
      </c>
      <c r="J280" s="39">
        <f t="shared" si="56"/>
        <v>23.34495766068705</v>
      </c>
      <c r="K280" s="46">
        <v>12507798.89</v>
      </c>
      <c r="L280" s="38">
        <f t="shared" si="57"/>
        <v>19.587755204185193</v>
      </c>
      <c r="M280" s="37">
        <f t="shared" si="61"/>
        <v>61456024.12</v>
      </c>
      <c r="N280" s="38">
        <f t="shared" si="62"/>
        <v>96.24279754349814</v>
      </c>
      <c r="O280" s="47">
        <f t="shared" si="63"/>
        <v>-26.242797543498142</v>
      </c>
      <c r="P280" s="47"/>
      <c r="Q280" s="46">
        <f t="shared" si="64"/>
        <v>2399168.8800000027</v>
      </c>
      <c r="R280" s="48">
        <f t="shared" si="58"/>
        <v>3.7572024565018585</v>
      </c>
      <c r="T280" s="30" t="s">
        <v>46</v>
      </c>
      <c r="U280" s="30">
        <v>14</v>
      </c>
      <c r="V280" s="30"/>
      <c r="W280" s="30" t="s">
        <v>46</v>
      </c>
      <c r="Y280" s="31"/>
      <c r="Z280" s="32"/>
      <c r="AA280" s="30">
        <v>70</v>
      </c>
      <c r="AB280" s="30">
        <v>94</v>
      </c>
      <c r="AC280" s="41">
        <f t="shared" si="66"/>
        <v>0</v>
      </c>
      <c r="AG280" s="32">
        <v>2690781.29</v>
      </c>
      <c r="AH280" s="32">
        <v>134208</v>
      </c>
      <c r="AI280" s="32">
        <f t="shared" si="65"/>
        <v>2824989.29</v>
      </c>
    </row>
    <row r="281" spans="1:35" s="29" customFormat="1" ht="23.25" customHeight="1">
      <c r="A281" s="42">
        <v>274</v>
      </c>
      <c r="B281" s="43" t="s">
        <v>315</v>
      </c>
      <c r="C281" s="44">
        <v>60978496</v>
      </c>
      <c r="D281" s="44">
        <v>317087</v>
      </c>
      <c r="E281" s="45">
        <f t="shared" si="59"/>
        <v>61295583</v>
      </c>
      <c r="F281" s="46">
        <v>40571845.46</v>
      </c>
      <c r="G281" s="38">
        <f t="shared" si="54"/>
        <v>66.19048791819144</v>
      </c>
      <c r="H281" s="39">
        <f t="shared" si="55"/>
        <v>27.809512081808563</v>
      </c>
      <c r="I281" s="40">
        <f t="shared" si="60"/>
        <v>20723737.54</v>
      </c>
      <c r="J281" s="39">
        <f t="shared" si="56"/>
        <v>33.80951208180857</v>
      </c>
      <c r="K281" s="46">
        <v>20685381.77</v>
      </c>
      <c r="L281" s="38">
        <f t="shared" si="57"/>
        <v>33.74693698565523</v>
      </c>
      <c r="M281" s="37">
        <f t="shared" si="61"/>
        <v>61257227.230000004</v>
      </c>
      <c r="N281" s="38">
        <f t="shared" si="62"/>
        <v>99.93742490384666</v>
      </c>
      <c r="O281" s="47">
        <f t="shared" si="63"/>
        <v>-29.93742490384666</v>
      </c>
      <c r="P281" s="47"/>
      <c r="Q281" s="46">
        <f t="shared" si="64"/>
        <v>38355.76999999583</v>
      </c>
      <c r="R281" s="48">
        <f t="shared" si="58"/>
        <v>0.06257509615333266</v>
      </c>
      <c r="T281" s="30" t="s">
        <v>46</v>
      </c>
      <c r="U281" s="30">
        <v>15</v>
      </c>
      <c r="V281" s="30"/>
      <c r="W281" s="30" t="s">
        <v>46</v>
      </c>
      <c r="Y281" s="31"/>
      <c r="Z281" s="32"/>
      <c r="AA281" s="30">
        <v>70</v>
      </c>
      <c r="AB281" s="30">
        <v>94</v>
      </c>
      <c r="AC281" s="41">
        <f t="shared" si="66"/>
        <v>0</v>
      </c>
      <c r="AG281" s="32">
        <v>2690781.29</v>
      </c>
      <c r="AH281" s="32">
        <v>134208</v>
      </c>
      <c r="AI281" s="32">
        <f t="shared" si="65"/>
        <v>2824989.29</v>
      </c>
    </row>
    <row r="282" spans="1:35" s="29" customFormat="1" ht="23.25" customHeight="1">
      <c r="A282" s="42">
        <v>275</v>
      </c>
      <c r="B282" s="43" t="s">
        <v>316</v>
      </c>
      <c r="C282" s="44">
        <v>2172520</v>
      </c>
      <c r="D282" s="44"/>
      <c r="E282" s="45">
        <f t="shared" si="59"/>
        <v>2172520</v>
      </c>
      <c r="F282" s="46">
        <v>1290800</v>
      </c>
      <c r="G282" s="38">
        <f t="shared" si="54"/>
        <v>59.414873050650854</v>
      </c>
      <c r="H282" s="39">
        <f t="shared" si="55"/>
        <v>34.585126949349146</v>
      </c>
      <c r="I282" s="40">
        <f t="shared" si="60"/>
        <v>881720</v>
      </c>
      <c r="J282" s="39">
        <f t="shared" si="56"/>
        <v>40.585126949349146</v>
      </c>
      <c r="K282" s="46"/>
      <c r="L282" s="38">
        <f t="shared" si="57"/>
        <v>0</v>
      </c>
      <c r="M282" s="37">
        <f t="shared" si="61"/>
        <v>1290800</v>
      </c>
      <c r="N282" s="38">
        <f t="shared" si="62"/>
        <v>59.414873050650854</v>
      </c>
      <c r="O282" s="47">
        <f t="shared" si="63"/>
        <v>10.585126949349146</v>
      </c>
      <c r="P282" s="47">
        <f>28000+850000</f>
        <v>878000</v>
      </c>
      <c r="Q282" s="46">
        <f t="shared" si="64"/>
        <v>3720</v>
      </c>
      <c r="R282" s="48">
        <f t="shared" si="58"/>
        <v>0.17122972400714379</v>
      </c>
      <c r="T282" s="30">
        <v>9</v>
      </c>
      <c r="U282" s="30">
        <v>83</v>
      </c>
      <c r="V282" s="30"/>
      <c r="W282" s="30" t="s">
        <v>41</v>
      </c>
      <c r="Y282" s="31"/>
      <c r="Z282" s="32"/>
      <c r="AA282" s="30">
        <v>70</v>
      </c>
      <c r="AB282" s="30">
        <v>94</v>
      </c>
      <c r="AC282" s="41">
        <f t="shared" si="66"/>
        <v>0</v>
      </c>
      <c r="AG282" s="32"/>
      <c r="AH282" s="32"/>
      <c r="AI282" s="32"/>
    </row>
    <row r="283" spans="13:29" ht="12.75">
      <c r="M283" s="54"/>
      <c r="AC283" s="41"/>
    </row>
    <row r="284" ht="13.5" customHeight="1">
      <c r="AC284" s="41"/>
    </row>
    <row r="285" ht="12.75">
      <c r="AC285" s="41"/>
    </row>
    <row r="286" ht="12.75">
      <c r="AC286" s="41"/>
    </row>
    <row r="287" ht="12.75">
      <c r="AC287" s="41"/>
    </row>
    <row r="288" ht="12.75">
      <c r="AC288" s="41"/>
    </row>
    <row r="289" ht="12.75">
      <c r="AC289" s="41"/>
    </row>
    <row r="290" ht="12.75">
      <c r="AC290" s="41"/>
    </row>
    <row r="291" ht="12.75">
      <c r="AC291" s="41"/>
    </row>
    <row r="292" ht="12.75">
      <c r="AC292" s="41"/>
    </row>
    <row r="293" ht="12.75">
      <c r="AC293" s="41"/>
    </row>
    <row r="294" ht="12.75">
      <c r="AC294" s="41"/>
    </row>
    <row r="295" ht="12.75">
      <c r="AC295" s="41"/>
    </row>
    <row r="296" ht="12.75">
      <c r="AC296" s="41"/>
    </row>
    <row r="297" ht="12.75">
      <c r="AC297" s="41"/>
    </row>
    <row r="298" ht="12.75">
      <c r="AC298" s="41"/>
    </row>
    <row r="299" ht="12.75">
      <c r="AC299" s="41"/>
    </row>
    <row r="300" ht="12.75">
      <c r="AC300" s="41"/>
    </row>
    <row r="301" ht="12.75">
      <c r="AC301" s="41"/>
    </row>
    <row r="302" ht="12.75">
      <c r="AC302" s="41"/>
    </row>
    <row r="303" ht="12.75">
      <c r="AC303" s="41"/>
    </row>
    <row r="304" ht="12.75">
      <c r="AC304" s="41"/>
    </row>
    <row r="305" ht="12.75">
      <c r="AC305" s="41"/>
    </row>
    <row r="306" ht="12.75">
      <c r="AC306" s="41"/>
    </row>
    <row r="307" ht="12.75">
      <c r="AC307" s="41"/>
    </row>
    <row r="308" ht="12.75">
      <c r="AC308" s="41"/>
    </row>
    <row r="309" ht="12.75">
      <c r="AC309" s="41"/>
    </row>
    <row r="310" ht="12.75">
      <c r="AC310" s="41"/>
    </row>
    <row r="311" ht="12.75">
      <c r="AC311" s="41"/>
    </row>
    <row r="312" ht="12.75">
      <c r="AC312" s="41"/>
    </row>
    <row r="313" ht="12.75">
      <c r="AC313" s="41"/>
    </row>
    <row r="314" ht="12.75">
      <c r="AC314" s="41"/>
    </row>
    <row r="315" ht="12.75">
      <c r="AC315" s="41"/>
    </row>
    <row r="316" ht="12.75">
      <c r="AC316" s="41"/>
    </row>
    <row r="317" ht="12.75">
      <c r="AC317" s="41"/>
    </row>
    <row r="318" ht="12.75">
      <c r="AC318" s="41"/>
    </row>
    <row r="319" ht="12.75">
      <c r="AC319" s="41"/>
    </row>
    <row r="320" ht="12.75">
      <c r="AC320" s="41"/>
    </row>
    <row r="321" ht="12.75">
      <c r="AC321" s="41"/>
    </row>
    <row r="322" ht="12.75">
      <c r="AC322" s="41"/>
    </row>
    <row r="323" ht="12.75">
      <c r="AC323" s="41"/>
    </row>
    <row r="324" ht="12.75">
      <c r="AC324" s="41"/>
    </row>
    <row r="325" ht="12.75">
      <c r="AC325" s="41"/>
    </row>
    <row r="326" ht="12.75">
      <c r="AC326" s="41"/>
    </row>
    <row r="327" ht="12.75">
      <c r="AC327" s="41"/>
    </row>
    <row r="328" ht="12.75">
      <c r="AC328" s="41"/>
    </row>
    <row r="329" ht="12.75">
      <c r="AC329" s="41"/>
    </row>
    <row r="330" ht="12.75">
      <c r="AC330" s="41"/>
    </row>
    <row r="331" ht="12.75">
      <c r="AC331" s="41"/>
    </row>
    <row r="332" ht="12.75">
      <c r="AC332" s="41"/>
    </row>
    <row r="333" ht="12.75">
      <c r="AC333" s="41"/>
    </row>
    <row r="334" ht="12.75">
      <c r="AC334" s="41"/>
    </row>
    <row r="335" ht="12.75">
      <c r="AC335" s="41"/>
    </row>
    <row r="336" ht="12.75">
      <c r="AC336" s="41"/>
    </row>
    <row r="337" ht="12.75">
      <c r="AC337" s="41"/>
    </row>
    <row r="338" ht="12.75">
      <c r="AC338" s="41"/>
    </row>
    <row r="339" ht="12.75">
      <c r="AC339" s="41"/>
    </row>
    <row r="340" ht="12.75">
      <c r="AC340" s="41"/>
    </row>
    <row r="341" ht="12.75">
      <c r="AC341" s="41"/>
    </row>
    <row r="342" ht="12.75">
      <c r="AC342" s="41"/>
    </row>
    <row r="343" ht="12.75">
      <c r="AC343" s="41"/>
    </row>
    <row r="344" ht="12.75">
      <c r="AC344" s="41"/>
    </row>
    <row r="345" ht="12.75">
      <c r="AC345" s="41"/>
    </row>
    <row r="346" ht="12.75">
      <c r="AC346" s="41"/>
    </row>
    <row r="347" ht="12.75">
      <c r="AC347" s="41"/>
    </row>
    <row r="348" ht="12.75">
      <c r="AC348" s="41"/>
    </row>
    <row r="349" ht="12.75">
      <c r="AC349" s="41"/>
    </row>
    <row r="350" ht="12.75">
      <c r="AC350" s="41"/>
    </row>
    <row r="351" ht="12.75">
      <c r="AC351" s="41"/>
    </row>
    <row r="352" ht="12.75">
      <c r="AC352" s="41"/>
    </row>
    <row r="353" ht="12.75">
      <c r="AC353" s="41"/>
    </row>
    <row r="354" ht="12.75">
      <c r="AC354" s="41"/>
    </row>
    <row r="355" ht="12.75">
      <c r="AC355" s="41"/>
    </row>
    <row r="356" ht="12.75">
      <c r="AC356" s="41"/>
    </row>
    <row r="357" ht="12.75">
      <c r="AC357" s="41"/>
    </row>
    <row r="358" ht="12.75">
      <c r="AC358" s="41"/>
    </row>
    <row r="359" ht="12.75">
      <c r="AC359" s="41"/>
    </row>
    <row r="360" ht="12.75">
      <c r="AC360" s="41"/>
    </row>
    <row r="361" ht="12.75">
      <c r="AC361" s="41"/>
    </row>
    <row r="362" ht="12.75">
      <c r="AC362" s="41"/>
    </row>
    <row r="363" ht="12.75">
      <c r="AC363" s="41"/>
    </row>
    <row r="364" ht="12.75">
      <c r="AC364" s="41"/>
    </row>
    <row r="365" ht="12.75">
      <c r="AC365" s="41"/>
    </row>
    <row r="366" ht="12.75">
      <c r="AC366" s="41"/>
    </row>
    <row r="367" ht="12.75">
      <c r="AC367" s="41"/>
    </row>
    <row r="368" ht="12.75">
      <c r="AC368" s="41"/>
    </row>
    <row r="369" ht="12.75">
      <c r="AC369" s="41"/>
    </row>
    <row r="370" ht="12.75">
      <c r="AC370" s="41"/>
    </row>
    <row r="371" ht="12.75">
      <c r="AC371" s="41"/>
    </row>
    <row r="372" ht="12.75">
      <c r="AC372" s="41"/>
    </row>
    <row r="373" ht="12.75">
      <c r="AC373" s="41"/>
    </row>
    <row r="374" ht="12.75">
      <c r="AC374" s="41"/>
    </row>
    <row r="375" ht="12.75">
      <c r="AC375" s="41"/>
    </row>
    <row r="376" ht="12.75">
      <c r="AC376" s="41"/>
    </row>
    <row r="377" ht="12.75">
      <c r="AC377" s="41"/>
    </row>
    <row r="378" ht="12.75">
      <c r="AC378" s="41"/>
    </row>
    <row r="379" ht="12.75">
      <c r="AC379" s="41"/>
    </row>
    <row r="380" ht="12.75">
      <c r="AC380" s="41"/>
    </row>
    <row r="381" ht="12.75">
      <c r="AC381" s="41"/>
    </row>
  </sheetData>
  <sheetProtection password="CC65" sheet="1" objects="1" scenarios="1"/>
  <autoFilter ref="T9:W278"/>
  <mergeCells count="11">
    <mergeCell ref="I6:J6"/>
    <mergeCell ref="A1:R1"/>
    <mergeCell ref="A2:R2"/>
    <mergeCell ref="A4:R4"/>
    <mergeCell ref="Q6:R6"/>
    <mergeCell ref="B6:B8"/>
    <mergeCell ref="M6:O6"/>
    <mergeCell ref="A3:R3"/>
    <mergeCell ref="A6:A8"/>
    <mergeCell ref="K6:L6"/>
    <mergeCell ref="F6:H6"/>
  </mergeCells>
  <printOptions/>
  <pageMargins left="0.52" right="0.24" top="0.54" bottom="1.06" header="0.17" footer="0.51"/>
  <pageSetup horizontalDpi="600" verticalDpi="600" orientation="landscape" paperSize="9" scale="65" r:id="rId1"/>
  <headerFooter alignWithMargins="0">
    <oddFooter xml:space="preserve">&amp;L&amp;12D:/COM วันทนา    หน้าที่ &amp;P/&amp;N  &amp;A&amp;R&amp;12ข้อมูลจาก ฝ่ายงบประมาณ กองคลัง กรมปศุสัตว์ โทร 1645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2010-10-07T08:02:30Z</cp:lastPrinted>
  <dcterms:created xsi:type="dcterms:W3CDTF">2010-10-06T04:22:10Z</dcterms:created>
  <dcterms:modified xsi:type="dcterms:W3CDTF">2010-10-07T08:22:47Z</dcterms:modified>
  <cp:category/>
  <cp:version/>
  <cp:contentType/>
  <cp:contentStatus/>
</cp:coreProperties>
</file>