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5600" windowHeight="9750" activeTab="0"/>
  </bookViews>
  <sheets>
    <sheet name="สรุปการจัดลำดับ" sheetId="1" r:id="rId1"/>
  </sheets>
  <definedNames>
    <definedName name="_xlnm._FilterDatabase" localSheetId="0" hidden="1">'สรุปการจัดลำดับ'!$S$10:$V$276</definedName>
    <definedName name="_xlfn.BAHTTEXT" hidden="1">#NAME?</definedName>
    <definedName name="A">#REF!</definedName>
    <definedName name="_xlnm.Print_Area" localSheetId="0">'สรุปการจัดลำดับ'!$A$1:$Q$281</definedName>
    <definedName name="_xlnm.Print_Titles" localSheetId="0">'สรุปการจัดลำดับ'!$6:$9</definedName>
  </definedNames>
  <calcPr fullCalcOnLoad="1"/>
</workbook>
</file>

<file path=xl/sharedStrings.xml><?xml version="1.0" encoding="utf-8"?>
<sst xmlns="http://schemas.openxmlformats.org/spreadsheetml/2006/main" count="710" uniqueCount="317">
  <si>
    <t xml:space="preserve">สรุปการจัดลำดับการเบิกจ่ายงบประมาณ ระดับหน่วยรับงบประมาณ                             </t>
  </si>
  <si>
    <t>ประจำปีงบประมาณ พ.ศ. 2554</t>
  </si>
  <si>
    <r>
      <t>ตั้งแต่ วันที่ 1 ตุลาคม 2553 ถึง วันที่ 30 พฤศจิกายน 2553 (</t>
    </r>
    <r>
      <rPr>
        <u val="single"/>
        <sz val="15"/>
        <rFont val="TH SarabunPSK"/>
        <family val="2"/>
      </rPr>
      <t>รวมทุกงบรายจ่าย  จัดลำดับจากร้อยละของการเบิกจ่ายสะสม)</t>
    </r>
  </si>
  <si>
    <t>ลำดับที่</t>
  </si>
  <si>
    <t>หน่วยงาน</t>
  </si>
  <si>
    <t>งบเบิกแทนที่รับโอน/โอนให้หน่วยงานเบิกแทน</t>
  </si>
  <si>
    <t>เงินประจำงวดที่หน่วยงานได้รับจัดสรร</t>
  </si>
  <si>
    <t xml:space="preserve">  เบิกจ่ายสะสม</t>
  </si>
  <si>
    <t>เงินประจำงวดคงเหลือหลังเบิกจ่ายสะสม</t>
  </si>
  <si>
    <t>ก่อหนี้ผูกพัน (ใบสั่งซื้อ/สัญญา)</t>
  </si>
  <si>
    <t>รวมก่อหนี้ผูกพันและเบิกจ่ายสะสม</t>
  </si>
  <si>
    <t>เงินประจำงวดคงเหลือ หลังก่อหนี้ผูกพันและเบิกจ่ายสะสม</t>
  </si>
  <si>
    <t>(1)</t>
  </si>
  <si>
    <t>(2)</t>
  </si>
  <si>
    <t>คิดเป็นร้อยละ</t>
  </si>
  <si>
    <t>(3) = (1) - (2)</t>
  </si>
  <si>
    <t>(4)</t>
  </si>
  <si>
    <t>(5) = (3) + (4)</t>
  </si>
  <si>
    <t>เปรียบเทียบ (สูง) ต่ำ กว่า มติ ครม. ที่กำหนดไว้ 70 %</t>
  </si>
  <si>
    <t>(5) = (3) - (4)</t>
  </si>
  <si>
    <t>คิดเป็น%</t>
  </si>
  <si>
    <t>เปรียบเทียบ (สูง) ต่ำกว่า มติ ครม. ที่กำหนดไว้ 20%</t>
  </si>
  <si>
    <t>(5) = (2) + (4)</t>
  </si>
  <si>
    <t>(6) = (3) - (5)</t>
  </si>
  <si>
    <t>(3) = (1) -/+ (2)</t>
  </si>
  <si>
    <t>(6)</t>
  </si>
  <si>
    <t>(7) = (4) + (6)</t>
  </si>
  <si>
    <t>(8) = (3) - (7)</t>
  </si>
  <si>
    <t>เขต</t>
  </si>
  <si>
    <t>สำนัก/กอง</t>
  </si>
  <si>
    <t>สสอ.ปศจ</t>
  </si>
  <si>
    <t>ก/จ</t>
  </si>
  <si>
    <t>ก่อหนี้</t>
  </si>
  <si>
    <t>เบิกจ่าย</t>
  </si>
  <si>
    <t>งบบุคลากร</t>
  </si>
  <si>
    <t>งบดำเนินงาน</t>
  </si>
  <si>
    <t>รวม</t>
  </si>
  <si>
    <t>**** รวมทุกงบรายจ่าย (รวมทุกหน่วยงาน)</t>
  </si>
  <si>
    <t>***   0700600061  สถานีพัฒนาอาหารสัตว์อุดรธานี</t>
  </si>
  <si>
    <t>จ</t>
  </si>
  <si>
    <t>***   0700600063  สถานีพัฒนาอาหารสัตว์หนองคาย</t>
  </si>
  <si>
    <t>***   0700600107  ด่านกักกันสัตว์สระแก้ว</t>
  </si>
  <si>
    <t>***   0700600070  สถานีพัฒนาอาหารสัตว์แพร่</t>
  </si>
  <si>
    <t>***   0700600069  ศูนย์วิจัยและพัฒนาอาหารสัตว์ลำปาง</t>
  </si>
  <si>
    <t>***   0700600105  ด่านกักกันสัตว์ปราจีนบุรี</t>
  </si>
  <si>
    <t>***   0700600067  สถานีพัฒนาอาหารสัตว์นครพนม</t>
  </si>
  <si>
    <t>***   0700600077  ศูนย์วิจัยและพัฒนาอาหารสัตว์สุราษฎร์ธานี</t>
  </si>
  <si>
    <t>***   0700600124  ด่านกักกันสัตว์ตรัง</t>
  </si>
  <si>
    <t>***   0700600132  ศูนย์วิจัยและพัฒนาเทคโนโลยีการย้ายฝากตัวอ่อน</t>
  </si>
  <si>
    <t>***   0700600071  สถานีพัฒนาอาหารสัตว์สุโขทัย</t>
  </si>
  <si>
    <t>***   0700600135  ศูนย์วิจัยการผสมเทียมและเทคโนโลยีฯ นครราชสีมา</t>
  </si>
  <si>
    <t>***   0700600257  ด่านกักกันสัตว์หนองบัวลำภู</t>
  </si>
  <si>
    <t>***   0700600066  สถานีพัฒนาอาหารสัตว์สกลนคร</t>
  </si>
  <si>
    <t>***   0700600064  สถานีพัฒนาอาหารสัตว์มหาสารคาม</t>
  </si>
  <si>
    <t>***   0700600075  สถานีพัฒนาอาหารสัตว์ประจวบคีรีขันธ์</t>
  </si>
  <si>
    <t>***   0700600057  สถานีพัฒนาอาหารสัตว์บุรีรัมย์</t>
  </si>
  <si>
    <t>***   0700600023  สถานีวิจัยทดสอบพันธุ์สัตว์ปราจีนบุรี</t>
  </si>
  <si>
    <t>***   0700600027  สถานีวิจัยทดสอบพันธุ์สัตว์ชัยภูมิ</t>
  </si>
  <si>
    <t>***   0700600059  สถานีพัฒนาอาหารสัตว์ร้อยเอ็ด</t>
  </si>
  <si>
    <t>***   0700600225  สำนักงานปศุสัตว์จังหวัดนครปฐม</t>
  </si>
  <si>
    <t>ปศจ</t>
  </si>
  <si>
    <t>***   0700600139  ศูนย์วิจัยการผสมเทียมและเทคโนโลยีฯ ราชบุรี</t>
  </si>
  <si>
    <t>***   0700600158  ศูนย์วิจัยและถ่ายทอดเทคโนโลยีอุทัยธานี</t>
  </si>
  <si>
    <t>***   0700600119  ด่านกักกันสัตว์อุตรดิตถ์</t>
  </si>
  <si>
    <t>***   0700600110  ด่านกักกันสัตว์ศรีสะเกษ</t>
  </si>
  <si>
    <t>***   0700600068  สถานีพัฒนาอาหารสัตว์มุกดาหาร</t>
  </si>
  <si>
    <t>***   0700600054  ศูนย์วิจัยและพัฒนาอาหารสัตว์ชัยนาท</t>
  </si>
  <si>
    <t>***   0700600026  ศูนย์วิจัยและบำรุงพันธุ์สัตว์ลำพญากลาง</t>
  </si>
  <si>
    <t>***   0700600019  ศูนย์วิจัยและบำรุงพันธุ์สัตว์กบินทร์บุรี</t>
  </si>
  <si>
    <t>***   0700600028  สถานีวิจัยทดสอบพันธุ์สัตว์เลย</t>
  </si>
  <si>
    <t>***   0700600065  สถานีพัฒนาอาหารสัตว์กาฬสินธุ์</t>
  </si>
  <si>
    <t>***   0700600034  สถานีวิจัยทดสอบพันธุ์สัตว์อุดรธานี</t>
  </si>
  <si>
    <t>***   0700600076  สถานีพัฒนาอาหารสัตว์สุพรรณบุรี</t>
  </si>
  <si>
    <t>***   0700600056  ศูนย์วิจัยและพัฒนาอาหารสัตว์นครราชสีมา</t>
  </si>
  <si>
    <t>***   0700600152  ศูนย์วิจัยและถ่ายทอดเทคโนโลยีมหาสารคาม</t>
  </si>
  <si>
    <t>***   0700600038  สถานีวิจัยทดสอบพันธุ์สัตว์แพร่</t>
  </si>
  <si>
    <t>***   0700600040  สถานีวิจัยทดสอบพันธุ์สัตว์แม่ฮ่องสอน</t>
  </si>
  <si>
    <t>***   0700600254  ด่านกักกันสัตว์ร้อยเอ็ด</t>
  </si>
  <si>
    <t>***   0700600130  ศูนย์ผลิตน้ำเชื้อแช่แข็งฯ ตะวันออกเฉียงเหนือ</t>
  </si>
  <si>
    <t>***   0700600029  ศูนย์วิจัยและบำรุงพันธุ์สัตว์สุรินทร์</t>
  </si>
  <si>
    <t>***   0700600022  สถานีวิจัยทดสอบพันธุ์สัตว์สระแก้ว</t>
  </si>
  <si>
    <t>***   0700600140  ศูนย์วิจัยการผสมเทียมและเทคโนโลยีฯ สุราษฏร์ธานี</t>
  </si>
  <si>
    <t>***   0700600041  ศูนย์วิจัยและบำรุงพันธุ์สัตว์ตาก</t>
  </si>
  <si>
    <t>***   0700600030  สถานีวิจัยทดสอบพันธุ์สัตว์บุรีรัมย์</t>
  </si>
  <si>
    <t>***   0700600078  สถานีพัฒนาอาหารสัตว์ชุมพร</t>
  </si>
  <si>
    <t>***   0700600074  ศูนย์วิจัยและพัฒนาอาหารสัตว์เพชรบุรี</t>
  </si>
  <si>
    <t>***   0700600117  ด่านกักกันสัตว์น่าน</t>
  </si>
  <si>
    <t>***   0700600274  ด่านกักกันสัตว์ฉะเชิงเทรา</t>
  </si>
  <si>
    <t>***   0700600072  สถานีพัฒนาอาหารสัตว์พิจิตร</t>
  </si>
  <si>
    <t>***   0700600000  กรมปศุสัตว์</t>
  </si>
  <si>
    <t>ก</t>
  </si>
  <si>
    <t>***   0700600146  ศูนย์วิจัยและถ่ายทอดเทคโนโลยีปลวกแดง</t>
  </si>
  <si>
    <t>***   0700600113  ด่านกักกันสัตว์นครพนม</t>
  </si>
  <si>
    <t>***   0700600037  ศูนย์วิจัยและบำรุงพันธุ์สัตว์เชียงใหม่</t>
  </si>
  <si>
    <t>***   0700600144  ศูนย์วิจัยและถ่ายทอดเทคโนโลยีทับกวาง</t>
  </si>
  <si>
    <t>***   0700600216  สำนักงานปศุสัตว์จังหวัดกำแพงเพชร</t>
  </si>
  <si>
    <t>***   0700600047  สถานีวิจัยทดสอบพันธุ์สัตว์นครศรีธรรมราช</t>
  </si>
  <si>
    <t>***   0700600039  สถานีวิจัยทดสอบพันธุ์สัตว์พะเยา</t>
  </si>
  <si>
    <t>***   0700600174  สำนักงานปศุสัตว์จังหวัดลพบุรี</t>
  </si>
  <si>
    <t>***   0700600131  ศูนย์ผลิตน้ำเชื้อสุกรราชบุรี</t>
  </si>
  <si>
    <t>***   0700600161  ศูนย์วิจัยและถ่ายทอดเทคโนโลยีเขาไชยราช</t>
  </si>
  <si>
    <t>***   0700600269  ด่านกักกันสัตว์สุราษฎร์ธานี</t>
  </si>
  <si>
    <t>***   0700600232  สำนักงานปศุสัตว์จังหวัดพังงา</t>
  </si>
  <si>
    <t>***   0700600181  สำนักงานปศุสัตว์จังหวัดตราด</t>
  </si>
  <si>
    <t>***   0700600114  ด่านกักกันสัตว์เลย</t>
  </si>
  <si>
    <t>***   0700600058  สถานีพัฒนาอาหารสัตว์ยโสธร</t>
  </si>
  <si>
    <t>***   0700600245  ด่านกักกันสัตว์กรุงเทพมหานครทางอากาศ</t>
  </si>
  <si>
    <t>***   0700600228  สำนักงานปศุสัตว์จังหวัดเพชรบุรี</t>
  </si>
  <si>
    <t>***   0700600045  สถานีวิจัยทดสอบพันธุ์สัตว์สุพรรณบุรี</t>
  </si>
  <si>
    <t>***   0700600179  สำนักงานปศุสัตว์จังหวัดระยอง</t>
  </si>
  <si>
    <t>***   0700600042  สถานีวิจัยทดสอบพันธุ์สัตว์นครสวรรค์</t>
  </si>
  <si>
    <t>***   0700600137  ศูนย์วิจัยการผสมเทียมและเทคโนโลยีฯ เชียงใหม่</t>
  </si>
  <si>
    <t>***   0700600032  ศูนย์วิจัยและบำรุงพันธุ์สัตว์ท่าพระ</t>
  </si>
  <si>
    <t>***   0700600185  สำนักงานปศุสัตว์จังหวัดสระแก้ว</t>
  </si>
  <si>
    <t>***   0700600175  สำนักงานปศุสัตว์จังหวัดสิงห์บุรี</t>
  </si>
  <si>
    <t>***   0700600136  ศูนย์วิจัยการผสมเทียมและเทคโนโลยีฯ ขอนแก่น</t>
  </si>
  <si>
    <t>***   0700600204  สำนักงานปศุสัตว์จังหวัดมุกดาหาร</t>
  </si>
  <si>
    <t>***   0700600186  สำนักงานปศุสัตว์จังหวัดนครราชสีมา</t>
  </si>
  <si>
    <t>***   0700600109  ด่านกักกันสัตว์สุรินทร์</t>
  </si>
  <si>
    <t>***   0700600153  ศูนย์วิจัยและพัฒนาฯ ตะวันออกเฉียงเหนือ(ตอนบน)</t>
  </si>
  <si>
    <t>***   0700600102  ด่านกักกันสัตว์ชลบุรี</t>
  </si>
  <si>
    <t>***   0700600043  สถานีวิจัยทดสอบพันธุ์สัตว์พิษณุโลก</t>
  </si>
  <si>
    <t>***   0700600055  ศูนย์วิจัยและพัฒนาอาหารสัตว์สระแก้ว</t>
  </si>
  <si>
    <t>***   0700600192  สำนักงานปศุสัตว์จังหวัดชัยภูมิ</t>
  </si>
  <si>
    <t>***   0700600196  สำนักงานปศุสัตว์จังหวัดอุดรธานี</t>
  </si>
  <si>
    <t>***   0700600160  สำนักสุขศาสตร์สัตว์และสุขอนามัยที่ 7</t>
  </si>
  <si>
    <t>สสอ</t>
  </si>
  <si>
    <t>***   0700600016  กลุ่มวิจัยและพัฒนาผลิตภัณฑ์นม</t>
  </si>
  <si>
    <t>***   0700600198  สำนักงานปศุสัตว์จังหวัดหนองคาย</t>
  </si>
  <si>
    <t>***   0700600194  สำนักงานปศุสัตว์จังหวัดหนองบัวลำภู</t>
  </si>
  <si>
    <t>***   0700600051  สถานีวิจัยทดสอบพันธุ์สัตว์ตรัง</t>
  </si>
  <si>
    <t>***   0700600171  สำนักงานปศุสัตว์จังหวัดปทุมธานี</t>
  </si>
  <si>
    <t>***   0700600123  ด่านกักกันสัตว์ระนอง</t>
  </si>
  <si>
    <t>***   0700600020  สถานีวิจัยทดสอบพันธุ์สัตว์จันทบุรี</t>
  </si>
  <si>
    <t>***   0700600207  สำนักงานปศุสัตว์จังหวัดลำปาง</t>
  </si>
  <si>
    <t>***   0700600222  สำนักงานปศุสัตว์จังหวัดราชบุรี</t>
  </si>
  <si>
    <t>***   0700600184  สำนักงานปศุสัตว์จังหวัดนครนายก</t>
  </si>
  <si>
    <t>***   0700600164  ศูนย์วิจัยและถ่ายทอดเทคโนโลยีนครศรีธรรมราช</t>
  </si>
  <si>
    <t>***   0700600046  ศูนย์วิจัยและบำรุงพันธุ์สัตว์สุราษฏร์ธานี</t>
  </si>
  <si>
    <t>***   0700600100  ด่านกักกันสัตว์สตูล</t>
  </si>
  <si>
    <t>***   0700600115  ด่านกักกันสัตว์ลำปาง</t>
  </si>
  <si>
    <t>***   0700600276  ศูนย์วิจัยและถ่ายทอดเทคโนโลยีอุบลราชธานี</t>
  </si>
  <si>
    <t>***   0700600035  สถานีวิจัยทดสอบพันธุ์สัตว์สกลนคร</t>
  </si>
  <si>
    <t>***   0700600214  สำนักงานปศุสัตว์จังหวัดนครสวรรค์</t>
  </si>
  <si>
    <t>***   0700600226  สำนักงานปศุสัตว์จังหวัดสมุทรสาคร</t>
  </si>
  <si>
    <t>***   0700600094  ด่านกักกันสัตว์เพชรบูรณ์</t>
  </si>
  <si>
    <t>***   0700600033  สถานีวิจัยทดสอบพันธุ์สัตว์อุบลราชธานี</t>
  </si>
  <si>
    <t>***   0700600138  ศูนย์วิจัยการผสมเทียมและเทคโนโลยีฯ พิษณุโลก</t>
  </si>
  <si>
    <t>***   0700600224  สำนักงานปศุสัตว์จังหวัดสุพรรณบุรี</t>
  </si>
  <si>
    <t>***   0700600193  สำนักงานปศุสัตว์จังหวัดอำนาจเจริญ</t>
  </si>
  <si>
    <t>***   0700600062  สถานีพัฒนาอาหารสัตว์เลย</t>
  </si>
  <si>
    <t>***   0700600095  ด่านกักกันสัตว์เพชรบุรี</t>
  </si>
  <si>
    <t>***   0700600121  ด่านกักกันสัตว์กาญจนบุรี</t>
  </si>
  <si>
    <t>***   0700600128  ศูนย์ผลิตน้ำเชื้อแช่แข็งพ่อพันธุ์ลำพญากลาง</t>
  </si>
  <si>
    <t>***   0700600178  สำนักงานปศุสัตว์จังหวัดชลบุรี</t>
  </si>
  <si>
    <t>***   0700600195  สำนักงานปศุสัตว์จังหวัดขอนแก่น</t>
  </si>
  <si>
    <t>***   0700600202  สำนักงานปศุสัตว์จังหวัดสกลนคร</t>
  </si>
  <si>
    <t>***   0700600229  สำนักงานปศุสัตว์จังหวัดประจวบคีรีขันธ์</t>
  </si>
  <si>
    <t>***   0700600200  สำนักงานปศุสัตว์จังหวัดร้อยเอ็ด</t>
  </si>
  <si>
    <t>***   0700600197  สำนักงานปศุสัตว์จังหวัดเลย</t>
  </si>
  <si>
    <t>***   0700600134  ศูนย์วิจัยการผสมเทียมและเทคโนโลยีฯ ชลบุรี</t>
  </si>
  <si>
    <t>***   0700600183  สำนักงานปศุสัตว์จังหวัดปราจีนบุรี</t>
  </si>
  <si>
    <t>***   0700600191  สำนักงานปศุสัตว์จังหวัดยโสธร</t>
  </si>
  <si>
    <t>***   0700600223  สำนักงานปศุสัตว์จังหวัดกาญจนบุรี</t>
  </si>
  <si>
    <t>***   0700600116  ด่านกักกันสัตว์แพร่</t>
  </si>
  <si>
    <t>***   0700600239  สำนักงานปศุสัตว์จังหวัดตรัง</t>
  </si>
  <si>
    <t>***   0700600007  กองนิติการ</t>
  </si>
  <si>
    <t>***   0700600177  สำนักงานปศุสัตว์จังหวัดสระบุรี</t>
  </si>
  <si>
    <t>***   0700600048  สถานีวิจัยทดสอบพันธุ์สัตว์กระบี่</t>
  </si>
  <si>
    <t>***   0700600261  ด่านกักกันสัตว์ลำพูน</t>
  </si>
  <si>
    <t>***   0700600236  สำนักงานปศุสัตว์จังหวัดชุมพร</t>
  </si>
  <si>
    <t>***   0700600208  สำนักงานปศุสัตว์จังหวัดอุตรดิตถ์</t>
  </si>
  <si>
    <t>***   0700600212  สำนักงานปศุสัตว์จังหวัดเชียงราย</t>
  </si>
  <si>
    <t>***   0700600052  สถานีวิจัยทดสอบพันธุ์สัตว์ปัตตานี</t>
  </si>
  <si>
    <t>***   0700600180  สำนักงานปศุสัตว์จังหวัดจันทบุรี</t>
  </si>
  <si>
    <t>***   0700600122  ด่านกักกันสัตว์ราชบุรี</t>
  </si>
  <si>
    <t>***   0700600227  สำนักงานปศุสัตว์จังหวัดสมุทรสงคราม</t>
  </si>
  <si>
    <t>***   0700600129  ศูนย์ผลิตน้ำเชื้อพ่อโคพันธุ์โครงหลวงอินทนนท์</t>
  </si>
  <si>
    <t>***   0700600104  ด่านกักกันสัตว์ตราด</t>
  </si>
  <si>
    <t>***   0700600133  ศูนย์วิจัยการผสมเทียมและเทคโนโลยีฯ สระบุรี</t>
  </si>
  <si>
    <t>***   0700600142  ศูนย์วิจัยการผสมเทียมและเทคโนโลยีฯ อุบลราชธานี</t>
  </si>
  <si>
    <t>***   0700600165  ศูนย์วิจัยและพัฒนาการสัตวแพทย์ภาคใต้</t>
  </si>
  <si>
    <t>***   0700600233  สำนักงานปศุสัตว์จังหวัดภูเก็ต</t>
  </si>
  <si>
    <t>***   0700600125  ด่านกักกันสัตว์ยะลา</t>
  </si>
  <si>
    <t>***   0700600248  ด่านกักกันสัตว์สระบุรี</t>
  </si>
  <si>
    <t>***   0700600050  สถานีวิจัยทดสอบพันธุ์สัตว์เทพา</t>
  </si>
  <si>
    <t>***   0700600108  ด่านกักกันสัตว์บุรีรัมย์</t>
  </si>
  <si>
    <t>***   0700600049  ศูนย์วิจัยและบำรุงพันธุ์สัตว์ยะลา</t>
  </si>
  <si>
    <t>***   0700600150  ศูนย์วิจัยและพัฒนาฯ ตะวันออกเฉียงเหนือ(ตอนล่าง)</t>
  </si>
  <si>
    <t>***   0700600215  สำนักงานปศุสัตว์จังหวัดอุทัยธานี</t>
  </si>
  <si>
    <t>***   0700600090  ด่านกักกันสัตว์แม่ฮ่องสอน</t>
  </si>
  <si>
    <t>***   0700600206  สำนักงานปศุสัตว์จังหวัดลำพูน</t>
  </si>
  <si>
    <t>***   0700600082  สถานีพัฒนาอาหารสัตว์พัทลุง</t>
  </si>
  <si>
    <t>***   0700600120  ด่านกักกันสัตว์พะเยา</t>
  </si>
  <si>
    <t>***   0700600217  สำนักงานปศุสัตว์จังหวัดตาก</t>
  </si>
  <si>
    <t>***   0700600234  สำนักงานปศุสัตว์จังหวัดสุราษฎร์ธานี</t>
  </si>
  <si>
    <t>***   0700600036  สถานีวิจัยทดสอบพันธุ์สัตว์นครพนม</t>
  </si>
  <si>
    <t>***   0700600201  สำนักงานปศุสัตว์จังหวัดกาฬสินธุ์</t>
  </si>
  <si>
    <t>***   0700600103  ด่านกักกันสัตว์จันทบุรี</t>
  </si>
  <si>
    <t>***   0700600097  ด่านกักกันสัตว์ภูเก็ต</t>
  </si>
  <si>
    <t>***   0700600141  ศูนย์วิจัยการผสมเทียมและเทคโนโลยีฯ สงขลา</t>
  </si>
  <si>
    <t>***   0700600189  สำนักงานปศุสัตว์จังหวัดศรีสะเกษ</t>
  </si>
  <si>
    <t>***   0700600176  สำนักงานปศุสัตว์จังหวัดชัยนาท</t>
  </si>
  <si>
    <t>***   0700600001  กลุ่มพัฒนาระบบบริหาร</t>
  </si>
  <si>
    <t>***   0700600203  สำนักงานปศุสัตว์จังหวัดนครพนม</t>
  </si>
  <si>
    <t>***   0700600169  สำนักงานปศุสัตว์จังหวัดสมุทรปราการ</t>
  </si>
  <si>
    <t>***   0700600243  สำนักงานปศุสัตว์จังหวัดนราธิวาส</t>
  </si>
  <si>
    <t>***   0700600190  สำนักงานปศุสัตว์จังหวัดอุบลราชธานี</t>
  </si>
  <si>
    <t>***   0700600240  สำนักงานปศุสัตว์จังหวัดพัทลุง</t>
  </si>
  <si>
    <t>***   0700600112  ด่านกักกันสัตว์อำนาจเจริญ</t>
  </si>
  <si>
    <t>***   0700600111  ด่านกักกันสัตว์อุบลราชธานี</t>
  </si>
  <si>
    <t>***   0700600085  ด่านกักกันสัตว์ลพบุรี</t>
  </si>
  <si>
    <t>***   0700600080  สถานีพัฒนาอาหารสัตว์สตูล</t>
  </si>
  <si>
    <t>***   0700600182  สำนักงานปศุสัตว์จังหวัดฉะเชิงเทรา</t>
  </si>
  <si>
    <t>***   0700600025  สถานีวิจัยทดสอบพันธุ์สัตว์ปากช่อง</t>
  </si>
  <si>
    <t>***   0700600188  สำนักงานปศุสัตว์จังหวัดสุรินทร์</t>
  </si>
  <si>
    <t>***   0700600210  สำนักงานปศุสัตว์จังหวัดน่าน</t>
  </si>
  <si>
    <t>***   0700600218  สำนักงานปศุสัตว์จังหวัดสุโขทัย</t>
  </si>
  <si>
    <t>***   0700600230  สำนักงานปศุสัตว์จังหวัดนครศรีธรรมราช</t>
  </si>
  <si>
    <t>***   0700600155  ศูนย์วิจัยและถ่ายทอดเทคโนโลยีเชียงราย</t>
  </si>
  <si>
    <t>***   0700600263  ด่านกักกันสัตว์สุโขทัย</t>
  </si>
  <si>
    <t>***   0700600235  สำนักงานปศุสัตว์จังหวัดระนอง</t>
  </si>
  <si>
    <t>***   0700600209  สำนักงานปศุสัตว์จังหวัดแพร่</t>
  </si>
  <si>
    <t>***   0700600252  ด่านกักกันสัตว์ระยอง</t>
  </si>
  <si>
    <t>***   0700600018  ศูนย์วิจัยและบำรุงพันธุ์สัตว์ทับกวาง</t>
  </si>
  <si>
    <t>***   0700600093  ด่านกักกันสัตว์พิจิตร</t>
  </si>
  <si>
    <t>***   0700600079  ศูนย์วิจัยและพัฒนาอาหารสัตว์นราธิวาส</t>
  </si>
  <si>
    <t>***   0700600267  ด่านกักกันสัตว์นครปฐม</t>
  </si>
  <si>
    <t>***   0700600073  สถานีพัฒนาอาหารสัตว์เพชรบูรณ์</t>
  </si>
  <si>
    <t>***   0700600270  ด่านกักกันสัตว์นครศรีธรรมราช</t>
  </si>
  <si>
    <t>***   0700600173  สำนักงานปศุสัตว์จังหวัดอ่างทอง</t>
  </si>
  <si>
    <t>***   0700600060  ศูนย์วิจัยและพัฒนาอาหารสัตว์ขอนแก่น</t>
  </si>
  <si>
    <t>***   0700600213  สำนักงานปศุสัตว์จังหวัดแม่ฮ่องสอน</t>
  </si>
  <si>
    <t>***   0700600163  สำนักสุขศาสตร์สัตว์และสุขอนามัยที่ 8</t>
  </si>
  <si>
    <t>***   0700600244  ด่านกักกันสัตว์กรุงเทพมหานครทางน้ำ</t>
  </si>
  <si>
    <t>***   0700600199  สำนักงานปศุสัตว์จังหวัดมหาสารคาม</t>
  </si>
  <si>
    <t>***   0700600273  ด่านกักกันสัตว์สุวรรณภูมิ</t>
  </si>
  <si>
    <t>***   0700600253  ด่านกักกันสัตว์ชัยภูมิ</t>
  </si>
  <si>
    <t>***   0700600154  สำนักสุขศาสตร์สัตว์และสุขอนามัยที่ 5</t>
  </si>
  <si>
    <t>***   0700600101  ด่านกักกันสัตว์นราธิวาส</t>
  </si>
  <si>
    <t>***   0700600086  ด่านกักกันสัตว์นครราชสีมา</t>
  </si>
  <si>
    <t>***   0700600156  ศูนย์วิจัยและพัฒนาการสัตวแพทย์ภาคเหนือ(ตอนบน)</t>
  </si>
  <si>
    <t>***   0700600081  สถานีพัฒนาอาหารสัตว์ตรัง</t>
  </si>
  <si>
    <t>***   0700600172  สำนักงานปศุสัตว์จังหวัดพระนครศรีอยุธยา</t>
  </si>
  <si>
    <t>***   0700600096  ด่านกักกันสัตว์ประจวบคีรีขันธ์</t>
  </si>
  <si>
    <t>***   0700600091  ด่านกักกันสัตว์กำแพงเพชร</t>
  </si>
  <si>
    <t>***   0700600170  สำนักงานปศุสัตว์จังหวัดนนทบุรี</t>
  </si>
  <si>
    <t>***   0700600221  สำนักงานปศุสัตว์จังหวัดเพชรบูรณ์</t>
  </si>
  <si>
    <t>***   0700600008  กองแผนงาน</t>
  </si>
  <si>
    <t>***   0700600187  สำนักงานปศุสัตว์จังหวัดบุรีรัมย์</t>
  </si>
  <si>
    <t>***   0700600265  ด่านกักกันสัตว์นครสวรรค์</t>
  </si>
  <si>
    <t>***   0700600259  ด่านกักกันสัตว์ขอนแก่น</t>
  </si>
  <si>
    <t>***   0700600089  ด่านกักกันสัตว์เชียงใหม่</t>
  </si>
  <si>
    <t>***   0700600238  สำนักงานปศุสัตว์จังหวัดสตูล</t>
  </si>
  <si>
    <t>***   0700600205  สำนักงานปศุสัตว์จังหวัดเชียงใหม่</t>
  </si>
  <si>
    <t>***   0700600092  ด่านกักกันสัตว์ตาก</t>
  </si>
  <si>
    <t>***   0700600220  สำนักงานปศุสัตว์จังหวัดพิจิตร</t>
  </si>
  <si>
    <t>***   0700600211  สำนักงานปศุสัตว์จังหวัดพะเยา</t>
  </si>
  <si>
    <t>***   0700600251  ด่านกักกันสัตว์สุพรรณบุรี</t>
  </si>
  <si>
    <t>***   0700600157  สำนักสุขศาสตร์สัตว์และสุขอนามัยที่ 6</t>
  </si>
  <si>
    <t>***   0700600275  สถานีวิจัยทดสอบพันธุ์สัตว์มหาสารคาม</t>
  </si>
  <si>
    <t>***   0700600106  ด่านกักกันสัตว์นครนายก</t>
  </si>
  <si>
    <t>***   0700600162  ศูนย์วิจัยและพัฒนาการสัตวแพทย์ภาคตะวันตก</t>
  </si>
  <si>
    <t>***   0700600231  สำนักงานปศุสัตว์จังหวัดกระบี่</t>
  </si>
  <si>
    <t>***   0700600237  สำนักงานปศุสัตว์จังหวัดสงขลา</t>
  </si>
  <si>
    <t>***   0700600159  ศูนย์วิจัยและพัฒนาการสัตวแพทย์ภาคเหนือ(ตอนล่าง)</t>
  </si>
  <si>
    <t>***   0700600219  สำนักงานปศุสัตว์จังหวัดพิษณุโลก</t>
  </si>
  <si>
    <t>***   0700600266  ด่านกักกันสัตว์สมุทรสงคราม</t>
  </si>
  <si>
    <t>***   0700600002  กลุ่มตรวจสอบภายใน</t>
  </si>
  <si>
    <t>***   0700600044  ศูนย์วิจัยและบำรุงพันธุ์สัตว์หนองกวาง</t>
  </si>
  <si>
    <t>***   0700600168  สำนักงานปศุสัตว์กรุงเทพมหานคร</t>
  </si>
  <si>
    <t>***   0700600256  ด่านกักกันสัตว์สกลนคร</t>
  </si>
  <si>
    <t>***   0700600166  สำนักสุขศาสตร์สัตว์และสุขอนามัยที่ 9</t>
  </si>
  <si>
    <t>***   0700600264  ด่านกักกันสัตว์อุทัยธานี</t>
  </si>
  <si>
    <t>***   0700600268  ด่านกักกันสัตว์กระบี่</t>
  </si>
  <si>
    <t>***   0700600147  ศูนย์วิจัยและพัฒนาการสัตวแพทย์ภาคตะวันออก</t>
  </si>
  <si>
    <t>***   0700600031  สถานีวิจัยทดสอบพันธุ์สัตว์ศรีสะเกษ</t>
  </si>
  <si>
    <t>***   0700600127  สำนักเทคโนโลยีชีวภาพการผลิตปศุสัตว์</t>
  </si>
  <si>
    <t>***   0700600087  ด่านกักกันสัตว์หนองคาย</t>
  </si>
  <si>
    <t>***   0700600088  ด่านกักกันสัตว์มุกดาหาร</t>
  </si>
  <si>
    <t>***   0700600255  ด่านกักกันสัตว์อุดรธานี</t>
  </si>
  <si>
    <t>***   0700600262  ด่านกักกันสัตว์พิษณุโลก</t>
  </si>
  <si>
    <t>***   0700600272  สำนักตรวจสอบคุณภาพสินค้าปศุสัตว์</t>
  </si>
  <si>
    <t>***   0700600167  ศูนย์วิจัยและถ่ายทอดเทคโนโลยีนราธิวาส</t>
  </si>
  <si>
    <t>***   0700600098  ด่านกักกันสัตว์ชุมพร</t>
  </si>
  <si>
    <t>***   0700600151  สำนักสุขศาสตร์สัตว์และสุขอนามัยที่ 4</t>
  </si>
  <si>
    <t>***   0700600241  สำนักงานปศุสัตว์จังหวัดปัตตานี</t>
  </si>
  <si>
    <t>***   0700600084  สถาบันวิจัยและบริการสุขภาพช้างแห่งชาติ</t>
  </si>
  <si>
    <t>***   0700600099  ด่านกักกันสัตว์สงขลา</t>
  </si>
  <si>
    <t>***   0700600271  ด่านกักกันสัตว์ปัตตานี</t>
  </si>
  <si>
    <t>***   0700600145  สำนักสุขศาสตร์สัตว์และสุขอนามัยที่ 2</t>
  </si>
  <si>
    <t>***   0700600118  ด่านกักกันสัตว์เชียงราย</t>
  </si>
  <si>
    <t>***   0700600258  ด่านกักกันสัตว์กาฬสินธุ์</t>
  </si>
  <si>
    <t>***   0700600148  สำนักสุขศาสตร์สัตว์และสุขอนามัยที่ 3</t>
  </si>
  <si>
    <t>***   0700600010  สถาบันสุขภาพสัตว์แห่งชาติ</t>
  </si>
  <si>
    <t>***   0700600011  ศูนย์อ้างอิงโรคปากและฯ เอเชียตะวันออกเฉียงใต้</t>
  </si>
  <si>
    <t>***   0700600013  กลุ่มตรวจสอบชีววัตถุสำหรับสัตว์</t>
  </si>
  <si>
    <t>***   0700600004  กองการเจ้าหน้าที่</t>
  </si>
  <si>
    <t>***   0700600249  ด่านกักกันสัตว์สิงห์บุรี</t>
  </si>
  <si>
    <t>***   0700600017  กองบำรุงพันธุ์สัตว์</t>
  </si>
  <si>
    <t>***   0700600143  สำนักสุขศาสตร์สัตว์และสุขอนามัยที่ 1</t>
  </si>
  <si>
    <t>***   0700600014  สำนักพัฒนาระบบและรับรองมาตรฐานสินค้าปศุสัตว์</t>
  </si>
  <si>
    <t>***   0700600024  ศูนย์วิจัยและบำรุงพันธุ์สัตว์นครราชสีมา</t>
  </si>
  <si>
    <t>***   0700600250  ด่านกักกันสัตว์พระนครศรีอยุธยา</t>
  </si>
  <si>
    <t>***   0700600242  สำนักงานปศุสัตว์จังหวัดยะลา</t>
  </si>
  <si>
    <t>***   0700600260  ด่านกักกันสัตว์มหาสารคาม</t>
  </si>
  <si>
    <t>***   0700600003  สำนักงานเลขานุการกรม</t>
  </si>
  <si>
    <t>***   0700600005  กองคลัง</t>
  </si>
  <si>
    <t>***   0700600053  กองอาหารสัตว์</t>
  </si>
  <si>
    <t>***   0700600015  สำนักพัฒนาการปศุสัตว์และถ่ายทอดเทคโนโลยี</t>
  </si>
  <si>
    <t>***   0700600009  ศูนย์สารสนเทศ</t>
  </si>
  <si>
    <t>***   0700600126  สำนักเทคโนโลยีชีวภัณฑ์สัตว์</t>
  </si>
  <si>
    <t>***   0700600083  สำนักควบคุม ป้องกันและบำบัดโรคสัตว์</t>
  </si>
  <si>
    <r>
      <t xml:space="preserve">***** มติ ครม. เมื่อวันที่ 21 กันยายน 2553 ได้กำหนดให้ส่วนราชการและรัฐวิสาหกิจ เบิกจ่ายสะสม </t>
    </r>
    <r>
      <rPr>
        <b/>
        <u val="single"/>
        <sz val="15"/>
        <rFont val="TH SarabunPSK"/>
        <family val="2"/>
      </rPr>
      <t xml:space="preserve">(รวมทุกงบรายจ่าย) </t>
    </r>
    <r>
      <rPr>
        <b/>
        <sz val="15"/>
        <rFont val="TH SarabunPSK"/>
        <family val="2"/>
      </rPr>
      <t>ณ สิ้นไตรมาส 1  (สิ้นเดือน ธันวาคม 2553) ให้ได้ร้อยละ 20  *****</t>
    </r>
  </si>
  <si>
    <r>
      <t>เงินประจำงวดได้รับตาม พรบ.(รวมได้รับจัดสรร</t>
    </r>
    <r>
      <rPr>
        <u val="single"/>
        <sz val="15"/>
        <rFont val="TH SarabunPSK"/>
        <family val="2"/>
      </rPr>
      <t>เพิ่มเติม</t>
    </r>
    <r>
      <rPr>
        <sz val="15"/>
        <rFont val="TH SarabunPSK"/>
        <family val="2"/>
      </rPr>
      <t>ระหว่างปี)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</si>
  <si>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68.00</t>
    </r>
    <r>
      <rPr>
        <sz val="15"/>
        <rFont val="TH SarabunPSK"/>
        <family val="2"/>
      </rPr>
      <t xml:space="preserve"> %</t>
    </r>
  </si>
  <si>
    <r>
      <t>เปรียบเทียบ (สูง) ต่ำ กว่า มติ ครม. ที่กำหนดไว้</t>
    </r>
    <r>
      <rPr>
        <b/>
        <sz val="14"/>
        <rFont val="TH SarabunPSK"/>
        <family val="2"/>
      </rPr>
      <t xml:space="preserve"> 20.00</t>
    </r>
    <r>
      <rPr>
        <sz val="14"/>
        <rFont val="TH SarabunPSK"/>
        <family val="2"/>
      </rPr>
      <t xml:space="preserve"> %</t>
    </r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</si>
</sst>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#,##0.000"/>
    <numFmt numFmtId="201" formatCode="#,##0.0_);\(#,##0.0\)"/>
    <numFmt numFmtId="202" formatCode="#,##0.0000"/>
    <numFmt numFmtId="203" formatCode="#,##0.00_);\(#,##0.00\)"/>
  </numFmts>
  <fonts count="16">
    <font>
      <sz val="16"/>
      <name val="TH SarabunPSK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Small Fonts"/>
      <family val="0"/>
    </font>
    <font>
      <sz val="8"/>
      <name val="Arial"/>
      <family val="0"/>
    </font>
    <font>
      <sz val="15"/>
      <name val="TH SarabunPSK"/>
      <family val="2"/>
    </font>
    <font>
      <sz val="15"/>
      <color indexed="10"/>
      <name val="TH SarabunPSK"/>
      <family val="2"/>
    </font>
    <font>
      <u val="single"/>
      <sz val="15"/>
      <name val="TH SarabunPSK"/>
      <family val="2"/>
    </font>
    <font>
      <b/>
      <u val="single"/>
      <sz val="15"/>
      <name val="TH SarabunPSK"/>
      <family val="2"/>
    </font>
    <font>
      <b/>
      <sz val="15"/>
      <name val="TH SarabunPSK"/>
      <family val="2"/>
    </font>
    <font>
      <sz val="15"/>
      <color indexed="9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color indexed="13"/>
      <name val="TH SarabunPSK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Fill="1">
      <alignment/>
      <protection/>
    </xf>
    <xf numFmtId="0" fontId="6" fillId="0" borderId="0" xfId="19" applyFont="1" applyFill="1" applyAlignment="1">
      <alignment horizontal="center"/>
      <protection/>
    </xf>
    <xf numFmtId="4" fontId="7" fillId="0" borderId="0" xfId="19" applyNumberFormat="1" applyFont="1" applyFill="1">
      <alignment/>
      <protection/>
    </xf>
    <xf numFmtId="39" fontId="6" fillId="0" borderId="0" xfId="19" applyNumberFormat="1" applyFont="1" applyFill="1">
      <alignment/>
      <protection/>
    </xf>
    <xf numFmtId="3" fontId="6" fillId="0" borderId="0" xfId="19" applyNumberFormat="1" applyFont="1" applyFill="1">
      <alignment/>
      <protection/>
    </xf>
    <xf numFmtId="37" fontId="6" fillId="0" borderId="0" xfId="19" applyNumberFormat="1" applyFont="1" applyFill="1">
      <alignment/>
      <protection/>
    </xf>
    <xf numFmtId="0" fontId="6" fillId="0" borderId="0" xfId="19" applyFont="1" applyFill="1" applyAlignment="1">
      <alignment/>
      <protection/>
    </xf>
    <xf numFmtId="37" fontId="11" fillId="0" borderId="0" xfId="19" applyNumberFormat="1" applyFont="1" applyFill="1">
      <alignment/>
      <protection/>
    </xf>
    <xf numFmtId="3" fontId="6" fillId="0" borderId="1" xfId="19" applyNumberFormat="1" applyFont="1" applyFill="1" applyBorder="1" applyAlignment="1">
      <alignment horizontal="center" vertical="center" wrapText="1"/>
      <protection/>
    </xf>
    <xf numFmtId="37" fontId="6" fillId="0" borderId="1" xfId="19" applyNumberFormat="1" applyFont="1" applyFill="1" applyBorder="1" applyAlignment="1">
      <alignment horizontal="center" vertical="center" wrapText="1"/>
      <protection/>
    </xf>
    <xf numFmtId="0" fontId="6" fillId="0" borderId="0" xfId="19" applyFont="1" applyFill="1" applyAlignment="1">
      <alignment vertical="center" wrapText="1"/>
      <protection/>
    </xf>
    <xf numFmtId="0" fontId="6" fillId="0" borderId="0" xfId="19" applyFont="1" applyFill="1" applyAlignment="1">
      <alignment horizontal="center" vertical="center" wrapText="1"/>
      <protection/>
    </xf>
    <xf numFmtId="4" fontId="7" fillId="0" borderId="0" xfId="19" applyNumberFormat="1" applyFont="1" applyFill="1" applyAlignment="1">
      <alignment vertical="center" wrapText="1"/>
      <protection/>
    </xf>
    <xf numFmtId="39" fontId="6" fillId="0" borderId="0" xfId="19" applyNumberFormat="1" applyFont="1" applyFill="1" applyAlignment="1">
      <alignment vertical="center" wrapText="1"/>
      <protection/>
    </xf>
    <xf numFmtId="3" fontId="6" fillId="2" borderId="1" xfId="19" applyNumberFormat="1" applyFont="1" applyFill="1" applyBorder="1" applyAlignment="1">
      <alignment horizontal="center" vertical="center" wrapText="1"/>
      <protection/>
    </xf>
    <xf numFmtId="37" fontId="6" fillId="2" borderId="1" xfId="19" applyNumberFormat="1" applyFont="1" applyFill="1" applyBorder="1" applyAlignment="1">
      <alignment horizontal="center" vertical="center" wrapText="1"/>
      <protection/>
    </xf>
    <xf numFmtId="49" fontId="6" fillId="2" borderId="1" xfId="19" applyNumberFormat="1" applyFont="1" applyFill="1" applyBorder="1" applyAlignment="1">
      <alignment horizontal="center" vertical="center" wrapText="1"/>
      <protection/>
    </xf>
    <xf numFmtId="39" fontId="6" fillId="2" borderId="1" xfId="19" applyNumberFormat="1" applyFont="1" applyFill="1" applyBorder="1" applyAlignment="1">
      <alignment horizontal="center" vertical="center" wrapText="1"/>
      <protection/>
    </xf>
    <xf numFmtId="49" fontId="6" fillId="0" borderId="1" xfId="19" applyNumberFormat="1" applyFont="1" applyFill="1" applyBorder="1" applyAlignment="1">
      <alignment horizontal="center" vertical="center" wrapText="1"/>
      <protection/>
    </xf>
    <xf numFmtId="49" fontId="6" fillId="0" borderId="0" xfId="19" applyNumberFormat="1" applyFont="1" applyFill="1" applyAlignment="1">
      <alignment vertical="center" wrapText="1"/>
      <protection/>
    </xf>
    <xf numFmtId="49" fontId="6" fillId="0" borderId="0" xfId="19" applyNumberFormat="1" applyFont="1" applyFill="1" applyAlignment="1">
      <alignment horizontal="center" vertical="center" wrapText="1"/>
      <protection/>
    </xf>
    <xf numFmtId="49" fontId="7" fillId="0" borderId="0" xfId="19" applyNumberFormat="1" applyFont="1" applyFill="1" applyAlignment="1">
      <alignment vertical="center" wrapText="1"/>
      <protection/>
    </xf>
    <xf numFmtId="3" fontId="6" fillId="3" borderId="1" xfId="19" applyNumberFormat="1" applyFont="1" applyFill="1" applyBorder="1" applyAlignment="1">
      <alignment horizontal="center" vertical="center" wrapText="1"/>
      <protection/>
    </xf>
    <xf numFmtId="37" fontId="6" fillId="3" borderId="1" xfId="19" applyNumberFormat="1" applyFont="1" applyFill="1" applyBorder="1" applyAlignment="1">
      <alignment horizontal="center" vertical="center" wrapText="1"/>
      <protection/>
    </xf>
    <xf numFmtId="49" fontId="6" fillId="3" borderId="1" xfId="19" applyNumberFormat="1" applyFont="1" applyFill="1" applyBorder="1" applyAlignment="1">
      <alignment horizontal="center" vertical="center" wrapText="1"/>
      <protection/>
    </xf>
    <xf numFmtId="39" fontId="13" fillId="3" borderId="1" xfId="19" applyNumberFormat="1" applyFont="1" applyFill="1" applyBorder="1" applyAlignment="1">
      <alignment horizontal="center" vertical="center" wrapText="1"/>
      <protection/>
    </xf>
    <xf numFmtId="39" fontId="6" fillId="3" borderId="1" xfId="19" applyNumberFormat="1" applyFont="1" applyFill="1" applyBorder="1" applyAlignment="1">
      <alignment horizontal="center" vertical="center" wrapText="1"/>
      <protection/>
    </xf>
    <xf numFmtId="39" fontId="6" fillId="0" borderId="0" xfId="19" applyNumberFormat="1" applyFont="1" applyFill="1" applyAlignment="1">
      <alignment horizontal="center" vertical="center" wrapText="1"/>
      <protection/>
    </xf>
    <xf numFmtId="3" fontId="10" fillId="0" borderId="1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vertical="center"/>
      <protection/>
    </xf>
    <xf numFmtId="37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vertical="center"/>
      <protection/>
    </xf>
    <xf numFmtId="39" fontId="10" fillId="0" borderId="1" xfId="19" applyNumberFormat="1" applyFont="1" applyFill="1" applyBorder="1" applyAlignment="1">
      <alignment horizontal="center" vertical="center"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Font="1" applyFill="1" applyAlignment="1">
      <alignment vertical="center"/>
      <protection/>
    </xf>
    <xf numFmtId="4" fontId="7" fillId="0" borderId="0" xfId="19" applyNumberFormat="1" applyFont="1" applyFill="1" applyAlignment="1">
      <alignment vertical="center"/>
      <protection/>
    </xf>
    <xf numFmtId="39" fontId="6" fillId="0" borderId="0" xfId="19" applyNumberFormat="1" applyFont="1" applyFill="1" applyAlignment="1">
      <alignment vertical="center"/>
      <protection/>
    </xf>
    <xf numFmtId="3" fontId="6" fillId="0" borderId="2" xfId="19" applyNumberFormat="1" applyFont="1" applyFill="1" applyBorder="1" applyAlignment="1">
      <alignment horizontal="center" vertical="center"/>
      <protection/>
    </xf>
    <xf numFmtId="0" fontId="13" fillId="0" borderId="2" xfId="19" applyFont="1" applyFill="1" applyBorder="1" applyAlignment="1">
      <alignment vertical="center"/>
      <protection/>
    </xf>
    <xf numFmtId="3" fontId="6" fillId="0" borderId="2" xfId="19" applyNumberFormat="1" applyFont="1" applyFill="1" applyBorder="1" applyAlignment="1">
      <alignment vertical="center"/>
      <protection/>
    </xf>
    <xf numFmtId="37" fontId="6" fillId="0" borderId="2" xfId="19" applyNumberFormat="1" applyFont="1" applyFill="1" applyBorder="1" applyAlignment="1">
      <alignment vertical="center"/>
      <protection/>
    </xf>
    <xf numFmtId="4" fontId="6" fillId="0" borderId="2" xfId="19" applyNumberFormat="1" applyFont="1" applyFill="1" applyBorder="1" applyAlignment="1">
      <alignment vertical="center"/>
      <protection/>
    </xf>
    <xf numFmtId="4" fontId="6" fillId="0" borderId="2" xfId="19" applyNumberFormat="1" applyFont="1" applyFill="1" applyBorder="1" applyAlignment="1">
      <alignment horizontal="center" vertical="center"/>
      <protection/>
    </xf>
    <xf numFmtId="203" fontId="6" fillId="0" borderId="2" xfId="19" applyNumberFormat="1" applyFont="1" applyFill="1" applyBorder="1" applyAlignment="1">
      <alignment horizontal="center" vertical="center"/>
      <protection/>
    </xf>
    <xf numFmtId="39" fontId="6" fillId="0" borderId="2" xfId="19" applyNumberFormat="1" applyFont="1" applyFill="1" applyBorder="1" applyAlignment="1">
      <alignment vertical="center"/>
      <protection/>
    </xf>
    <xf numFmtId="39" fontId="6" fillId="0" borderId="2" xfId="19" applyNumberFormat="1" applyFont="1" applyFill="1" applyBorder="1" applyAlignment="1">
      <alignment horizontal="center" vertical="center"/>
      <protection/>
    </xf>
    <xf numFmtId="4" fontId="6" fillId="0" borderId="0" xfId="19" applyNumberFormat="1" applyFont="1" applyFill="1" applyAlignment="1">
      <alignment vertical="center"/>
      <protection/>
    </xf>
    <xf numFmtId="3" fontId="6" fillId="0" borderId="3" xfId="19" applyNumberFormat="1" applyFont="1" applyFill="1" applyBorder="1" applyAlignment="1">
      <alignment horizontal="center" vertical="center"/>
      <protection/>
    </xf>
    <xf numFmtId="0" fontId="13" fillId="0" borderId="3" xfId="19" applyFont="1" applyFill="1" applyBorder="1" applyAlignment="1">
      <alignment vertical="center"/>
      <protection/>
    </xf>
    <xf numFmtId="3" fontId="6" fillId="0" borderId="3" xfId="19" applyNumberFormat="1" applyFont="1" applyFill="1" applyBorder="1" applyAlignment="1">
      <alignment vertical="center"/>
      <protection/>
    </xf>
    <xf numFmtId="37" fontId="6" fillId="0" borderId="3" xfId="19" applyNumberFormat="1" applyFont="1" applyFill="1" applyBorder="1" applyAlignment="1">
      <alignment vertical="center"/>
      <protection/>
    </xf>
    <xf numFmtId="4" fontId="6" fillId="0" borderId="3" xfId="19" applyNumberFormat="1" applyFont="1" applyFill="1" applyBorder="1" applyAlignment="1">
      <alignment vertical="center"/>
      <protection/>
    </xf>
    <xf numFmtId="39" fontId="6" fillId="0" borderId="3" xfId="19" applyNumberFormat="1" applyFont="1" applyFill="1" applyBorder="1" applyAlignment="1">
      <alignment horizontal="center" vertical="center"/>
      <protection/>
    </xf>
    <xf numFmtId="4" fontId="6" fillId="0" borderId="3" xfId="19" applyNumberFormat="1" applyFont="1" applyFill="1" applyBorder="1" applyAlignment="1">
      <alignment horizontal="center" vertical="center"/>
      <protection/>
    </xf>
    <xf numFmtId="4" fontId="14" fillId="0" borderId="0" xfId="19" applyNumberFormat="1" applyFont="1" applyFill="1" applyAlignment="1">
      <alignment vertical="center"/>
      <protection/>
    </xf>
    <xf numFmtId="194" fontId="6" fillId="0" borderId="0" xfId="15" applyFont="1" applyFill="1" applyAlignment="1">
      <alignment vertical="center"/>
    </xf>
    <xf numFmtId="39" fontId="7" fillId="0" borderId="0" xfId="19" applyNumberFormat="1" applyFont="1" applyFill="1" applyAlignment="1">
      <alignment vertical="center"/>
      <protection/>
    </xf>
    <xf numFmtId="0" fontId="6" fillId="0" borderId="4" xfId="19" applyFont="1" applyFill="1" applyBorder="1" applyAlignment="1">
      <alignment horizontal="center" vertical="center" wrapText="1"/>
      <protection/>
    </xf>
    <xf numFmtId="0" fontId="6" fillId="0" borderId="5" xfId="19" applyFont="1" applyFill="1" applyBorder="1" applyAlignment="1">
      <alignment horizontal="center" vertical="center" wrapText="1"/>
      <protection/>
    </xf>
    <xf numFmtId="0" fontId="6" fillId="0" borderId="6" xfId="19" applyFont="1" applyFill="1" applyBorder="1" applyAlignment="1">
      <alignment horizontal="center" vertical="center" wrapText="1"/>
      <protection/>
    </xf>
    <xf numFmtId="0" fontId="6" fillId="0" borderId="0" xfId="19" applyFont="1" applyFill="1" applyAlignment="1">
      <alignment horizontal="center" vertical="center"/>
      <protection/>
    </xf>
    <xf numFmtId="0" fontId="10" fillId="0" borderId="0" xfId="19" applyFont="1" applyFill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 wrapText="1"/>
      <protection/>
    </xf>
    <xf numFmtId="0" fontId="6" fillId="0" borderId="8" xfId="19" applyFont="1" applyFill="1" applyBorder="1" applyAlignment="1">
      <alignment horizontal="center" vertical="center" wrapText="1"/>
      <protection/>
    </xf>
    <xf numFmtId="0" fontId="6" fillId="0" borderId="9" xfId="19" applyFont="1" applyFill="1" applyBorder="1" applyAlignment="1">
      <alignment horizontal="center" vertical="center" wrapText="1"/>
      <protection/>
    </xf>
  </cellXfs>
  <cellStyles count="11">
    <cellStyle name="Normal" xfId="0"/>
    <cellStyle name="Comma_สรุปการจัดลำดับปี 2553" xfId="15"/>
    <cellStyle name="Followed Hyperlink" xfId="16"/>
    <cellStyle name="Hyperlink" xfId="17"/>
    <cellStyle name="no dec" xfId="18"/>
    <cellStyle name="Normal_สรุปการจัดลำดับปี 2553" xfId="19"/>
    <cellStyle name="Comma" xfId="20"/>
    <cellStyle name="Comma [0]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35"/>
  </sheetPr>
  <dimension ref="A1:AH407"/>
  <sheetViews>
    <sheetView tabSelected="1" zoomScaleSheetLayoutView="100" workbookViewId="0" topLeftCell="A1">
      <selection activeCell="B94" sqref="B94"/>
    </sheetView>
  </sheetViews>
  <sheetFormatPr defaultColWidth="9.00390625" defaultRowHeight="24"/>
  <cols>
    <col min="1" max="1" width="6.75390625" style="2" customWidth="1"/>
    <col min="2" max="2" width="55.875" style="2" customWidth="1"/>
    <col min="3" max="3" width="12.75390625" style="6" hidden="1" customWidth="1"/>
    <col min="4" max="4" width="11.50390625" style="6" hidden="1" customWidth="1"/>
    <col min="5" max="5" width="12.50390625" style="7" bestFit="1" customWidth="1"/>
    <col min="6" max="6" width="13.875" style="2" customWidth="1"/>
    <col min="7" max="7" width="6.125" style="3" customWidth="1"/>
    <col min="8" max="8" width="10.375" style="2" customWidth="1"/>
    <col min="9" max="9" width="14.50390625" style="8" bestFit="1" customWidth="1"/>
    <col min="10" max="10" width="6.25390625" style="2" customWidth="1"/>
    <col min="11" max="11" width="13.00390625" style="2" customWidth="1"/>
    <col min="12" max="12" width="5.875" style="2" customWidth="1"/>
    <col min="13" max="13" width="13.375" style="2" customWidth="1"/>
    <col min="14" max="14" width="5.875" style="2" customWidth="1"/>
    <col min="15" max="15" width="8.75390625" style="5" hidden="1" customWidth="1"/>
    <col min="16" max="16" width="14.50390625" style="2" customWidth="1"/>
    <col min="17" max="17" width="5.50390625" style="2" customWidth="1"/>
    <col min="18" max="18" width="12.25390625" style="2" bestFit="1" customWidth="1"/>
    <col min="19" max="22" width="8.00390625" style="3" customWidth="1"/>
    <col min="23" max="23" width="8.00390625" style="2" customWidth="1"/>
    <col min="24" max="24" width="13.125" style="4" bestFit="1" customWidth="1"/>
    <col min="25" max="25" width="13.125" style="5" bestFit="1" customWidth="1"/>
    <col min="26" max="27" width="8.00390625" style="3" customWidth="1"/>
    <col min="28" max="28" width="10.75390625" style="2" bestFit="1" customWidth="1"/>
    <col min="29" max="29" width="8.00390625" style="2" customWidth="1"/>
    <col min="30" max="30" width="10.25390625" style="2" bestFit="1" customWidth="1"/>
    <col min="31" max="31" width="8.00390625" style="2" customWidth="1"/>
    <col min="32" max="32" width="13.125" style="5" bestFit="1" customWidth="1"/>
    <col min="33" max="33" width="11.25390625" style="5" bestFit="1" customWidth="1"/>
    <col min="34" max="34" width="13.125" style="5" bestFit="1" customWidth="1"/>
    <col min="35" max="16384" width="8.00390625" style="2" customWidth="1"/>
  </cols>
  <sheetData>
    <row r="1" spans="1:17" ht="21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21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4.75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24.75" customHeight="1">
      <c r="A4" s="63" t="s">
        <v>313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ht="19.5">
      <c r="O5" s="9"/>
    </row>
    <row r="6" spans="1:34" s="12" customFormat="1" ht="106.5" customHeight="1">
      <c r="A6" s="64" t="s">
        <v>3</v>
      </c>
      <c r="B6" s="64" t="s">
        <v>4</v>
      </c>
      <c r="C6" s="10" t="s">
        <v>314</v>
      </c>
      <c r="D6" s="10" t="s">
        <v>5</v>
      </c>
      <c r="E6" s="11" t="s">
        <v>6</v>
      </c>
      <c r="F6" s="59" t="s">
        <v>7</v>
      </c>
      <c r="G6" s="60"/>
      <c r="H6" s="61"/>
      <c r="I6" s="59" t="s">
        <v>8</v>
      </c>
      <c r="J6" s="61"/>
      <c r="K6" s="59" t="s">
        <v>9</v>
      </c>
      <c r="L6" s="61"/>
      <c r="M6" s="59" t="s">
        <v>10</v>
      </c>
      <c r="N6" s="60"/>
      <c r="O6" s="61"/>
      <c r="P6" s="59" t="s">
        <v>11</v>
      </c>
      <c r="Q6" s="61"/>
      <c r="S6" s="13"/>
      <c r="T6" s="13"/>
      <c r="U6" s="13"/>
      <c r="V6" s="13"/>
      <c r="X6" s="14"/>
      <c r="Y6" s="15"/>
      <c r="Z6" s="13"/>
      <c r="AA6" s="13"/>
      <c r="AF6" s="15">
        <f>SUM(AF11:AF299)</f>
        <v>5362962.580000008</v>
      </c>
      <c r="AG6" s="15">
        <f>SUM(AG11:AG299)</f>
        <v>267485.9999999999</v>
      </c>
      <c r="AH6" s="15">
        <f>SUM(AH11:AH299)</f>
        <v>5630448.580000008</v>
      </c>
    </row>
    <row r="7" spans="1:34" s="12" customFormat="1" ht="72.75" customHeight="1" hidden="1">
      <c r="A7" s="65"/>
      <c r="B7" s="65"/>
      <c r="C7" s="16" t="s">
        <v>12</v>
      </c>
      <c r="D7" s="16" t="s">
        <v>13</v>
      </c>
      <c r="E7" s="17">
        <v>-1</v>
      </c>
      <c r="F7" s="18" t="s">
        <v>13</v>
      </c>
      <c r="G7" s="18" t="s">
        <v>14</v>
      </c>
      <c r="H7" s="19" t="s">
        <v>315</v>
      </c>
      <c r="I7" s="19" t="s">
        <v>15</v>
      </c>
      <c r="J7" s="18" t="s">
        <v>14</v>
      </c>
      <c r="K7" s="18" t="s">
        <v>16</v>
      </c>
      <c r="L7" s="18" t="s">
        <v>14</v>
      </c>
      <c r="M7" s="18" t="s">
        <v>17</v>
      </c>
      <c r="N7" s="18" t="s">
        <v>14</v>
      </c>
      <c r="O7" s="19" t="s">
        <v>18</v>
      </c>
      <c r="P7" s="18" t="s">
        <v>19</v>
      </c>
      <c r="Q7" s="20" t="s">
        <v>14</v>
      </c>
      <c r="S7" s="13"/>
      <c r="T7" s="13"/>
      <c r="U7" s="13"/>
      <c r="V7" s="13"/>
      <c r="X7" s="14"/>
      <c r="Y7" s="15"/>
      <c r="Z7" s="13"/>
      <c r="AA7" s="13"/>
      <c r="AF7" s="15"/>
      <c r="AG7" s="15"/>
      <c r="AH7" s="15"/>
    </row>
    <row r="8" spans="1:27" s="21" customFormat="1" ht="97.5">
      <c r="A8" s="65"/>
      <c r="B8" s="65"/>
      <c r="C8" s="20"/>
      <c r="D8" s="20"/>
      <c r="E8" s="20" t="s">
        <v>12</v>
      </c>
      <c r="F8" s="20" t="s">
        <v>13</v>
      </c>
      <c r="G8" s="20" t="s">
        <v>20</v>
      </c>
      <c r="H8" s="20" t="s">
        <v>21</v>
      </c>
      <c r="I8" s="20" t="s">
        <v>15</v>
      </c>
      <c r="J8" s="20" t="s">
        <v>20</v>
      </c>
      <c r="K8" s="20" t="s">
        <v>16</v>
      </c>
      <c r="L8" s="20" t="s">
        <v>20</v>
      </c>
      <c r="M8" s="20" t="s">
        <v>22</v>
      </c>
      <c r="N8" s="20" t="s">
        <v>20</v>
      </c>
      <c r="O8" s="20"/>
      <c r="P8" s="20" t="s">
        <v>23</v>
      </c>
      <c r="Q8" s="20" t="s">
        <v>20</v>
      </c>
      <c r="S8" s="22"/>
      <c r="T8" s="22"/>
      <c r="U8" s="22"/>
      <c r="V8" s="22"/>
      <c r="X8" s="23"/>
      <c r="Z8" s="22"/>
      <c r="AA8" s="22"/>
    </row>
    <row r="9" spans="1:34" s="22" customFormat="1" ht="117" hidden="1">
      <c r="A9" s="66"/>
      <c r="B9" s="66"/>
      <c r="C9" s="24" t="s">
        <v>12</v>
      </c>
      <c r="D9" s="24" t="s">
        <v>13</v>
      </c>
      <c r="E9" s="25" t="s">
        <v>24</v>
      </c>
      <c r="F9" s="26" t="s">
        <v>16</v>
      </c>
      <c r="G9" s="26" t="s">
        <v>20</v>
      </c>
      <c r="H9" s="27" t="s">
        <v>316</v>
      </c>
      <c r="I9" s="28" t="s">
        <v>19</v>
      </c>
      <c r="J9" s="26" t="s">
        <v>14</v>
      </c>
      <c r="K9" s="26" t="s">
        <v>25</v>
      </c>
      <c r="L9" s="26" t="s">
        <v>14</v>
      </c>
      <c r="M9" s="26" t="s">
        <v>26</v>
      </c>
      <c r="N9" s="26" t="s">
        <v>14</v>
      </c>
      <c r="O9" s="28" t="s">
        <v>18</v>
      </c>
      <c r="P9" s="26" t="s">
        <v>27</v>
      </c>
      <c r="Q9" s="26" t="s">
        <v>14</v>
      </c>
      <c r="S9" s="22" t="s">
        <v>28</v>
      </c>
      <c r="T9" s="22" t="s">
        <v>29</v>
      </c>
      <c r="U9" s="22" t="s">
        <v>30</v>
      </c>
      <c r="V9" s="22" t="s">
        <v>31</v>
      </c>
      <c r="X9" s="29"/>
      <c r="Y9" s="29"/>
      <c r="Z9" s="22" t="s">
        <v>32</v>
      </c>
      <c r="AA9" s="22" t="s">
        <v>33</v>
      </c>
      <c r="AF9" s="29" t="s">
        <v>34</v>
      </c>
      <c r="AG9" s="29" t="s">
        <v>35</v>
      </c>
      <c r="AH9" s="29" t="s">
        <v>36</v>
      </c>
    </row>
    <row r="10" spans="1:34" s="36" customFormat="1" ht="30.75" customHeight="1">
      <c r="A10" s="30"/>
      <c r="B10" s="31" t="s">
        <v>37</v>
      </c>
      <c r="C10" s="30">
        <f>SUM(C11:C281)</f>
        <v>4704171700</v>
      </c>
      <c r="D10" s="32">
        <f>SUM(D11:D281)</f>
        <v>4249000</v>
      </c>
      <c r="E10" s="32">
        <f>SUM(E11:E281)</f>
        <v>4708420700</v>
      </c>
      <c r="F10" s="33">
        <f>SUM(F11:F281)</f>
        <v>475692051.92999965</v>
      </c>
      <c r="G10" s="34">
        <f aca="true" t="shared" si="0" ref="G10:G73">+F10*100/E10</f>
        <v>10.103006554405804</v>
      </c>
      <c r="H10" s="34">
        <f aca="true" t="shared" si="1" ref="H10:H73">+AA10-G10</f>
        <v>9.896993445594196</v>
      </c>
      <c r="I10" s="33">
        <f>SUM(I11:I281)</f>
        <v>4232728648.0700006</v>
      </c>
      <c r="J10" s="35">
        <f aca="true" t="shared" si="2" ref="J10:J73">+I10*100/E10</f>
        <v>89.8969934455942</v>
      </c>
      <c r="K10" s="33">
        <f>SUM(K11:K281)</f>
        <v>112077893.67000002</v>
      </c>
      <c r="L10" s="35">
        <f aca="true" t="shared" si="3" ref="L10:L73">+K10*100/E10</f>
        <v>2.3803712711992797</v>
      </c>
      <c r="M10" s="33">
        <f>SUM(M11:M281)</f>
        <v>587769945.5999997</v>
      </c>
      <c r="N10" s="35">
        <f>+M10*100/E10</f>
        <v>12.483377825605084</v>
      </c>
      <c r="O10" s="34">
        <f>SUM(Z10-N10)</f>
        <v>57.51662217439492</v>
      </c>
      <c r="P10" s="33">
        <f>SUM(P11:P281)</f>
        <v>4120650754.400002</v>
      </c>
      <c r="Q10" s="35">
        <f aca="true" t="shared" si="4" ref="Q10:Q73">+P10*100/E10</f>
        <v>87.51662217439495</v>
      </c>
      <c r="S10" s="1"/>
      <c r="T10" s="1"/>
      <c r="U10" s="1"/>
      <c r="V10" s="1"/>
      <c r="X10" s="37"/>
      <c r="Y10" s="38"/>
      <c r="Z10" s="1">
        <v>70</v>
      </c>
      <c r="AA10" s="1">
        <v>20</v>
      </c>
      <c r="AF10" s="38"/>
      <c r="AG10" s="38"/>
      <c r="AH10" s="38"/>
    </row>
    <row r="11" spans="1:34" s="36" customFormat="1" ht="23.25" customHeight="1">
      <c r="A11" s="39">
        <v>1</v>
      </c>
      <c r="B11" s="40" t="s">
        <v>38</v>
      </c>
      <c r="C11" s="41">
        <v>3310340</v>
      </c>
      <c r="D11" s="41"/>
      <c r="E11" s="42">
        <f aca="true" t="shared" si="5" ref="E11:E74">SUM(C11:D11)</f>
        <v>3310340</v>
      </c>
      <c r="F11" s="43">
        <v>1338174.52</v>
      </c>
      <c r="G11" s="44">
        <f t="shared" si="0"/>
        <v>40.42408091011799</v>
      </c>
      <c r="H11" s="45">
        <f t="shared" si="1"/>
        <v>-20.424080910117993</v>
      </c>
      <c r="I11" s="46">
        <f aca="true" t="shared" si="6" ref="I11:I74">+E11-F11</f>
        <v>1972165.48</v>
      </c>
      <c r="J11" s="47">
        <f t="shared" si="2"/>
        <v>59.57591908988201</v>
      </c>
      <c r="K11" s="43">
        <v>50000</v>
      </c>
      <c r="L11" s="44">
        <f t="shared" si="3"/>
        <v>1.5104188693608511</v>
      </c>
      <c r="M11" s="43">
        <f aca="true" t="shared" si="7" ref="M11:M74">SUM(F11+K11)</f>
        <v>1388174.52</v>
      </c>
      <c r="N11" s="44">
        <f aca="true" t="shared" si="8" ref="N11:N74">SUM(M11*100/E11)</f>
        <v>41.93449977947885</v>
      </c>
      <c r="O11" s="47">
        <f aca="true" t="shared" si="9" ref="O11:O74">+Z11-N11</f>
        <v>28.06550022052115</v>
      </c>
      <c r="P11" s="43">
        <f aca="true" t="shared" si="10" ref="P11:P74">SUM(E11-M11)</f>
        <v>1922165.48</v>
      </c>
      <c r="Q11" s="44">
        <f t="shared" si="4"/>
        <v>58.06550022052115</v>
      </c>
      <c r="S11" s="1">
        <v>4</v>
      </c>
      <c r="T11" s="1">
        <v>53</v>
      </c>
      <c r="U11" s="1"/>
      <c r="V11" s="1" t="s">
        <v>39</v>
      </c>
      <c r="X11" s="37"/>
      <c r="Y11" s="38"/>
      <c r="Z11" s="1">
        <v>70</v>
      </c>
      <c r="AA11" s="1">
        <v>20</v>
      </c>
      <c r="AB11" s="48">
        <f>SUM(Y11-X11)</f>
        <v>0</v>
      </c>
      <c r="AF11" s="38">
        <v>138371482.1</v>
      </c>
      <c r="AG11" s="38">
        <v>582840.1</v>
      </c>
      <c r="AH11" s="38">
        <f aca="true" t="shared" si="11" ref="AH11:AH74">SUM(AF11:AG11)</f>
        <v>138954322.2</v>
      </c>
    </row>
    <row r="12" spans="1:34" s="36" customFormat="1" ht="23.25" customHeight="1">
      <c r="A12" s="49">
        <v>2</v>
      </c>
      <c r="B12" s="50" t="s">
        <v>40</v>
      </c>
      <c r="C12" s="51">
        <v>2381660</v>
      </c>
      <c r="D12" s="51"/>
      <c r="E12" s="52">
        <f t="shared" si="5"/>
        <v>2381660</v>
      </c>
      <c r="F12" s="53">
        <v>818959.13</v>
      </c>
      <c r="G12" s="44">
        <f t="shared" si="0"/>
        <v>34.38606392180244</v>
      </c>
      <c r="H12" s="45">
        <f t="shared" si="1"/>
        <v>-14.386063921802439</v>
      </c>
      <c r="I12" s="46">
        <f t="shared" si="6"/>
        <v>1562700.87</v>
      </c>
      <c r="J12" s="47">
        <f t="shared" si="2"/>
        <v>65.61393607819755</v>
      </c>
      <c r="K12" s="53"/>
      <c r="L12" s="44">
        <f t="shared" si="3"/>
        <v>0</v>
      </c>
      <c r="M12" s="43">
        <f t="shared" si="7"/>
        <v>818959.13</v>
      </c>
      <c r="N12" s="44">
        <f t="shared" si="8"/>
        <v>34.38606392180244</v>
      </c>
      <c r="O12" s="54">
        <f t="shared" si="9"/>
        <v>35.61393607819756</v>
      </c>
      <c r="P12" s="53">
        <f t="shared" si="10"/>
        <v>1562700.87</v>
      </c>
      <c r="Q12" s="55">
        <f t="shared" si="4"/>
        <v>65.61393607819755</v>
      </c>
      <c r="S12" s="1">
        <v>4</v>
      </c>
      <c r="T12" s="1">
        <v>53</v>
      </c>
      <c r="U12" s="1"/>
      <c r="V12" s="1" t="s">
        <v>39</v>
      </c>
      <c r="X12" s="37"/>
      <c r="Y12" s="38"/>
      <c r="Z12" s="1">
        <v>70</v>
      </c>
      <c r="AA12" s="1">
        <v>20</v>
      </c>
      <c r="AB12" s="48">
        <f>+Y12+X12</f>
        <v>0</v>
      </c>
      <c r="AD12" s="56">
        <f>+X12+X13+X14+X15+X17+X18+X19+X20+X279+X23+X24+X26+X61+X91+X251+X252</f>
        <v>0</v>
      </c>
      <c r="AF12" s="38">
        <v>25340</v>
      </c>
      <c r="AG12" s="38">
        <v>1267</v>
      </c>
      <c r="AH12" s="38">
        <f t="shared" si="11"/>
        <v>26607</v>
      </c>
    </row>
    <row r="13" spans="1:34" s="36" customFormat="1" ht="23.25" customHeight="1">
      <c r="A13" s="49">
        <v>3</v>
      </c>
      <c r="B13" s="50" t="s">
        <v>41</v>
      </c>
      <c r="C13" s="51">
        <v>7363492</v>
      </c>
      <c r="D13" s="51"/>
      <c r="E13" s="52">
        <f t="shared" si="5"/>
        <v>7363492</v>
      </c>
      <c r="F13" s="53">
        <v>2525700.4</v>
      </c>
      <c r="G13" s="44">
        <f t="shared" si="0"/>
        <v>34.30030751713996</v>
      </c>
      <c r="H13" s="45">
        <f t="shared" si="1"/>
        <v>-14.300307517139963</v>
      </c>
      <c r="I13" s="46">
        <f t="shared" si="6"/>
        <v>4837791.6</v>
      </c>
      <c r="J13" s="47">
        <f t="shared" si="2"/>
        <v>65.69969248286003</v>
      </c>
      <c r="K13" s="53"/>
      <c r="L13" s="44">
        <f t="shared" si="3"/>
        <v>0</v>
      </c>
      <c r="M13" s="43">
        <f t="shared" si="7"/>
        <v>2525700.4</v>
      </c>
      <c r="N13" s="44">
        <f t="shared" si="8"/>
        <v>34.30030751713996</v>
      </c>
      <c r="O13" s="54">
        <f t="shared" si="9"/>
        <v>35.69969248286004</v>
      </c>
      <c r="P13" s="53">
        <f t="shared" si="10"/>
        <v>4837791.6</v>
      </c>
      <c r="Q13" s="55">
        <f t="shared" si="4"/>
        <v>65.69969248286003</v>
      </c>
      <c r="S13" s="1">
        <v>2</v>
      </c>
      <c r="T13" s="1">
        <v>83</v>
      </c>
      <c r="U13" s="1"/>
      <c r="V13" s="1" t="s">
        <v>39</v>
      </c>
      <c r="X13" s="37"/>
      <c r="Y13" s="38"/>
      <c r="Z13" s="1">
        <v>70</v>
      </c>
      <c r="AA13" s="1">
        <v>20</v>
      </c>
      <c r="AB13" s="48">
        <f>+Y13+X13</f>
        <v>0</v>
      </c>
      <c r="AF13" s="38">
        <v>16550</v>
      </c>
      <c r="AG13" s="38">
        <v>828</v>
      </c>
      <c r="AH13" s="38">
        <f t="shared" si="11"/>
        <v>17378</v>
      </c>
    </row>
    <row r="14" spans="1:34" s="36" customFormat="1" ht="23.25" customHeight="1">
      <c r="A14" s="49">
        <v>4</v>
      </c>
      <c r="B14" s="50" t="s">
        <v>42</v>
      </c>
      <c r="C14" s="51">
        <v>2749400</v>
      </c>
      <c r="D14" s="51"/>
      <c r="E14" s="52">
        <f t="shared" si="5"/>
        <v>2749400</v>
      </c>
      <c r="F14" s="53">
        <v>923506.46</v>
      </c>
      <c r="G14" s="44">
        <f t="shared" si="0"/>
        <v>33.58938168327635</v>
      </c>
      <c r="H14" s="45">
        <f t="shared" si="1"/>
        <v>-13.58938168327635</v>
      </c>
      <c r="I14" s="46">
        <f t="shared" si="6"/>
        <v>1825893.54</v>
      </c>
      <c r="J14" s="47">
        <f t="shared" si="2"/>
        <v>66.41061831672364</v>
      </c>
      <c r="K14" s="53">
        <v>123050</v>
      </c>
      <c r="L14" s="44">
        <f t="shared" si="3"/>
        <v>4.475521932057903</v>
      </c>
      <c r="M14" s="43">
        <f t="shared" si="7"/>
        <v>1046556.46</v>
      </c>
      <c r="N14" s="44">
        <f t="shared" si="8"/>
        <v>38.06490361533425</v>
      </c>
      <c r="O14" s="54">
        <f t="shared" si="9"/>
        <v>31.935096384665748</v>
      </c>
      <c r="P14" s="53">
        <f t="shared" si="10"/>
        <v>1702843.54</v>
      </c>
      <c r="Q14" s="55">
        <f t="shared" si="4"/>
        <v>61.93509638466575</v>
      </c>
      <c r="S14" s="1">
        <v>5</v>
      </c>
      <c r="T14" s="1">
        <v>53</v>
      </c>
      <c r="U14" s="1"/>
      <c r="V14" s="1" t="s">
        <v>39</v>
      </c>
      <c r="X14" s="37"/>
      <c r="Y14" s="38"/>
      <c r="Z14" s="1">
        <v>70</v>
      </c>
      <c r="AA14" s="1">
        <v>20</v>
      </c>
      <c r="AB14" s="48">
        <f>+Y14+X14</f>
        <v>0</v>
      </c>
      <c r="AF14" s="38">
        <f>33520+136869.03</f>
        <v>170389.03</v>
      </c>
      <c r="AG14" s="38">
        <v>6844</v>
      </c>
      <c r="AH14" s="38">
        <f t="shared" si="11"/>
        <v>177233.03</v>
      </c>
    </row>
    <row r="15" spans="1:34" s="36" customFormat="1" ht="23.25" customHeight="1">
      <c r="A15" s="49">
        <v>5</v>
      </c>
      <c r="B15" s="50" t="s">
        <v>43</v>
      </c>
      <c r="C15" s="51">
        <v>3418240</v>
      </c>
      <c r="D15" s="51"/>
      <c r="E15" s="52">
        <f t="shared" si="5"/>
        <v>3418240</v>
      </c>
      <c r="F15" s="53">
        <v>1144112.46</v>
      </c>
      <c r="G15" s="44">
        <f t="shared" si="0"/>
        <v>33.47080544373713</v>
      </c>
      <c r="H15" s="45">
        <f t="shared" si="1"/>
        <v>-13.470805443737127</v>
      </c>
      <c r="I15" s="46">
        <f t="shared" si="6"/>
        <v>2274127.54</v>
      </c>
      <c r="J15" s="47">
        <f t="shared" si="2"/>
        <v>66.52919455626287</v>
      </c>
      <c r="K15" s="53"/>
      <c r="L15" s="44">
        <f t="shared" si="3"/>
        <v>0</v>
      </c>
      <c r="M15" s="43">
        <f t="shared" si="7"/>
        <v>1144112.46</v>
      </c>
      <c r="N15" s="44">
        <f t="shared" si="8"/>
        <v>33.47080544373713</v>
      </c>
      <c r="O15" s="54">
        <f t="shared" si="9"/>
        <v>36.52919455626287</v>
      </c>
      <c r="P15" s="53">
        <f t="shared" si="10"/>
        <v>2274127.54</v>
      </c>
      <c r="Q15" s="55">
        <f t="shared" si="4"/>
        <v>66.52919455626287</v>
      </c>
      <c r="S15" s="1">
        <v>5</v>
      </c>
      <c r="T15" s="1">
        <v>53</v>
      </c>
      <c r="U15" s="1"/>
      <c r="V15" s="1" t="s">
        <v>39</v>
      </c>
      <c r="X15" s="37"/>
      <c r="Y15" s="38"/>
      <c r="Z15" s="1">
        <v>70</v>
      </c>
      <c r="AA15" s="1">
        <v>20</v>
      </c>
      <c r="AB15" s="48">
        <f>+Y15+X15</f>
        <v>0</v>
      </c>
      <c r="AF15" s="38">
        <v>6120</v>
      </c>
      <c r="AG15" s="38">
        <v>306</v>
      </c>
      <c r="AH15" s="38">
        <f t="shared" si="11"/>
        <v>6426</v>
      </c>
    </row>
    <row r="16" spans="1:34" s="36" customFormat="1" ht="23.25" customHeight="1">
      <c r="A16" s="49">
        <v>6</v>
      </c>
      <c r="B16" s="50" t="s">
        <v>44</v>
      </c>
      <c r="C16" s="51">
        <v>2963090</v>
      </c>
      <c r="D16" s="51"/>
      <c r="E16" s="52">
        <f t="shared" si="5"/>
        <v>2963090</v>
      </c>
      <c r="F16" s="53">
        <v>845159.95</v>
      </c>
      <c r="G16" s="44">
        <f t="shared" si="0"/>
        <v>28.522925392073816</v>
      </c>
      <c r="H16" s="45">
        <f t="shared" si="1"/>
        <v>-8.522925392073816</v>
      </c>
      <c r="I16" s="46">
        <f t="shared" si="6"/>
        <v>2117930.05</v>
      </c>
      <c r="J16" s="47">
        <f t="shared" si="2"/>
        <v>71.47707460792617</v>
      </c>
      <c r="K16" s="53"/>
      <c r="L16" s="44">
        <f t="shared" si="3"/>
        <v>0</v>
      </c>
      <c r="M16" s="43">
        <f t="shared" si="7"/>
        <v>845159.95</v>
      </c>
      <c r="N16" s="44">
        <f t="shared" si="8"/>
        <v>28.522925392073816</v>
      </c>
      <c r="O16" s="54">
        <f t="shared" si="9"/>
        <v>41.477074607926184</v>
      </c>
      <c r="P16" s="53">
        <f t="shared" si="10"/>
        <v>2117930.05</v>
      </c>
      <c r="Q16" s="55">
        <f t="shared" si="4"/>
        <v>71.47707460792617</v>
      </c>
      <c r="S16" s="1">
        <v>2</v>
      </c>
      <c r="T16" s="1">
        <v>83</v>
      </c>
      <c r="U16" s="1"/>
      <c r="V16" s="1" t="s">
        <v>39</v>
      </c>
      <c r="X16" s="37"/>
      <c r="Y16" s="38"/>
      <c r="Z16" s="1">
        <v>70</v>
      </c>
      <c r="AA16" s="1">
        <v>20</v>
      </c>
      <c r="AB16" s="48">
        <f>+Y16-X16</f>
        <v>0</v>
      </c>
      <c r="AF16" s="38">
        <f>58160-6155810.32-138371482.1-58160</f>
        <v>-144527292.42</v>
      </c>
      <c r="AG16" s="38">
        <f>2909-642534-582840.1-2909</f>
        <v>-1225374.1</v>
      </c>
      <c r="AH16" s="38">
        <f t="shared" si="11"/>
        <v>-145752666.51999998</v>
      </c>
    </row>
    <row r="17" spans="1:34" s="36" customFormat="1" ht="23.25" customHeight="1">
      <c r="A17" s="49">
        <v>7</v>
      </c>
      <c r="B17" s="50" t="s">
        <v>45</v>
      </c>
      <c r="C17" s="51">
        <v>2589560</v>
      </c>
      <c r="D17" s="51"/>
      <c r="E17" s="52">
        <f t="shared" si="5"/>
        <v>2589560</v>
      </c>
      <c r="F17" s="53">
        <v>709715.4</v>
      </c>
      <c r="G17" s="44">
        <f t="shared" si="0"/>
        <v>27.406794976752806</v>
      </c>
      <c r="H17" s="45">
        <f t="shared" si="1"/>
        <v>-7.406794976752806</v>
      </c>
      <c r="I17" s="46">
        <f t="shared" si="6"/>
        <v>1879844.6</v>
      </c>
      <c r="J17" s="47">
        <f t="shared" si="2"/>
        <v>72.5932050232472</v>
      </c>
      <c r="K17" s="53"/>
      <c r="L17" s="44">
        <f t="shared" si="3"/>
        <v>0</v>
      </c>
      <c r="M17" s="43">
        <f t="shared" si="7"/>
        <v>709715.4</v>
      </c>
      <c r="N17" s="44">
        <f t="shared" si="8"/>
        <v>27.406794976752806</v>
      </c>
      <c r="O17" s="54">
        <f t="shared" si="9"/>
        <v>42.593205023247194</v>
      </c>
      <c r="P17" s="53">
        <f t="shared" si="10"/>
        <v>1879844.6</v>
      </c>
      <c r="Q17" s="55">
        <f t="shared" si="4"/>
        <v>72.5932050232472</v>
      </c>
      <c r="S17" s="1">
        <v>4</v>
      </c>
      <c r="T17" s="1">
        <v>53</v>
      </c>
      <c r="U17" s="1"/>
      <c r="V17" s="1" t="s">
        <v>39</v>
      </c>
      <c r="X17" s="37"/>
      <c r="Y17" s="38"/>
      <c r="Z17" s="1">
        <v>70</v>
      </c>
      <c r="AA17" s="1">
        <v>20</v>
      </c>
      <c r="AB17" s="48">
        <f aca="true" t="shared" si="12" ref="AB17:AB80">+Y17+X17</f>
        <v>0</v>
      </c>
      <c r="AF17" s="38">
        <v>27960</v>
      </c>
      <c r="AG17" s="38">
        <v>1398</v>
      </c>
      <c r="AH17" s="38">
        <f t="shared" si="11"/>
        <v>29358</v>
      </c>
    </row>
    <row r="18" spans="1:34" s="36" customFormat="1" ht="23.25" customHeight="1">
      <c r="A18" s="49">
        <v>8</v>
      </c>
      <c r="B18" s="50" t="s">
        <v>46</v>
      </c>
      <c r="C18" s="51">
        <v>4197560</v>
      </c>
      <c r="D18" s="51"/>
      <c r="E18" s="52">
        <f t="shared" si="5"/>
        <v>4197560</v>
      </c>
      <c r="F18" s="53">
        <v>1140603.21</v>
      </c>
      <c r="G18" s="44">
        <f t="shared" si="0"/>
        <v>27.17300550796177</v>
      </c>
      <c r="H18" s="45">
        <f t="shared" si="1"/>
        <v>-7.1730055079617685</v>
      </c>
      <c r="I18" s="46">
        <f t="shared" si="6"/>
        <v>3056956.79</v>
      </c>
      <c r="J18" s="47">
        <f t="shared" si="2"/>
        <v>72.82699449203824</v>
      </c>
      <c r="K18" s="53"/>
      <c r="L18" s="44">
        <f t="shared" si="3"/>
        <v>0</v>
      </c>
      <c r="M18" s="43">
        <f t="shared" si="7"/>
        <v>1140603.21</v>
      </c>
      <c r="N18" s="44">
        <f t="shared" si="8"/>
        <v>27.17300550796177</v>
      </c>
      <c r="O18" s="54">
        <f t="shared" si="9"/>
        <v>42.82699449203823</v>
      </c>
      <c r="P18" s="53">
        <f t="shared" si="10"/>
        <v>3056956.79</v>
      </c>
      <c r="Q18" s="55">
        <f t="shared" si="4"/>
        <v>72.82699449203824</v>
      </c>
      <c r="S18" s="1">
        <v>8</v>
      </c>
      <c r="T18" s="1">
        <v>53</v>
      </c>
      <c r="U18" s="1"/>
      <c r="V18" s="1" t="s">
        <v>39</v>
      </c>
      <c r="X18" s="37"/>
      <c r="Y18" s="38"/>
      <c r="Z18" s="1">
        <v>70</v>
      </c>
      <c r="AA18" s="1">
        <v>20</v>
      </c>
      <c r="AB18" s="48">
        <f t="shared" si="12"/>
        <v>0</v>
      </c>
      <c r="AF18" s="38">
        <v>93450</v>
      </c>
      <c r="AG18" s="38">
        <f>10074+40296+33580+50370+4675+67160+67160+67160</f>
        <v>340475</v>
      </c>
      <c r="AH18" s="38">
        <f t="shared" si="11"/>
        <v>433925</v>
      </c>
    </row>
    <row r="19" spans="1:34" s="36" customFormat="1" ht="23.25" customHeight="1">
      <c r="A19" s="49">
        <v>9</v>
      </c>
      <c r="B19" s="50" t="s">
        <v>47</v>
      </c>
      <c r="C19" s="51">
        <v>719960</v>
      </c>
      <c r="D19" s="51"/>
      <c r="E19" s="52">
        <f t="shared" si="5"/>
        <v>719960</v>
      </c>
      <c r="F19" s="53">
        <v>174188.86</v>
      </c>
      <c r="G19" s="44">
        <f t="shared" si="0"/>
        <v>24.194241346741485</v>
      </c>
      <c r="H19" s="45">
        <f t="shared" si="1"/>
        <v>-4.194241346741485</v>
      </c>
      <c r="I19" s="46">
        <f t="shared" si="6"/>
        <v>545771.14</v>
      </c>
      <c r="J19" s="47">
        <f t="shared" si="2"/>
        <v>75.80575865325851</v>
      </c>
      <c r="K19" s="53"/>
      <c r="L19" s="44">
        <f t="shared" si="3"/>
        <v>0</v>
      </c>
      <c r="M19" s="43">
        <f t="shared" si="7"/>
        <v>174188.86</v>
      </c>
      <c r="N19" s="44">
        <f t="shared" si="8"/>
        <v>24.194241346741485</v>
      </c>
      <c r="O19" s="54">
        <f t="shared" si="9"/>
        <v>45.805758653258515</v>
      </c>
      <c r="P19" s="53">
        <f t="shared" si="10"/>
        <v>545771.14</v>
      </c>
      <c r="Q19" s="55">
        <f t="shared" si="4"/>
        <v>75.80575865325851</v>
      </c>
      <c r="S19" s="1">
        <v>9</v>
      </c>
      <c r="T19" s="1">
        <v>83</v>
      </c>
      <c r="U19" s="1"/>
      <c r="V19" s="1" t="s">
        <v>39</v>
      </c>
      <c r="X19" s="37"/>
      <c r="Y19" s="38"/>
      <c r="Z19" s="1">
        <v>70</v>
      </c>
      <c r="AA19" s="1">
        <v>20</v>
      </c>
      <c r="AB19" s="48">
        <f t="shared" si="12"/>
        <v>0</v>
      </c>
      <c r="AF19" s="38">
        <v>75580</v>
      </c>
      <c r="AG19" s="38">
        <v>3779</v>
      </c>
      <c r="AH19" s="38">
        <f t="shared" si="11"/>
        <v>79359</v>
      </c>
    </row>
    <row r="20" spans="1:34" s="36" customFormat="1" ht="23.25" customHeight="1">
      <c r="A20" s="49">
        <v>10</v>
      </c>
      <c r="B20" s="50" t="s">
        <v>48</v>
      </c>
      <c r="C20" s="51">
        <v>11950030</v>
      </c>
      <c r="D20" s="51"/>
      <c r="E20" s="52">
        <f t="shared" si="5"/>
        <v>11950030</v>
      </c>
      <c r="F20" s="53">
        <v>2629517.56</v>
      </c>
      <c r="G20" s="44">
        <f t="shared" si="0"/>
        <v>22.004275805165342</v>
      </c>
      <c r="H20" s="45">
        <f t="shared" si="1"/>
        <v>-2.004275805165342</v>
      </c>
      <c r="I20" s="46">
        <f t="shared" si="6"/>
        <v>9320512.44</v>
      </c>
      <c r="J20" s="47">
        <f t="shared" si="2"/>
        <v>77.99572419483465</v>
      </c>
      <c r="K20" s="53">
        <v>59020</v>
      </c>
      <c r="L20" s="44">
        <f t="shared" si="3"/>
        <v>0.4938899734979745</v>
      </c>
      <c r="M20" s="43">
        <f t="shared" si="7"/>
        <v>2688537.56</v>
      </c>
      <c r="N20" s="44">
        <f t="shared" si="8"/>
        <v>22.498165778663317</v>
      </c>
      <c r="O20" s="54">
        <f t="shared" si="9"/>
        <v>47.50183422133668</v>
      </c>
      <c r="P20" s="53">
        <f t="shared" si="10"/>
        <v>9261492.44</v>
      </c>
      <c r="Q20" s="55">
        <f t="shared" si="4"/>
        <v>77.50183422133668</v>
      </c>
      <c r="S20" s="1">
        <v>3</v>
      </c>
      <c r="T20" s="1">
        <v>127</v>
      </c>
      <c r="U20" s="1"/>
      <c r="V20" s="1" t="s">
        <v>39</v>
      </c>
      <c r="X20" s="37"/>
      <c r="Y20" s="38"/>
      <c r="Z20" s="1">
        <v>70</v>
      </c>
      <c r="AA20" s="1">
        <v>20</v>
      </c>
      <c r="AB20" s="48">
        <f t="shared" si="12"/>
        <v>0</v>
      </c>
      <c r="AF20" s="38">
        <f>28310+932050</f>
        <v>960360</v>
      </c>
      <c r="AG20" s="38">
        <f>1416+46619</f>
        <v>48035</v>
      </c>
      <c r="AH20" s="38">
        <f t="shared" si="11"/>
        <v>1008395</v>
      </c>
    </row>
    <row r="21" spans="1:34" s="36" customFormat="1" ht="23.25" customHeight="1">
      <c r="A21" s="49">
        <v>11</v>
      </c>
      <c r="B21" s="50" t="s">
        <v>49</v>
      </c>
      <c r="C21" s="51">
        <v>2730890</v>
      </c>
      <c r="D21" s="51"/>
      <c r="E21" s="52">
        <f t="shared" si="5"/>
        <v>2730890</v>
      </c>
      <c r="F21" s="53">
        <v>592283.2</v>
      </c>
      <c r="G21" s="44">
        <f t="shared" si="0"/>
        <v>21.688284771631224</v>
      </c>
      <c r="H21" s="45">
        <f t="shared" si="1"/>
        <v>-1.6882847716312241</v>
      </c>
      <c r="I21" s="46">
        <f t="shared" si="6"/>
        <v>2138606.8</v>
      </c>
      <c r="J21" s="47">
        <f t="shared" si="2"/>
        <v>78.31171522836877</v>
      </c>
      <c r="K21" s="53"/>
      <c r="L21" s="44">
        <f t="shared" si="3"/>
        <v>0</v>
      </c>
      <c r="M21" s="43">
        <f t="shared" si="7"/>
        <v>592283.2</v>
      </c>
      <c r="N21" s="44">
        <f t="shared" si="8"/>
        <v>21.688284771631224</v>
      </c>
      <c r="O21" s="54">
        <f t="shared" si="9"/>
        <v>48.311715228368776</v>
      </c>
      <c r="P21" s="53">
        <f t="shared" si="10"/>
        <v>2138606.8</v>
      </c>
      <c r="Q21" s="55">
        <f t="shared" si="4"/>
        <v>78.31171522836877</v>
      </c>
      <c r="S21" s="1">
        <v>6</v>
      </c>
      <c r="T21" s="1">
        <v>53</v>
      </c>
      <c r="U21" s="1"/>
      <c r="V21" s="1" t="s">
        <v>39</v>
      </c>
      <c r="X21" s="37"/>
      <c r="Y21" s="38"/>
      <c r="Z21" s="1">
        <v>70</v>
      </c>
      <c r="AA21" s="1">
        <v>20</v>
      </c>
      <c r="AB21" s="48">
        <f t="shared" si="12"/>
        <v>0</v>
      </c>
      <c r="AF21" s="38"/>
      <c r="AG21" s="38"/>
      <c r="AH21" s="38">
        <f t="shared" si="11"/>
        <v>0</v>
      </c>
    </row>
    <row r="22" spans="1:34" s="36" customFormat="1" ht="23.25" customHeight="1">
      <c r="A22" s="49">
        <v>12</v>
      </c>
      <c r="B22" s="50" t="s">
        <v>50</v>
      </c>
      <c r="C22" s="51">
        <v>8938910</v>
      </c>
      <c r="D22" s="51"/>
      <c r="E22" s="52">
        <f t="shared" si="5"/>
        <v>8938910</v>
      </c>
      <c r="F22" s="53">
        <v>1915885.79</v>
      </c>
      <c r="G22" s="44">
        <f t="shared" si="0"/>
        <v>21.433103029340266</v>
      </c>
      <c r="H22" s="45">
        <f t="shared" si="1"/>
        <v>-1.4331030293402662</v>
      </c>
      <c r="I22" s="46">
        <f t="shared" si="6"/>
        <v>7023024.21</v>
      </c>
      <c r="J22" s="47">
        <f t="shared" si="2"/>
        <v>78.56689697065973</v>
      </c>
      <c r="K22" s="53"/>
      <c r="L22" s="44">
        <f t="shared" si="3"/>
        <v>0</v>
      </c>
      <c r="M22" s="43">
        <f t="shared" si="7"/>
        <v>1915885.79</v>
      </c>
      <c r="N22" s="44">
        <f t="shared" si="8"/>
        <v>21.433103029340266</v>
      </c>
      <c r="O22" s="54">
        <f t="shared" si="9"/>
        <v>48.566896970659734</v>
      </c>
      <c r="P22" s="53">
        <f t="shared" si="10"/>
        <v>7023024.21</v>
      </c>
      <c r="Q22" s="55">
        <f t="shared" si="4"/>
        <v>78.56689697065973</v>
      </c>
      <c r="S22" s="1">
        <v>3</v>
      </c>
      <c r="T22" s="1">
        <v>127</v>
      </c>
      <c r="U22" s="1"/>
      <c r="V22" s="1" t="s">
        <v>39</v>
      </c>
      <c r="X22" s="37"/>
      <c r="Y22" s="38"/>
      <c r="Z22" s="1">
        <v>70</v>
      </c>
      <c r="AA22" s="1">
        <v>20</v>
      </c>
      <c r="AB22" s="48">
        <f t="shared" si="12"/>
        <v>0</v>
      </c>
      <c r="AF22" s="38">
        <v>208840</v>
      </c>
      <c r="AG22" s="38">
        <v>10452</v>
      </c>
      <c r="AH22" s="38">
        <f t="shared" si="11"/>
        <v>219292</v>
      </c>
    </row>
    <row r="23" spans="1:34" s="36" customFormat="1" ht="23.25" customHeight="1">
      <c r="A23" s="49">
        <v>13</v>
      </c>
      <c r="B23" s="50" t="s">
        <v>51</v>
      </c>
      <c r="C23" s="51">
        <v>1090600</v>
      </c>
      <c r="D23" s="51"/>
      <c r="E23" s="52">
        <f t="shared" si="5"/>
        <v>1090600</v>
      </c>
      <c r="F23" s="53">
        <v>229060.8</v>
      </c>
      <c r="G23" s="44">
        <f t="shared" si="0"/>
        <v>21.003190904089493</v>
      </c>
      <c r="H23" s="45">
        <f t="shared" si="1"/>
        <v>-1.003190904089493</v>
      </c>
      <c r="I23" s="46">
        <f t="shared" si="6"/>
        <v>861539.2</v>
      </c>
      <c r="J23" s="47">
        <f t="shared" si="2"/>
        <v>78.9968090959105</v>
      </c>
      <c r="K23" s="53">
        <v>13919</v>
      </c>
      <c r="L23" s="44">
        <f t="shared" si="3"/>
        <v>1.2762699431505593</v>
      </c>
      <c r="M23" s="43">
        <f t="shared" si="7"/>
        <v>242979.8</v>
      </c>
      <c r="N23" s="44">
        <f t="shared" si="8"/>
        <v>22.279460847240053</v>
      </c>
      <c r="O23" s="54">
        <f t="shared" si="9"/>
        <v>47.72053915275995</v>
      </c>
      <c r="P23" s="53">
        <f t="shared" si="10"/>
        <v>847620.2</v>
      </c>
      <c r="Q23" s="55">
        <f t="shared" si="4"/>
        <v>77.72053915275995</v>
      </c>
      <c r="S23" s="1">
        <v>4</v>
      </c>
      <c r="T23" s="1">
        <v>83</v>
      </c>
      <c r="U23" s="1"/>
      <c r="V23" s="1" t="s">
        <v>39</v>
      </c>
      <c r="X23" s="37"/>
      <c r="Y23" s="38"/>
      <c r="Z23" s="1">
        <v>70</v>
      </c>
      <c r="AA23" s="1">
        <v>20</v>
      </c>
      <c r="AB23" s="48">
        <f t="shared" si="12"/>
        <v>0</v>
      </c>
      <c r="AF23" s="38">
        <v>954750</v>
      </c>
      <c r="AG23" s="38">
        <v>47747</v>
      </c>
      <c r="AH23" s="38">
        <f t="shared" si="11"/>
        <v>1002497</v>
      </c>
    </row>
    <row r="24" spans="1:34" s="36" customFormat="1" ht="23.25" customHeight="1">
      <c r="A24" s="49">
        <v>14</v>
      </c>
      <c r="B24" s="50" t="s">
        <v>52</v>
      </c>
      <c r="C24" s="51">
        <v>3108210</v>
      </c>
      <c r="D24" s="51"/>
      <c r="E24" s="52">
        <f t="shared" si="5"/>
        <v>3108210</v>
      </c>
      <c r="F24" s="53">
        <v>646804.72</v>
      </c>
      <c r="G24" s="44">
        <f t="shared" si="0"/>
        <v>20.80955662583931</v>
      </c>
      <c r="H24" s="45">
        <f t="shared" si="1"/>
        <v>-0.8095566258393099</v>
      </c>
      <c r="I24" s="46">
        <f t="shared" si="6"/>
        <v>2461405.2800000003</v>
      </c>
      <c r="J24" s="47">
        <f t="shared" si="2"/>
        <v>79.1904433741607</v>
      </c>
      <c r="K24" s="53"/>
      <c r="L24" s="44">
        <f t="shared" si="3"/>
        <v>0</v>
      </c>
      <c r="M24" s="43">
        <f t="shared" si="7"/>
        <v>646804.72</v>
      </c>
      <c r="N24" s="44">
        <f t="shared" si="8"/>
        <v>20.80955662583931</v>
      </c>
      <c r="O24" s="54">
        <f t="shared" si="9"/>
        <v>49.190443374160694</v>
      </c>
      <c r="P24" s="53">
        <f t="shared" si="10"/>
        <v>2461405.2800000003</v>
      </c>
      <c r="Q24" s="55">
        <f t="shared" si="4"/>
        <v>79.1904433741607</v>
      </c>
      <c r="S24" s="1">
        <v>4</v>
      </c>
      <c r="T24" s="1">
        <v>53</v>
      </c>
      <c r="U24" s="1"/>
      <c r="V24" s="1" t="s">
        <v>39</v>
      </c>
      <c r="X24" s="37"/>
      <c r="Y24" s="38"/>
      <c r="Z24" s="1">
        <v>70</v>
      </c>
      <c r="AA24" s="1">
        <v>20</v>
      </c>
      <c r="AB24" s="48">
        <f t="shared" si="12"/>
        <v>0</v>
      </c>
      <c r="AF24" s="38">
        <f>76140+239960</f>
        <v>316100</v>
      </c>
      <c r="AG24" s="38">
        <f>3809+12000</f>
        <v>15809</v>
      </c>
      <c r="AH24" s="38">
        <f t="shared" si="11"/>
        <v>331909</v>
      </c>
    </row>
    <row r="25" spans="1:34" s="36" customFormat="1" ht="23.25" customHeight="1">
      <c r="A25" s="49">
        <v>15</v>
      </c>
      <c r="B25" s="50" t="s">
        <v>53</v>
      </c>
      <c r="C25" s="51">
        <v>3848190</v>
      </c>
      <c r="D25" s="51"/>
      <c r="E25" s="52">
        <f t="shared" si="5"/>
        <v>3848190</v>
      </c>
      <c r="F25" s="53">
        <v>796961.42</v>
      </c>
      <c r="G25" s="44">
        <f t="shared" si="0"/>
        <v>20.710033028514705</v>
      </c>
      <c r="H25" s="45">
        <f t="shared" si="1"/>
        <v>-0.7100330285147045</v>
      </c>
      <c r="I25" s="46">
        <f t="shared" si="6"/>
        <v>3051228.58</v>
      </c>
      <c r="J25" s="47">
        <f t="shared" si="2"/>
        <v>79.2899669714853</v>
      </c>
      <c r="K25" s="53"/>
      <c r="L25" s="44">
        <f t="shared" si="3"/>
        <v>0</v>
      </c>
      <c r="M25" s="43">
        <f t="shared" si="7"/>
        <v>796961.42</v>
      </c>
      <c r="N25" s="44">
        <f t="shared" si="8"/>
        <v>20.710033028514705</v>
      </c>
      <c r="O25" s="54">
        <f t="shared" si="9"/>
        <v>49.2899669714853</v>
      </c>
      <c r="P25" s="53">
        <f t="shared" si="10"/>
        <v>3051228.58</v>
      </c>
      <c r="Q25" s="55">
        <f t="shared" si="4"/>
        <v>79.2899669714853</v>
      </c>
      <c r="S25" s="1">
        <v>4</v>
      </c>
      <c r="T25" s="1">
        <v>53</v>
      </c>
      <c r="U25" s="1"/>
      <c r="V25" s="1" t="s">
        <v>39</v>
      </c>
      <c r="X25" s="37"/>
      <c r="Y25" s="38"/>
      <c r="Z25" s="1">
        <v>70</v>
      </c>
      <c r="AA25" s="1">
        <v>20</v>
      </c>
      <c r="AB25" s="48">
        <f t="shared" si="12"/>
        <v>0</v>
      </c>
      <c r="AF25" s="38"/>
      <c r="AG25" s="38"/>
      <c r="AH25" s="38">
        <f t="shared" si="11"/>
        <v>0</v>
      </c>
    </row>
    <row r="26" spans="1:34" s="36" customFormat="1" ht="23.25" customHeight="1">
      <c r="A26" s="49">
        <v>16</v>
      </c>
      <c r="B26" s="50" t="s">
        <v>54</v>
      </c>
      <c r="C26" s="51">
        <v>2792790</v>
      </c>
      <c r="D26" s="51"/>
      <c r="E26" s="52">
        <f t="shared" si="5"/>
        <v>2792790</v>
      </c>
      <c r="F26" s="53">
        <v>552241.54</v>
      </c>
      <c r="G26" s="44">
        <f t="shared" si="0"/>
        <v>19.773829754474917</v>
      </c>
      <c r="H26" s="45">
        <f t="shared" si="1"/>
        <v>0.2261702455250827</v>
      </c>
      <c r="I26" s="46">
        <f t="shared" si="6"/>
        <v>2240548.46</v>
      </c>
      <c r="J26" s="47">
        <f t="shared" si="2"/>
        <v>80.22617024552508</v>
      </c>
      <c r="K26" s="53"/>
      <c r="L26" s="44">
        <f t="shared" si="3"/>
        <v>0</v>
      </c>
      <c r="M26" s="43">
        <f t="shared" si="7"/>
        <v>552241.54</v>
      </c>
      <c r="N26" s="44">
        <f t="shared" si="8"/>
        <v>19.773829754474917</v>
      </c>
      <c r="O26" s="54">
        <f t="shared" si="9"/>
        <v>50.22617024552508</v>
      </c>
      <c r="P26" s="53">
        <f t="shared" si="10"/>
        <v>2240548.46</v>
      </c>
      <c r="Q26" s="55">
        <f t="shared" si="4"/>
        <v>80.22617024552508</v>
      </c>
      <c r="S26" s="1">
        <v>7</v>
      </c>
      <c r="T26" s="1">
        <v>53</v>
      </c>
      <c r="U26" s="1"/>
      <c r="V26" s="1" t="s">
        <v>39</v>
      </c>
      <c r="X26" s="37"/>
      <c r="Y26" s="38"/>
      <c r="Z26" s="1">
        <v>70</v>
      </c>
      <c r="AA26" s="1">
        <v>20</v>
      </c>
      <c r="AB26" s="48">
        <f t="shared" si="12"/>
        <v>0</v>
      </c>
      <c r="AF26" s="38">
        <v>94400</v>
      </c>
      <c r="AG26" s="38">
        <v>4720</v>
      </c>
      <c r="AH26" s="38">
        <f t="shared" si="11"/>
        <v>99120</v>
      </c>
    </row>
    <row r="27" spans="1:34" s="36" customFormat="1" ht="23.25" customHeight="1">
      <c r="A27" s="49">
        <v>17</v>
      </c>
      <c r="B27" s="50" t="s">
        <v>55</v>
      </c>
      <c r="C27" s="51">
        <v>3359430</v>
      </c>
      <c r="D27" s="51"/>
      <c r="E27" s="52">
        <f t="shared" si="5"/>
        <v>3359430</v>
      </c>
      <c r="F27" s="53">
        <v>655085.64</v>
      </c>
      <c r="G27" s="44">
        <f t="shared" si="0"/>
        <v>19.499904448076013</v>
      </c>
      <c r="H27" s="45">
        <f t="shared" si="1"/>
        <v>0.5000955519239874</v>
      </c>
      <c r="I27" s="46">
        <f t="shared" si="6"/>
        <v>2704344.36</v>
      </c>
      <c r="J27" s="47">
        <f t="shared" si="2"/>
        <v>80.50009555192399</v>
      </c>
      <c r="K27" s="53"/>
      <c r="L27" s="44">
        <f t="shared" si="3"/>
        <v>0</v>
      </c>
      <c r="M27" s="43">
        <f t="shared" si="7"/>
        <v>655085.64</v>
      </c>
      <c r="N27" s="44">
        <f t="shared" si="8"/>
        <v>19.499904448076013</v>
      </c>
      <c r="O27" s="54">
        <f t="shared" si="9"/>
        <v>50.50009555192399</v>
      </c>
      <c r="P27" s="53">
        <f t="shared" si="10"/>
        <v>2704344.36</v>
      </c>
      <c r="Q27" s="55">
        <f t="shared" si="4"/>
        <v>80.50009555192399</v>
      </c>
      <c r="S27" s="1">
        <v>3</v>
      </c>
      <c r="T27" s="1">
        <v>53</v>
      </c>
      <c r="U27" s="1"/>
      <c r="V27" s="1" t="s">
        <v>39</v>
      </c>
      <c r="X27" s="37"/>
      <c r="Y27" s="38"/>
      <c r="Z27" s="1">
        <v>70</v>
      </c>
      <c r="AA27" s="1">
        <v>20</v>
      </c>
      <c r="AB27" s="48">
        <f t="shared" si="12"/>
        <v>0</v>
      </c>
      <c r="AF27" s="38"/>
      <c r="AG27" s="38"/>
      <c r="AH27" s="38">
        <f t="shared" si="11"/>
        <v>0</v>
      </c>
    </row>
    <row r="28" spans="1:34" s="36" customFormat="1" ht="23.25" customHeight="1">
      <c r="A28" s="49">
        <v>18</v>
      </c>
      <c r="B28" s="50" t="s">
        <v>56</v>
      </c>
      <c r="C28" s="51">
        <v>3281180</v>
      </c>
      <c r="D28" s="51"/>
      <c r="E28" s="52">
        <f t="shared" si="5"/>
        <v>3281180</v>
      </c>
      <c r="F28" s="53">
        <v>639625</v>
      </c>
      <c r="G28" s="44">
        <f t="shared" si="0"/>
        <v>19.493749199982933</v>
      </c>
      <c r="H28" s="45">
        <f t="shared" si="1"/>
        <v>0.5062508000170673</v>
      </c>
      <c r="I28" s="46">
        <f t="shared" si="6"/>
        <v>2641555</v>
      </c>
      <c r="J28" s="47">
        <f t="shared" si="2"/>
        <v>80.50625080001707</v>
      </c>
      <c r="K28" s="53"/>
      <c r="L28" s="44">
        <f t="shared" si="3"/>
        <v>0</v>
      </c>
      <c r="M28" s="43">
        <f t="shared" si="7"/>
        <v>639625</v>
      </c>
      <c r="N28" s="44">
        <f t="shared" si="8"/>
        <v>19.493749199982933</v>
      </c>
      <c r="O28" s="54">
        <f t="shared" si="9"/>
        <v>50.50625080001707</v>
      </c>
      <c r="P28" s="53">
        <f t="shared" si="10"/>
        <v>2641555</v>
      </c>
      <c r="Q28" s="55">
        <f t="shared" si="4"/>
        <v>80.50625080001707</v>
      </c>
      <c r="S28" s="1">
        <v>2</v>
      </c>
      <c r="T28" s="1">
        <v>17</v>
      </c>
      <c r="U28" s="1"/>
      <c r="V28" s="1" t="s">
        <v>39</v>
      </c>
      <c r="X28" s="37"/>
      <c r="Y28" s="38"/>
      <c r="Z28" s="1">
        <v>70</v>
      </c>
      <c r="AA28" s="1">
        <v>20</v>
      </c>
      <c r="AB28" s="48">
        <f t="shared" si="12"/>
        <v>0</v>
      </c>
      <c r="AF28" s="38"/>
      <c r="AG28" s="38"/>
      <c r="AH28" s="38">
        <f t="shared" si="11"/>
        <v>0</v>
      </c>
    </row>
    <row r="29" spans="1:34" s="36" customFormat="1" ht="23.25" customHeight="1">
      <c r="A29" s="49">
        <v>19</v>
      </c>
      <c r="B29" s="50" t="s">
        <v>57</v>
      </c>
      <c r="C29" s="51">
        <v>2578400</v>
      </c>
      <c r="D29" s="51"/>
      <c r="E29" s="52">
        <f t="shared" si="5"/>
        <v>2578400</v>
      </c>
      <c r="F29" s="53">
        <v>483360.63</v>
      </c>
      <c r="G29" s="44">
        <f t="shared" si="0"/>
        <v>18.746533896990382</v>
      </c>
      <c r="H29" s="45">
        <f t="shared" si="1"/>
        <v>1.2534661030096181</v>
      </c>
      <c r="I29" s="46">
        <f t="shared" si="6"/>
        <v>2095039.37</v>
      </c>
      <c r="J29" s="47">
        <f t="shared" si="2"/>
        <v>81.25346610300961</v>
      </c>
      <c r="K29" s="53"/>
      <c r="L29" s="44">
        <f t="shared" si="3"/>
        <v>0</v>
      </c>
      <c r="M29" s="43">
        <f t="shared" si="7"/>
        <v>483360.63</v>
      </c>
      <c r="N29" s="44">
        <f t="shared" si="8"/>
        <v>18.746533896990382</v>
      </c>
      <c r="O29" s="54">
        <f t="shared" si="9"/>
        <v>51.253466103009615</v>
      </c>
      <c r="P29" s="53">
        <f t="shared" si="10"/>
        <v>2095039.37</v>
      </c>
      <c r="Q29" s="55">
        <f t="shared" si="4"/>
        <v>81.25346610300961</v>
      </c>
      <c r="S29" s="1">
        <v>3</v>
      </c>
      <c r="T29" s="1">
        <v>17</v>
      </c>
      <c r="U29" s="1"/>
      <c r="V29" s="1" t="s">
        <v>39</v>
      </c>
      <c r="X29" s="37"/>
      <c r="Y29" s="38"/>
      <c r="Z29" s="1">
        <v>70</v>
      </c>
      <c r="AA29" s="1">
        <v>20</v>
      </c>
      <c r="AB29" s="48">
        <f t="shared" si="12"/>
        <v>0</v>
      </c>
      <c r="AF29" s="38"/>
      <c r="AG29" s="38"/>
      <c r="AH29" s="38">
        <f t="shared" si="11"/>
        <v>0</v>
      </c>
    </row>
    <row r="30" spans="1:34" s="36" customFormat="1" ht="23.25" customHeight="1">
      <c r="A30" s="49">
        <v>20</v>
      </c>
      <c r="B30" s="50" t="s">
        <v>58</v>
      </c>
      <c r="C30" s="51">
        <v>3819690</v>
      </c>
      <c r="D30" s="51"/>
      <c r="E30" s="52">
        <f t="shared" si="5"/>
        <v>3819690</v>
      </c>
      <c r="F30" s="53">
        <v>704981.04</v>
      </c>
      <c r="G30" s="44">
        <f t="shared" si="0"/>
        <v>18.456498825820944</v>
      </c>
      <c r="H30" s="45">
        <f t="shared" si="1"/>
        <v>1.543501174179056</v>
      </c>
      <c r="I30" s="46">
        <f t="shared" si="6"/>
        <v>3114708.96</v>
      </c>
      <c r="J30" s="47">
        <f t="shared" si="2"/>
        <v>81.54350117417906</v>
      </c>
      <c r="K30" s="53"/>
      <c r="L30" s="44">
        <f t="shared" si="3"/>
        <v>0</v>
      </c>
      <c r="M30" s="43">
        <f t="shared" si="7"/>
        <v>704981.04</v>
      </c>
      <c r="N30" s="44">
        <f t="shared" si="8"/>
        <v>18.456498825820944</v>
      </c>
      <c r="O30" s="54">
        <f t="shared" si="9"/>
        <v>51.543501174179056</v>
      </c>
      <c r="P30" s="53">
        <f t="shared" si="10"/>
        <v>3114708.96</v>
      </c>
      <c r="Q30" s="55">
        <f t="shared" si="4"/>
        <v>81.54350117417906</v>
      </c>
      <c r="S30" s="1">
        <v>3</v>
      </c>
      <c r="T30" s="1">
        <v>53</v>
      </c>
      <c r="U30" s="1"/>
      <c r="V30" s="1" t="s">
        <v>39</v>
      </c>
      <c r="X30" s="37"/>
      <c r="Y30" s="38"/>
      <c r="Z30" s="1">
        <v>70</v>
      </c>
      <c r="AA30" s="1">
        <v>20</v>
      </c>
      <c r="AB30" s="48">
        <f t="shared" si="12"/>
        <v>0</v>
      </c>
      <c r="AF30" s="38"/>
      <c r="AG30" s="38"/>
      <c r="AH30" s="38">
        <f t="shared" si="11"/>
        <v>0</v>
      </c>
    </row>
    <row r="31" spans="1:34" s="36" customFormat="1" ht="23.25" customHeight="1">
      <c r="A31" s="49">
        <v>21</v>
      </c>
      <c r="B31" s="50" t="s">
        <v>59</v>
      </c>
      <c r="C31" s="51">
        <v>9755740</v>
      </c>
      <c r="D31" s="51"/>
      <c r="E31" s="52">
        <f t="shared" si="5"/>
        <v>9755740</v>
      </c>
      <c r="F31" s="53">
        <v>1790081.38</v>
      </c>
      <c r="G31" s="44">
        <f t="shared" si="0"/>
        <v>18.34900663609321</v>
      </c>
      <c r="H31" s="45">
        <f t="shared" si="1"/>
        <v>1.6509933639067889</v>
      </c>
      <c r="I31" s="46">
        <f t="shared" si="6"/>
        <v>7965658.62</v>
      </c>
      <c r="J31" s="47">
        <f t="shared" si="2"/>
        <v>81.65099336390679</v>
      </c>
      <c r="K31" s="53">
        <v>137500</v>
      </c>
      <c r="L31" s="44">
        <f t="shared" si="3"/>
        <v>1.4094266554869237</v>
      </c>
      <c r="M31" s="43">
        <f t="shared" si="7"/>
        <v>1927581.38</v>
      </c>
      <c r="N31" s="44">
        <f t="shared" si="8"/>
        <v>19.758433291580136</v>
      </c>
      <c r="O31" s="54">
        <f t="shared" si="9"/>
        <v>50.24156670841987</v>
      </c>
      <c r="P31" s="53">
        <f t="shared" si="10"/>
        <v>7828158.62</v>
      </c>
      <c r="Q31" s="55">
        <f t="shared" si="4"/>
        <v>80.24156670841987</v>
      </c>
      <c r="S31" s="1">
        <v>7</v>
      </c>
      <c r="T31" s="1">
        <v>3</v>
      </c>
      <c r="U31" s="1" t="s">
        <v>60</v>
      </c>
      <c r="V31" s="1" t="s">
        <v>39</v>
      </c>
      <c r="X31" s="37"/>
      <c r="Y31" s="38"/>
      <c r="Z31" s="1">
        <v>70</v>
      </c>
      <c r="AA31" s="1">
        <v>20</v>
      </c>
      <c r="AB31" s="48">
        <f t="shared" si="12"/>
        <v>0</v>
      </c>
      <c r="AF31" s="38"/>
      <c r="AG31" s="38"/>
      <c r="AH31" s="38">
        <f t="shared" si="11"/>
        <v>0</v>
      </c>
    </row>
    <row r="32" spans="1:34" s="36" customFormat="1" ht="23.25" customHeight="1">
      <c r="A32" s="49">
        <v>22</v>
      </c>
      <c r="B32" s="50" t="s">
        <v>61</v>
      </c>
      <c r="C32" s="51">
        <v>12098280</v>
      </c>
      <c r="D32" s="51"/>
      <c r="E32" s="52">
        <f t="shared" si="5"/>
        <v>12098280</v>
      </c>
      <c r="F32" s="53">
        <v>2190453.07</v>
      </c>
      <c r="G32" s="44">
        <f t="shared" si="0"/>
        <v>18.105491607071414</v>
      </c>
      <c r="H32" s="45">
        <f t="shared" si="1"/>
        <v>1.8945083929285857</v>
      </c>
      <c r="I32" s="46">
        <f t="shared" si="6"/>
        <v>9907826.93</v>
      </c>
      <c r="J32" s="47">
        <f t="shared" si="2"/>
        <v>81.89450839292859</v>
      </c>
      <c r="K32" s="53"/>
      <c r="L32" s="44">
        <f t="shared" si="3"/>
        <v>0</v>
      </c>
      <c r="M32" s="43">
        <f t="shared" si="7"/>
        <v>2190453.07</v>
      </c>
      <c r="N32" s="44">
        <f t="shared" si="8"/>
        <v>18.105491607071414</v>
      </c>
      <c r="O32" s="54">
        <f t="shared" si="9"/>
        <v>51.894508392928586</v>
      </c>
      <c r="P32" s="53">
        <f t="shared" si="10"/>
        <v>9907826.93</v>
      </c>
      <c r="Q32" s="55">
        <f t="shared" si="4"/>
        <v>81.89450839292859</v>
      </c>
      <c r="S32" s="1">
        <v>7</v>
      </c>
      <c r="T32" s="1">
        <v>127</v>
      </c>
      <c r="U32" s="1"/>
      <c r="V32" s="1" t="s">
        <v>39</v>
      </c>
      <c r="X32" s="37"/>
      <c r="Y32" s="38"/>
      <c r="Z32" s="1">
        <v>70</v>
      </c>
      <c r="AA32" s="1">
        <v>20</v>
      </c>
      <c r="AB32" s="48">
        <f t="shared" si="12"/>
        <v>0</v>
      </c>
      <c r="AF32" s="38"/>
      <c r="AG32" s="38"/>
      <c r="AH32" s="38">
        <f t="shared" si="11"/>
        <v>0</v>
      </c>
    </row>
    <row r="33" spans="1:34" s="36" customFormat="1" ht="23.25" customHeight="1">
      <c r="A33" s="49">
        <v>23</v>
      </c>
      <c r="B33" s="50" t="s">
        <v>62</v>
      </c>
      <c r="C33" s="51">
        <v>2980100</v>
      </c>
      <c r="D33" s="51"/>
      <c r="E33" s="52">
        <f t="shared" si="5"/>
        <v>2980100</v>
      </c>
      <c r="F33" s="53">
        <v>538121.25</v>
      </c>
      <c r="G33" s="44">
        <f t="shared" si="0"/>
        <v>18.057154122344887</v>
      </c>
      <c r="H33" s="45">
        <f t="shared" si="1"/>
        <v>1.9428458776551132</v>
      </c>
      <c r="I33" s="46">
        <f t="shared" si="6"/>
        <v>2441978.75</v>
      </c>
      <c r="J33" s="47">
        <f t="shared" si="2"/>
        <v>81.94284587765512</v>
      </c>
      <c r="K33" s="53"/>
      <c r="L33" s="44">
        <f t="shared" si="3"/>
        <v>0</v>
      </c>
      <c r="M33" s="43">
        <f t="shared" si="7"/>
        <v>538121.25</v>
      </c>
      <c r="N33" s="44">
        <f t="shared" si="8"/>
        <v>18.057154122344887</v>
      </c>
      <c r="O33" s="54">
        <f t="shared" si="9"/>
        <v>51.94284587765512</v>
      </c>
      <c r="P33" s="53">
        <f t="shared" si="10"/>
        <v>2441978.75</v>
      </c>
      <c r="Q33" s="55">
        <f t="shared" si="4"/>
        <v>81.94284587765512</v>
      </c>
      <c r="S33" s="1">
        <v>6</v>
      </c>
      <c r="T33" s="1">
        <v>15</v>
      </c>
      <c r="U33" s="1"/>
      <c r="V33" s="1" t="s">
        <v>39</v>
      </c>
      <c r="X33" s="37"/>
      <c r="Y33" s="38"/>
      <c r="Z33" s="1">
        <v>70</v>
      </c>
      <c r="AA33" s="1">
        <v>20</v>
      </c>
      <c r="AB33" s="48">
        <f t="shared" si="12"/>
        <v>0</v>
      </c>
      <c r="AF33" s="38"/>
      <c r="AG33" s="38"/>
      <c r="AH33" s="38">
        <f t="shared" si="11"/>
        <v>0</v>
      </c>
    </row>
    <row r="34" spans="1:34" s="36" customFormat="1" ht="23.25" customHeight="1">
      <c r="A34" s="49">
        <v>24</v>
      </c>
      <c r="B34" s="50" t="s">
        <v>63</v>
      </c>
      <c r="C34" s="51">
        <v>1498700</v>
      </c>
      <c r="D34" s="51"/>
      <c r="E34" s="52">
        <f t="shared" si="5"/>
        <v>1498700</v>
      </c>
      <c r="F34" s="53">
        <v>269563.97</v>
      </c>
      <c r="G34" s="44">
        <f t="shared" si="0"/>
        <v>17.986519650363647</v>
      </c>
      <c r="H34" s="45">
        <f t="shared" si="1"/>
        <v>2.013480349636353</v>
      </c>
      <c r="I34" s="46">
        <f t="shared" si="6"/>
        <v>1229136.03</v>
      </c>
      <c r="J34" s="47">
        <f t="shared" si="2"/>
        <v>82.01348034963635</v>
      </c>
      <c r="K34" s="53"/>
      <c r="L34" s="44">
        <f t="shared" si="3"/>
        <v>0</v>
      </c>
      <c r="M34" s="43">
        <f t="shared" si="7"/>
        <v>269563.97</v>
      </c>
      <c r="N34" s="44">
        <f t="shared" si="8"/>
        <v>17.986519650363647</v>
      </c>
      <c r="O34" s="54">
        <f t="shared" si="9"/>
        <v>52.01348034963635</v>
      </c>
      <c r="P34" s="53">
        <f t="shared" si="10"/>
        <v>1229136.03</v>
      </c>
      <c r="Q34" s="55">
        <f t="shared" si="4"/>
        <v>82.01348034963635</v>
      </c>
      <c r="S34" s="1">
        <v>6</v>
      </c>
      <c r="T34" s="1">
        <v>83</v>
      </c>
      <c r="U34" s="1"/>
      <c r="V34" s="1" t="s">
        <v>39</v>
      </c>
      <c r="X34" s="37"/>
      <c r="Y34" s="38"/>
      <c r="Z34" s="1">
        <v>70</v>
      </c>
      <c r="AA34" s="1">
        <v>20</v>
      </c>
      <c r="AB34" s="48">
        <f t="shared" si="12"/>
        <v>0</v>
      </c>
      <c r="AF34" s="38"/>
      <c r="AG34" s="38"/>
      <c r="AH34" s="38">
        <f t="shared" si="11"/>
        <v>0</v>
      </c>
    </row>
    <row r="35" spans="1:34" s="36" customFormat="1" ht="23.25" customHeight="1">
      <c r="A35" s="49">
        <v>25</v>
      </c>
      <c r="B35" s="50" t="s">
        <v>64</v>
      </c>
      <c r="C35" s="51">
        <v>1286020</v>
      </c>
      <c r="D35" s="51"/>
      <c r="E35" s="52">
        <f t="shared" si="5"/>
        <v>1286020</v>
      </c>
      <c r="F35" s="53">
        <v>229998.78</v>
      </c>
      <c r="G35" s="44">
        <f t="shared" si="0"/>
        <v>17.88454145347662</v>
      </c>
      <c r="H35" s="45">
        <f t="shared" si="1"/>
        <v>2.1154585465233815</v>
      </c>
      <c r="I35" s="46">
        <f t="shared" si="6"/>
        <v>1056021.22</v>
      </c>
      <c r="J35" s="47">
        <f t="shared" si="2"/>
        <v>82.11545854652339</v>
      </c>
      <c r="K35" s="53">
        <v>162000</v>
      </c>
      <c r="L35" s="44">
        <f t="shared" si="3"/>
        <v>12.597004712212874</v>
      </c>
      <c r="M35" s="43">
        <f t="shared" si="7"/>
        <v>391998.78</v>
      </c>
      <c r="N35" s="44">
        <f t="shared" si="8"/>
        <v>30.48154616568949</v>
      </c>
      <c r="O35" s="54">
        <f t="shared" si="9"/>
        <v>39.518453834310506</v>
      </c>
      <c r="P35" s="53">
        <f t="shared" si="10"/>
        <v>894021.22</v>
      </c>
      <c r="Q35" s="55">
        <f t="shared" si="4"/>
        <v>69.5184538343105</v>
      </c>
      <c r="S35" s="1">
        <v>3</v>
      </c>
      <c r="T35" s="1">
        <v>83</v>
      </c>
      <c r="U35" s="1"/>
      <c r="V35" s="1" t="s">
        <v>39</v>
      </c>
      <c r="X35" s="37"/>
      <c r="Y35" s="38"/>
      <c r="Z35" s="1">
        <v>70</v>
      </c>
      <c r="AA35" s="1">
        <v>20</v>
      </c>
      <c r="AB35" s="48">
        <f t="shared" si="12"/>
        <v>0</v>
      </c>
      <c r="AF35" s="38"/>
      <c r="AG35" s="38"/>
      <c r="AH35" s="38">
        <f t="shared" si="11"/>
        <v>0</v>
      </c>
    </row>
    <row r="36" spans="1:34" s="36" customFormat="1" ht="23.25" customHeight="1">
      <c r="A36" s="49">
        <v>26</v>
      </c>
      <c r="B36" s="50" t="s">
        <v>65</v>
      </c>
      <c r="C36" s="51">
        <v>1807800</v>
      </c>
      <c r="D36" s="51"/>
      <c r="E36" s="52">
        <f t="shared" si="5"/>
        <v>1807800</v>
      </c>
      <c r="F36" s="53">
        <v>317348.84</v>
      </c>
      <c r="G36" s="44">
        <f t="shared" si="0"/>
        <v>17.55442194933068</v>
      </c>
      <c r="H36" s="45">
        <f t="shared" si="1"/>
        <v>2.4455780506693188</v>
      </c>
      <c r="I36" s="46">
        <f t="shared" si="6"/>
        <v>1490451.16</v>
      </c>
      <c r="J36" s="47">
        <f t="shared" si="2"/>
        <v>82.44557805066933</v>
      </c>
      <c r="K36" s="53"/>
      <c r="L36" s="44">
        <f t="shared" si="3"/>
        <v>0</v>
      </c>
      <c r="M36" s="43">
        <f t="shared" si="7"/>
        <v>317348.84</v>
      </c>
      <c r="N36" s="44">
        <f t="shared" si="8"/>
        <v>17.55442194933068</v>
      </c>
      <c r="O36" s="54">
        <f t="shared" si="9"/>
        <v>52.44557805066932</v>
      </c>
      <c r="P36" s="53">
        <f t="shared" si="10"/>
        <v>1490451.16</v>
      </c>
      <c r="Q36" s="55">
        <f t="shared" si="4"/>
        <v>82.44557805066933</v>
      </c>
      <c r="S36" s="1">
        <v>4</v>
      </c>
      <c r="T36" s="1">
        <v>53</v>
      </c>
      <c r="U36" s="1"/>
      <c r="V36" s="1" t="s">
        <v>39</v>
      </c>
      <c r="X36" s="37"/>
      <c r="Y36" s="38"/>
      <c r="Z36" s="1">
        <v>70</v>
      </c>
      <c r="AA36" s="1">
        <v>20</v>
      </c>
      <c r="AB36" s="48">
        <f t="shared" si="12"/>
        <v>0</v>
      </c>
      <c r="AF36" s="38"/>
      <c r="AG36" s="38"/>
      <c r="AH36" s="38">
        <f t="shared" si="11"/>
        <v>0</v>
      </c>
    </row>
    <row r="37" spans="1:34" s="36" customFormat="1" ht="23.25" customHeight="1">
      <c r="A37" s="49">
        <v>27</v>
      </c>
      <c r="B37" s="50" t="s">
        <v>66</v>
      </c>
      <c r="C37" s="51">
        <v>4280610</v>
      </c>
      <c r="D37" s="51"/>
      <c r="E37" s="52">
        <f t="shared" si="5"/>
        <v>4280610</v>
      </c>
      <c r="F37" s="53">
        <v>749352.78</v>
      </c>
      <c r="G37" s="44">
        <f t="shared" si="0"/>
        <v>17.505747545326482</v>
      </c>
      <c r="H37" s="45">
        <f t="shared" si="1"/>
        <v>2.494252454673518</v>
      </c>
      <c r="I37" s="46">
        <f t="shared" si="6"/>
        <v>3531257.2199999997</v>
      </c>
      <c r="J37" s="47">
        <f t="shared" si="2"/>
        <v>82.49425245467351</v>
      </c>
      <c r="K37" s="53">
        <v>168301</v>
      </c>
      <c r="L37" s="44">
        <f t="shared" si="3"/>
        <v>3.931705995173585</v>
      </c>
      <c r="M37" s="43">
        <f t="shared" si="7"/>
        <v>917653.78</v>
      </c>
      <c r="N37" s="44">
        <f t="shared" si="8"/>
        <v>21.43745354050007</v>
      </c>
      <c r="O37" s="54">
        <f t="shared" si="9"/>
        <v>48.56254645949993</v>
      </c>
      <c r="P37" s="53">
        <f t="shared" si="10"/>
        <v>3362956.2199999997</v>
      </c>
      <c r="Q37" s="55">
        <f t="shared" si="4"/>
        <v>78.56254645949993</v>
      </c>
      <c r="S37" s="1">
        <v>1</v>
      </c>
      <c r="T37" s="1">
        <v>53</v>
      </c>
      <c r="U37" s="1"/>
      <c r="V37" s="1" t="s">
        <v>39</v>
      </c>
      <c r="X37" s="37"/>
      <c r="Y37" s="38"/>
      <c r="Z37" s="1">
        <v>70</v>
      </c>
      <c r="AA37" s="1">
        <v>20</v>
      </c>
      <c r="AB37" s="48">
        <f t="shared" si="12"/>
        <v>0</v>
      </c>
      <c r="AF37" s="38"/>
      <c r="AG37" s="38"/>
      <c r="AH37" s="38">
        <f t="shared" si="11"/>
        <v>0</v>
      </c>
    </row>
    <row r="38" spans="1:34" s="36" customFormat="1" ht="23.25" customHeight="1">
      <c r="A38" s="49">
        <v>28</v>
      </c>
      <c r="B38" s="50" t="s">
        <v>67</v>
      </c>
      <c r="C38" s="51">
        <v>17745340</v>
      </c>
      <c r="D38" s="51"/>
      <c r="E38" s="52">
        <f t="shared" si="5"/>
        <v>17745340</v>
      </c>
      <c r="F38" s="53">
        <v>3065246.89</v>
      </c>
      <c r="G38" s="44">
        <f t="shared" si="0"/>
        <v>17.273531473615044</v>
      </c>
      <c r="H38" s="45">
        <f t="shared" si="1"/>
        <v>2.7264685263849557</v>
      </c>
      <c r="I38" s="46">
        <f t="shared" si="6"/>
        <v>14680093.11</v>
      </c>
      <c r="J38" s="47">
        <f t="shared" si="2"/>
        <v>82.72646852638495</v>
      </c>
      <c r="K38" s="53">
        <v>28720</v>
      </c>
      <c r="L38" s="44">
        <f t="shared" si="3"/>
        <v>0.1618453069932726</v>
      </c>
      <c r="M38" s="43">
        <f t="shared" si="7"/>
        <v>3093966.89</v>
      </c>
      <c r="N38" s="44">
        <f t="shared" si="8"/>
        <v>17.43537678060832</v>
      </c>
      <c r="O38" s="54">
        <f t="shared" si="9"/>
        <v>52.56462321939168</v>
      </c>
      <c r="P38" s="53">
        <f t="shared" si="10"/>
        <v>14651373.11</v>
      </c>
      <c r="Q38" s="55">
        <f t="shared" si="4"/>
        <v>82.56462321939168</v>
      </c>
      <c r="S38" s="1">
        <v>3</v>
      </c>
      <c r="T38" s="1">
        <v>17</v>
      </c>
      <c r="U38" s="1"/>
      <c r="V38" s="1" t="s">
        <v>39</v>
      </c>
      <c r="X38" s="37"/>
      <c r="Y38" s="38"/>
      <c r="Z38" s="1">
        <v>70</v>
      </c>
      <c r="AA38" s="1">
        <v>20</v>
      </c>
      <c r="AB38" s="48">
        <f t="shared" si="12"/>
        <v>0</v>
      </c>
      <c r="AF38" s="38"/>
      <c r="AG38" s="38"/>
      <c r="AH38" s="38">
        <f t="shared" si="11"/>
        <v>0</v>
      </c>
    </row>
    <row r="39" spans="1:34" s="36" customFormat="1" ht="23.25" customHeight="1">
      <c r="A39" s="49">
        <v>29</v>
      </c>
      <c r="B39" s="50" t="s">
        <v>68</v>
      </c>
      <c r="C39" s="51">
        <v>15651170</v>
      </c>
      <c r="D39" s="51"/>
      <c r="E39" s="52">
        <f t="shared" si="5"/>
        <v>15651170</v>
      </c>
      <c r="F39" s="53">
        <v>2682310.65</v>
      </c>
      <c r="G39" s="44">
        <f t="shared" si="0"/>
        <v>17.13808392599403</v>
      </c>
      <c r="H39" s="45">
        <f t="shared" si="1"/>
        <v>2.8619160740059684</v>
      </c>
      <c r="I39" s="46">
        <f t="shared" si="6"/>
        <v>12968859.35</v>
      </c>
      <c r="J39" s="47">
        <f t="shared" si="2"/>
        <v>82.86191607400598</v>
      </c>
      <c r="K39" s="53"/>
      <c r="L39" s="44">
        <f t="shared" si="3"/>
        <v>0</v>
      </c>
      <c r="M39" s="43">
        <f t="shared" si="7"/>
        <v>2682310.65</v>
      </c>
      <c r="N39" s="44">
        <f t="shared" si="8"/>
        <v>17.13808392599403</v>
      </c>
      <c r="O39" s="54">
        <f t="shared" si="9"/>
        <v>52.86191607400597</v>
      </c>
      <c r="P39" s="53">
        <f t="shared" si="10"/>
        <v>12968859.35</v>
      </c>
      <c r="Q39" s="55">
        <f t="shared" si="4"/>
        <v>82.86191607400598</v>
      </c>
      <c r="S39" s="1">
        <v>2</v>
      </c>
      <c r="T39" s="1">
        <v>17</v>
      </c>
      <c r="U39" s="1"/>
      <c r="V39" s="1" t="s">
        <v>39</v>
      </c>
      <c r="X39" s="37"/>
      <c r="Y39" s="38"/>
      <c r="Z39" s="1">
        <v>70</v>
      </c>
      <c r="AA39" s="1">
        <v>20</v>
      </c>
      <c r="AB39" s="48">
        <f t="shared" si="12"/>
        <v>0</v>
      </c>
      <c r="AF39" s="38"/>
      <c r="AG39" s="38"/>
      <c r="AH39" s="38">
        <f t="shared" si="11"/>
        <v>0</v>
      </c>
    </row>
    <row r="40" spans="1:34" s="36" customFormat="1" ht="23.25" customHeight="1">
      <c r="A40" s="49">
        <v>30</v>
      </c>
      <c r="B40" s="50" t="s">
        <v>69</v>
      </c>
      <c r="C40" s="51">
        <v>2924560</v>
      </c>
      <c r="D40" s="51"/>
      <c r="E40" s="52">
        <f t="shared" si="5"/>
        <v>2924560</v>
      </c>
      <c r="F40" s="53">
        <v>482799.06</v>
      </c>
      <c r="G40" s="44">
        <f t="shared" si="0"/>
        <v>16.508434089230516</v>
      </c>
      <c r="H40" s="45">
        <f t="shared" si="1"/>
        <v>3.4915659107694843</v>
      </c>
      <c r="I40" s="46">
        <f t="shared" si="6"/>
        <v>2441760.94</v>
      </c>
      <c r="J40" s="47">
        <f t="shared" si="2"/>
        <v>83.49156591076948</v>
      </c>
      <c r="K40" s="53"/>
      <c r="L40" s="44">
        <f t="shared" si="3"/>
        <v>0</v>
      </c>
      <c r="M40" s="43">
        <f t="shared" si="7"/>
        <v>482799.06</v>
      </c>
      <c r="N40" s="44">
        <f t="shared" si="8"/>
        <v>16.508434089230516</v>
      </c>
      <c r="O40" s="54">
        <f t="shared" si="9"/>
        <v>53.49156591076948</v>
      </c>
      <c r="P40" s="53">
        <f t="shared" si="10"/>
        <v>2441760.94</v>
      </c>
      <c r="Q40" s="55">
        <f t="shared" si="4"/>
        <v>83.49156591076948</v>
      </c>
      <c r="S40" s="1">
        <v>4</v>
      </c>
      <c r="T40" s="1">
        <v>17</v>
      </c>
      <c r="U40" s="1"/>
      <c r="V40" s="1" t="s">
        <v>39</v>
      </c>
      <c r="X40" s="37"/>
      <c r="Y40" s="38"/>
      <c r="Z40" s="1">
        <v>70</v>
      </c>
      <c r="AA40" s="1">
        <v>20</v>
      </c>
      <c r="AB40" s="48">
        <f t="shared" si="12"/>
        <v>0</v>
      </c>
      <c r="AF40" s="38"/>
      <c r="AG40" s="38"/>
      <c r="AH40" s="38">
        <f t="shared" si="11"/>
        <v>0</v>
      </c>
    </row>
    <row r="41" spans="1:34" s="36" customFormat="1" ht="23.25" customHeight="1">
      <c r="A41" s="49">
        <v>31</v>
      </c>
      <c r="B41" s="50" t="s">
        <v>70</v>
      </c>
      <c r="C41" s="51">
        <v>2286060</v>
      </c>
      <c r="D41" s="51"/>
      <c r="E41" s="52">
        <f t="shared" si="5"/>
        <v>2286060</v>
      </c>
      <c r="F41" s="53">
        <v>375944.68</v>
      </c>
      <c r="G41" s="44">
        <f t="shared" si="0"/>
        <v>16.445092429769996</v>
      </c>
      <c r="H41" s="45">
        <f t="shared" si="1"/>
        <v>3.5549075702300037</v>
      </c>
      <c r="I41" s="46">
        <f t="shared" si="6"/>
        <v>1910115.32</v>
      </c>
      <c r="J41" s="47">
        <f t="shared" si="2"/>
        <v>83.55490757023</v>
      </c>
      <c r="K41" s="53"/>
      <c r="L41" s="44">
        <f t="shared" si="3"/>
        <v>0</v>
      </c>
      <c r="M41" s="43">
        <f t="shared" si="7"/>
        <v>375944.68</v>
      </c>
      <c r="N41" s="44">
        <f t="shared" si="8"/>
        <v>16.445092429769996</v>
      </c>
      <c r="O41" s="54">
        <f t="shared" si="9"/>
        <v>53.55490757023</v>
      </c>
      <c r="P41" s="53">
        <f t="shared" si="10"/>
        <v>1910115.32</v>
      </c>
      <c r="Q41" s="55">
        <f t="shared" si="4"/>
        <v>83.55490757023</v>
      </c>
      <c r="S41" s="1">
        <v>4</v>
      </c>
      <c r="T41" s="1">
        <v>53</v>
      </c>
      <c r="U41" s="1"/>
      <c r="V41" s="1" t="s">
        <v>39</v>
      </c>
      <c r="X41" s="37"/>
      <c r="Y41" s="38"/>
      <c r="Z41" s="1">
        <v>70</v>
      </c>
      <c r="AA41" s="1">
        <v>20</v>
      </c>
      <c r="AB41" s="48">
        <f t="shared" si="12"/>
        <v>0</v>
      </c>
      <c r="AF41" s="38"/>
      <c r="AG41" s="38"/>
      <c r="AH41" s="38">
        <f t="shared" si="11"/>
        <v>0</v>
      </c>
    </row>
    <row r="42" spans="1:34" s="36" customFormat="1" ht="23.25" customHeight="1">
      <c r="A42" s="49">
        <v>32</v>
      </c>
      <c r="B42" s="50" t="s">
        <v>71</v>
      </c>
      <c r="C42" s="51">
        <v>2281960</v>
      </c>
      <c r="D42" s="51"/>
      <c r="E42" s="52">
        <f t="shared" si="5"/>
        <v>2281960</v>
      </c>
      <c r="F42" s="53">
        <v>368945.68</v>
      </c>
      <c r="G42" s="44">
        <f t="shared" si="0"/>
        <v>16.167929323914528</v>
      </c>
      <c r="H42" s="45">
        <f t="shared" si="1"/>
        <v>3.832070676085472</v>
      </c>
      <c r="I42" s="46">
        <f t="shared" si="6"/>
        <v>1913014.32</v>
      </c>
      <c r="J42" s="47">
        <f t="shared" si="2"/>
        <v>83.83207067608546</v>
      </c>
      <c r="K42" s="53"/>
      <c r="L42" s="44">
        <f t="shared" si="3"/>
        <v>0</v>
      </c>
      <c r="M42" s="43">
        <f t="shared" si="7"/>
        <v>368945.68</v>
      </c>
      <c r="N42" s="44">
        <f t="shared" si="8"/>
        <v>16.167929323914528</v>
      </c>
      <c r="O42" s="54">
        <f t="shared" si="9"/>
        <v>53.83207067608547</v>
      </c>
      <c r="P42" s="53">
        <f t="shared" si="10"/>
        <v>1913014.32</v>
      </c>
      <c r="Q42" s="55">
        <f t="shared" si="4"/>
        <v>83.83207067608546</v>
      </c>
      <c r="S42" s="1">
        <v>4</v>
      </c>
      <c r="T42" s="1">
        <v>17</v>
      </c>
      <c r="U42" s="1"/>
      <c r="V42" s="1" t="s">
        <v>39</v>
      </c>
      <c r="X42" s="37"/>
      <c r="Y42" s="38"/>
      <c r="Z42" s="1">
        <v>70</v>
      </c>
      <c r="AA42" s="1">
        <v>20</v>
      </c>
      <c r="AB42" s="48">
        <f t="shared" si="12"/>
        <v>0</v>
      </c>
      <c r="AF42" s="38"/>
      <c r="AG42" s="38"/>
      <c r="AH42" s="38">
        <f t="shared" si="11"/>
        <v>0</v>
      </c>
    </row>
    <row r="43" spans="1:34" s="36" customFormat="1" ht="23.25" customHeight="1">
      <c r="A43" s="49">
        <v>33</v>
      </c>
      <c r="B43" s="50" t="s">
        <v>72</v>
      </c>
      <c r="C43" s="51">
        <v>5227220</v>
      </c>
      <c r="D43" s="51"/>
      <c r="E43" s="52">
        <f t="shared" si="5"/>
        <v>5227220</v>
      </c>
      <c r="F43" s="53">
        <v>839685.08</v>
      </c>
      <c r="G43" s="44">
        <f t="shared" si="0"/>
        <v>16.063702694740225</v>
      </c>
      <c r="H43" s="45">
        <f t="shared" si="1"/>
        <v>3.9362973052597745</v>
      </c>
      <c r="I43" s="46">
        <f t="shared" si="6"/>
        <v>4387534.92</v>
      </c>
      <c r="J43" s="47">
        <f t="shared" si="2"/>
        <v>83.93629730525977</v>
      </c>
      <c r="K43" s="53"/>
      <c r="L43" s="44">
        <f t="shared" si="3"/>
        <v>0</v>
      </c>
      <c r="M43" s="43">
        <f t="shared" si="7"/>
        <v>839685.08</v>
      </c>
      <c r="N43" s="44">
        <f t="shared" si="8"/>
        <v>16.063702694740225</v>
      </c>
      <c r="O43" s="54">
        <f t="shared" si="9"/>
        <v>53.93629730525977</v>
      </c>
      <c r="P43" s="53">
        <f t="shared" si="10"/>
        <v>4387534.92</v>
      </c>
      <c r="Q43" s="55">
        <f t="shared" si="4"/>
        <v>83.93629730525977</v>
      </c>
      <c r="S43" s="1">
        <v>1</v>
      </c>
      <c r="T43" s="1">
        <v>53</v>
      </c>
      <c r="U43" s="1"/>
      <c r="V43" s="1" t="s">
        <v>39</v>
      </c>
      <c r="X43" s="37"/>
      <c r="Y43" s="38"/>
      <c r="Z43" s="1">
        <v>70</v>
      </c>
      <c r="AA43" s="1">
        <v>20</v>
      </c>
      <c r="AB43" s="48">
        <f t="shared" si="12"/>
        <v>0</v>
      </c>
      <c r="AF43" s="38"/>
      <c r="AG43" s="38"/>
      <c r="AH43" s="38">
        <f t="shared" si="11"/>
        <v>0</v>
      </c>
    </row>
    <row r="44" spans="1:34" s="36" customFormat="1" ht="23.25" customHeight="1">
      <c r="A44" s="49">
        <v>34</v>
      </c>
      <c r="B44" s="50" t="s">
        <v>73</v>
      </c>
      <c r="C44" s="51">
        <v>7907610</v>
      </c>
      <c r="D44" s="51"/>
      <c r="E44" s="52">
        <f t="shared" si="5"/>
        <v>7907610</v>
      </c>
      <c r="F44" s="53">
        <v>1268857.48</v>
      </c>
      <c r="G44" s="44">
        <f t="shared" si="0"/>
        <v>16.04603009000191</v>
      </c>
      <c r="H44" s="45">
        <f t="shared" si="1"/>
        <v>3.95396990999809</v>
      </c>
      <c r="I44" s="46">
        <f t="shared" si="6"/>
        <v>6638752.52</v>
      </c>
      <c r="J44" s="47">
        <f t="shared" si="2"/>
        <v>83.9539699099981</v>
      </c>
      <c r="K44" s="53"/>
      <c r="L44" s="44">
        <f t="shared" si="3"/>
        <v>0</v>
      </c>
      <c r="M44" s="43">
        <f t="shared" si="7"/>
        <v>1268857.48</v>
      </c>
      <c r="N44" s="44">
        <f t="shared" si="8"/>
        <v>16.04603009000191</v>
      </c>
      <c r="O44" s="54">
        <f t="shared" si="9"/>
        <v>53.953969909998094</v>
      </c>
      <c r="P44" s="53">
        <f t="shared" si="10"/>
        <v>6638752.52</v>
      </c>
      <c r="Q44" s="55">
        <f t="shared" si="4"/>
        <v>83.9539699099981</v>
      </c>
      <c r="S44" s="1">
        <v>3</v>
      </c>
      <c r="T44" s="1">
        <v>53</v>
      </c>
      <c r="U44" s="1"/>
      <c r="V44" s="1" t="s">
        <v>39</v>
      </c>
      <c r="X44" s="37"/>
      <c r="Y44" s="38"/>
      <c r="Z44" s="1">
        <v>70</v>
      </c>
      <c r="AA44" s="1">
        <v>20</v>
      </c>
      <c r="AB44" s="48">
        <f t="shared" si="12"/>
        <v>0</v>
      </c>
      <c r="AF44" s="38"/>
      <c r="AG44" s="38"/>
      <c r="AH44" s="38">
        <f t="shared" si="11"/>
        <v>0</v>
      </c>
    </row>
    <row r="45" spans="1:34" s="36" customFormat="1" ht="23.25" customHeight="1">
      <c r="A45" s="49">
        <v>35</v>
      </c>
      <c r="B45" s="50" t="s">
        <v>74</v>
      </c>
      <c r="C45" s="51">
        <v>1611450</v>
      </c>
      <c r="D45" s="51"/>
      <c r="E45" s="52">
        <f t="shared" si="5"/>
        <v>1611450</v>
      </c>
      <c r="F45" s="53">
        <v>256125.5</v>
      </c>
      <c r="G45" s="44">
        <f t="shared" si="0"/>
        <v>15.894101585528562</v>
      </c>
      <c r="H45" s="45">
        <f t="shared" si="1"/>
        <v>4.105898414471438</v>
      </c>
      <c r="I45" s="46">
        <f t="shared" si="6"/>
        <v>1355324.5</v>
      </c>
      <c r="J45" s="47">
        <f t="shared" si="2"/>
        <v>84.10589841447144</v>
      </c>
      <c r="K45" s="53"/>
      <c r="L45" s="44">
        <f t="shared" si="3"/>
        <v>0</v>
      </c>
      <c r="M45" s="43">
        <f t="shared" si="7"/>
        <v>256125.5</v>
      </c>
      <c r="N45" s="44">
        <f t="shared" si="8"/>
        <v>15.894101585528562</v>
      </c>
      <c r="O45" s="54">
        <f t="shared" si="9"/>
        <v>54.10589841447144</v>
      </c>
      <c r="P45" s="53">
        <f t="shared" si="10"/>
        <v>1355324.5</v>
      </c>
      <c r="Q45" s="55">
        <f t="shared" si="4"/>
        <v>84.10589841447144</v>
      </c>
      <c r="S45" s="1">
        <v>4</v>
      </c>
      <c r="T45" s="1">
        <v>15</v>
      </c>
      <c r="U45" s="1"/>
      <c r="V45" s="1" t="s">
        <v>39</v>
      </c>
      <c r="X45" s="37"/>
      <c r="Y45" s="38"/>
      <c r="Z45" s="1">
        <v>70</v>
      </c>
      <c r="AA45" s="1">
        <v>20</v>
      </c>
      <c r="AB45" s="48">
        <f t="shared" si="12"/>
        <v>0</v>
      </c>
      <c r="AF45" s="38"/>
      <c r="AG45" s="38"/>
      <c r="AH45" s="38">
        <f t="shared" si="11"/>
        <v>0</v>
      </c>
    </row>
    <row r="46" spans="1:34" s="36" customFormat="1" ht="23.25" customHeight="1">
      <c r="A46" s="49">
        <v>36</v>
      </c>
      <c r="B46" s="50" t="s">
        <v>75</v>
      </c>
      <c r="C46" s="51">
        <v>4457270</v>
      </c>
      <c r="D46" s="51"/>
      <c r="E46" s="52">
        <f t="shared" si="5"/>
        <v>4457270</v>
      </c>
      <c r="F46" s="53">
        <v>706498.87</v>
      </c>
      <c r="G46" s="44">
        <f t="shared" si="0"/>
        <v>15.850484040679609</v>
      </c>
      <c r="H46" s="45">
        <f t="shared" si="1"/>
        <v>4.149515959320391</v>
      </c>
      <c r="I46" s="46">
        <f t="shared" si="6"/>
        <v>3750771.13</v>
      </c>
      <c r="J46" s="47">
        <f t="shared" si="2"/>
        <v>84.1495159593204</v>
      </c>
      <c r="K46" s="53">
        <v>197248.5</v>
      </c>
      <c r="L46" s="44">
        <f t="shared" si="3"/>
        <v>4.425320880269761</v>
      </c>
      <c r="M46" s="43">
        <f t="shared" si="7"/>
        <v>903747.37</v>
      </c>
      <c r="N46" s="44">
        <f t="shared" si="8"/>
        <v>20.27580492094937</v>
      </c>
      <c r="O46" s="54">
        <f t="shared" si="9"/>
        <v>49.72419507905063</v>
      </c>
      <c r="P46" s="53">
        <f t="shared" si="10"/>
        <v>3553522.63</v>
      </c>
      <c r="Q46" s="55">
        <f t="shared" si="4"/>
        <v>79.72419507905063</v>
      </c>
      <c r="S46" s="1">
        <v>5</v>
      </c>
      <c r="T46" s="1">
        <v>17</v>
      </c>
      <c r="U46" s="1"/>
      <c r="V46" s="1" t="s">
        <v>39</v>
      </c>
      <c r="X46" s="37"/>
      <c r="Y46" s="38"/>
      <c r="Z46" s="1">
        <v>70</v>
      </c>
      <c r="AA46" s="1">
        <v>20</v>
      </c>
      <c r="AB46" s="48">
        <f t="shared" si="12"/>
        <v>0</v>
      </c>
      <c r="AF46" s="38"/>
      <c r="AG46" s="38"/>
      <c r="AH46" s="38">
        <f t="shared" si="11"/>
        <v>0</v>
      </c>
    </row>
    <row r="47" spans="1:34" s="36" customFormat="1" ht="23.25" customHeight="1">
      <c r="A47" s="49">
        <v>37</v>
      </c>
      <c r="B47" s="50" t="s">
        <v>76</v>
      </c>
      <c r="C47" s="51">
        <v>4259760</v>
      </c>
      <c r="D47" s="51"/>
      <c r="E47" s="52">
        <f t="shared" si="5"/>
        <v>4259760</v>
      </c>
      <c r="F47" s="53">
        <v>670292.77</v>
      </c>
      <c r="G47" s="44">
        <f t="shared" si="0"/>
        <v>15.735458570435894</v>
      </c>
      <c r="H47" s="45">
        <f t="shared" si="1"/>
        <v>4.264541429564106</v>
      </c>
      <c r="I47" s="46">
        <f t="shared" si="6"/>
        <v>3589467.23</v>
      </c>
      <c r="J47" s="47">
        <f t="shared" si="2"/>
        <v>84.2645414295641</v>
      </c>
      <c r="K47" s="53"/>
      <c r="L47" s="44">
        <f t="shared" si="3"/>
        <v>0</v>
      </c>
      <c r="M47" s="43">
        <f t="shared" si="7"/>
        <v>670292.77</v>
      </c>
      <c r="N47" s="44">
        <f t="shared" si="8"/>
        <v>15.735458570435894</v>
      </c>
      <c r="O47" s="54">
        <f t="shared" si="9"/>
        <v>54.264541429564105</v>
      </c>
      <c r="P47" s="53">
        <f t="shared" si="10"/>
        <v>3589467.23</v>
      </c>
      <c r="Q47" s="55">
        <f t="shared" si="4"/>
        <v>84.2645414295641</v>
      </c>
      <c r="S47" s="1">
        <v>5</v>
      </c>
      <c r="T47" s="1">
        <v>17</v>
      </c>
      <c r="U47" s="1"/>
      <c r="V47" s="1" t="s">
        <v>39</v>
      </c>
      <c r="X47" s="37"/>
      <c r="Y47" s="38"/>
      <c r="Z47" s="1">
        <v>70</v>
      </c>
      <c r="AA47" s="1">
        <v>20</v>
      </c>
      <c r="AB47" s="48">
        <f t="shared" si="12"/>
        <v>0</v>
      </c>
      <c r="AF47" s="38"/>
      <c r="AG47" s="38"/>
      <c r="AH47" s="38">
        <f t="shared" si="11"/>
        <v>0</v>
      </c>
    </row>
    <row r="48" spans="1:34" s="36" customFormat="1" ht="23.25" customHeight="1">
      <c r="A48" s="49">
        <v>38</v>
      </c>
      <c r="B48" s="50" t="s">
        <v>77</v>
      </c>
      <c r="C48" s="51">
        <v>1309790</v>
      </c>
      <c r="D48" s="51"/>
      <c r="E48" s="52">
        <f t="shared" si="5"/>
        <v>1309790</v>
      </c>
      <c r="F48" s="53">
        <v>205612.13</v>
      </c>
      <c r="G48" s="44">
        <f t="shared" si="0"/>
        <v>15.698098931889845</v>
      </c>
      <c r="H48" s="45">
        <f t="shared" si="1"/>
        <v>4.301901068110155</v>
      </c>
      <c r="I48" s="46">
        <f t="shared" si="6"/>
        <v>1104177.87</v>
      </c>
      <c r="J48" s="47">
        <f t="shared" si="2"/>
        <v>84.30190106811017</v>
      </c>
      <c r="K48" s="53"/>
      <c r="L48" s="44">
        <f t="shared" si="3"/>
        <v>0</v>
      </c>
      <c r="M48" s="43">
        <f t="shared" si="7"/>
        <v>205612.13</v>
      </c>
      <c r="N48" s="44">
        <f t="shared" si="8"/>
        <v>15.698098931889845</v>
      </c>
      <c r="O48" s="54">
        <f t="shared" si="9"/>
        <v>54.301901068110155</v>
      </c>
      <c r="P48" s="53">
        <f t="shared" si="10"/>
        <v>1104177.87</v>
      </c>
      <c r="Q48" s="55">
        <f t="shared" si="4"/>
        <v>84.30190106811017</v>
      </c>
      <c r="S48" s="1">
        <v>3</v>
      </c>
      <c r="T48" s="1">
        <v>83</v>
      </c>
      <c r="U48" s="1"/>
      <c r="V48" s="1" t="s">
        <v>39</v>
      </c>
      <c r="X48" s="37"/>
      <c r="Y48" s="38"/>
      <c r="Z48" s="1">
        <v>70</v>
      </c>
      <c r="AA48" s="1">
        <v>20</v>
      </c>
      <c r="AB48" s="48">
        <f t="shared" si="12"/>
        <v>0</v>
      </c>
      <c r="AF48" s="38"/>
      <c r="AG48" s="38"/>
      <c r="AH48" s="38">
        <f t="shared" si="11"/>
        <v>0</v>
      </c>
    </row>
    <row r="49" spans="1:34" s="36" customFormat="1" ht="23.25" customHeight="1">
      <c r="A49" s="49">
        <v>39</v>
      </c>
      <c r="B49" s="50" t="s">
        <v>78</v>
      </c>
      <c r="C49" s="51">
        <v>3861440</v>
      </c>
      <c r="D49" s="51"/>
      <c r="E49" s="52">
        <f t="shared" si="5"/>
        <v>3861440</v>
      </c>
      <c r="F49" s="53">
        <v>601210.58</v>
      </c>
      <c r="G49" s="44">
        <f t="shared" si="0"/>
        <v>15.569595280517111</v>
      </c>
      <c r="H49" s="45">
        <f t="shared" si="1"/>
        <v>4.430404719482889</v>
      </c>
      <c r="I49" s="46">
        <f t="shared" si="6"/>
        <v>3260229.42</v>
      </c>
      <c r="J49" s="47">
        <f t="shared" si="2"/>
        <v>84.4304047194829</v>
      </c>
      <c r="K49" s="53"/>
      <c r="L49" s="44">
        <f t="shared" si="3"/>
        <v>0</v>
      </c>
      <c r="M49" s="43">
        <f t="shared" si="7"/>
        <v>601210.58</v>
      </c>
      <c r="N49" s="44">
        <f t="shared" si="8"/>
        <v>15.569595280517111</v>
      </c>
      <c r="O49" s="54">
        <f t="shared" si="9"/>
        <v>54.43040471948289</v>
      </c>
      <c r="P49" s="53">
        <f t="shared" si="10"/>
        <v>3260229.42</v>
      </c>
      <c r="Q49" s="55">
        <f t="shared" si="4"/>
        <v>84.4304047194829</v>
      </c>
      <c r="S49" s="1">
        <v>4</v>
      </c>
      <c r="T49" s="1">
        <v>127</v>
      </c>
      <c r="U49" s="1"/>
      <c r="V49" s="1" t="s">
        <v>39</v>
      </c>
      <c r="X49" s="37"/>
      <c r="Y49" s="38"/>
      <c r="Z49" s="1">
        <v>70</v>
      </c>
      <c r="AA49" s="1">
        <v>20</v>
      </c>
      <c r="AB49" s="48">
        <f t="shared" si="12"/>
        <v>0</v>
      </c>
      <c r="AF49" s="38"/>
      <c r="AG49" s="38"/>
      <c r="AH49" s="38">
        <f t="shared" si="11"/>
        <v>0</v>
      </c>
    </row>
    <row r="50" spans="1:34" s="36" customFormat="1" ht="23.25" customHeight="1">
      <c r="A50" s="49">
        <v>40</v>
      </c>
      <c r="B50" s="50" t="s">
        <v>79</v>
      </c>
      <c r="C50" s="51">
        <v>6990480</v>
      </c>
      <c r="D50" s="51"/>
      <c r="E50" s="52">
        <f t="shared" si="5"/>
        <v>6990480</v>
      </c>
      <c r="F50" s="53">
        <v>1067754.6</v>
      </c>
      <c r="G50" s="44">
        <f t="shared" si="0"/>
        <v>15.274410340920797</v>
      </c>
      <c r="H50" s="45">
        <f t="shared" si="1"/>
        <v>4.725589659079203</v>
      </c>
      <c r="I50" s="46">
        <f t="shared" si="6"/>
        <v>5922725.4</v>
      </c>
      <c r="J50" s="47">
        <f t="shared" si="2"/>
        <v>84.7255896590792</v>
      </c>
      <c r="K50" s="53">
        <v>578600</v>
      </c>
      <c r="L50" s="44">
        <f t="shared" si="3"/>
        <v>8.276970966228356</v>
      </c>
      <c r="M50" s="43">
        <f t="shared" si="7"/>
        <v>1646354.6</v>
      </c>
      <c r="N50" s="44">
        <f t="shared" si="8"/>
        <v>23.55138130714915</v>
      </c>
      <c r="O50" s="54">
        <f t="shared" si="9"/>
        <v>46.44861869285085</v>
      </c>
      <c r="P50" s="53">
        <f t="shared" si="10"/>
        <v>5344125.4</v>
      </c>
      <c r="Q50" s="55">
        <f t="shared" si="4"/>
        <v>76.44861869285086</v>
      </c>
      <c r="S50" s="1">
        <v>3</v>
      </c>
      <c r="T50" s="1">
        <v>17</v>
      </c>
      <c r="U50" s="1"/>
      <c r="V50" s="1" t="s">
        <v>39</v>
      </c>
      <c r="X50" s="37"/>
      <c r="Y50" s="38"/>
      <c r="Z50" s="1">
        <v>70</v>
      </c>
      <c r="AA50" s="1">
        <v>20</v>
      </c>
      <c r="AB50" s="48">
        <f t="shared" si="12"/>
        <v>0</v>
      </c>
      <c r="AF50" s="38"/>
      <c r="AG50" s="38"/>
      <c r="AH50" s="38">
        <f t="shared" si="11"/>
        <v>0</v>
      </c>
    </row>
    <row r="51" spans="1:34" s="36" customFormat="1" ht="23.25" customHeight="1">
      <c r="A51" s="49">
        <v>41</v>
      </c>
      <c r="B51" s="50" t="s">
        <v>80</v>
      </c>
      <c r="C51" s="51">
        <v>10865820</v>
      </c>
      <c r="D51" s="51"/>
      <c r="E51" s="52">
        <f t="shared" si="5"/>
        <v>10865820</v>
      </c>
      <c r="F51" s="53">
        <v>1629895.68</v>
      </c>
      <c r="G51" s="44">
        <f t="shared" si="0"/>
        <v>15.000208727919292</v>
      </c>
      <c r="H51" s="45">
        <f t="shared" si="1"/>
        <v>4.999791272080708</v>
      </c>
      <c r="I51" s="46">
        <f t="shared" si="6"/>
        <v>9235924.32</v>
      </c>
      <c r="J51" s="47">
        <f t="shared" si="2"/>
        <v>84.99979127208071</v>
      </c>
      <c r="K51" s="53"/>
      <c r="L51" s="44">
        <f t="shared" si="3"/>
        <v>0</v>
      </c>
      <c r="M51" s="43">
        <f t="shared" si="7"/>
        <v>1629895.68</v>
      </c>
      <c r="N51" s="44">
        <f t="shared" si="8"/>
        <v>15.000208727919292</v>
      </c>
      <c r="O51" s="54">
        <f t="shared" si="9"/>
        <v>54.99979127208071</v>
      </c>
      <c r="P51" s="53">
        <f t="shared" si="10"/>
        <v>9235924.32</v>
      </c>
      <c r="Q51" s="55">
        <f t="shared" si="4"/>
        <v>84.99979127208071</v>
      </c>
      <c r="S51" s="1">
        <v>2</v>
      </c>
      <c r="T51" s="1">
        <v>17</v>
      </c>
      <c r="U51" s="1"/>
      <c r="V51" s="1" t="s">
        <v>39</v>
      </c>
      <c r="X51" s="37"/>
      <c r="Y51" s="38"/>
      <c r="Z51" s="1">
        <v>70</v>
      </c>
      <c r="AA51" s="1">
        <v>20</v>
      </c>
      <c r="AB51" s="48">
        <f t="shared" si="12"/>
        <v>0</v>
      </c>
      <c r="AF51" s="38"/>
      <c r="AG51" s="38"/>
      <c r="AH51" s="38">
        <f t="shared" si="11"/>
        <v>0</v>
      </c>
    </row>
    <row r="52" spans="1:34" s="36" customFormat="1" ht="23.25" customHeight="1">
      <c r="A52" s="49">
        <v>42</v>
      </c>
      <c r="B52" s="50" t="s">
        <v>81</v>
      </c>
      <c r="C52" s="51">
        <v>6981320</v>
      </c>
      <c r="D52" s="51"/>
      <c r="E52" s="52">
        <f t="shared" si="5"/>
        <v>6981320</v>
      </c>
      <c r="F52" s="53">
        <v>1032789.51</v>
      </c>
      <c r="G52" s="44">
        <f t="shared" si="0"/>
        <v>14.793613671913048</v>
      </c>
      <c r="H52" s="45">
        <f t="shared" si="1"/>
        <v>5.206386328086952</v>
      </c>
      <c r="I52" s="46">
        <f t="shared" si="6"/>
        <v>5948530.49</v>
      </c>
      <c r="J52" s="47">
        <f t="shared" si="2"/>
        <v>85.20638632808695</v>
      </c>
      <c r="K52" s="53">
        <v>107840</v>
      </c>
      <c r="L52" s="44">
        <f t="shared" si="3"/>
        <v>1.5446935536546098</v>
      </c>
      <c r="M52" s="43">
        <f t="shared" si="7"/>
        <v>1140629.51</v>
      </c>
      <c r="N52" s="44">
        <f t="shared" si="8"/>
        <v>16.338307225567657</v>
      </c>
      <c r="O52" s="54">
        <f t="shared" si="9"/>
        <v>53.66169277443234</v>
      </c>
      <c r="P52" s="53">
        <f t="shared" si="10"/>
        <v>5840690.49</v>
      </c>
      <c r="Q52" s="55">
        <f t="shared" si="4"/>
        <v>83.66169277443234</v>
      </c>
      <c r="S52" s="1">
        <v>8</v>
      </c>
      <c r="T52" s="1">
        <v>127</v>
      </c>
      <c r="U52" s="1"/>
      <c r="V52" s="1" t="s">
        <v>39</v>
      </c>
      <c r="X52" s="37"/>
      <c r="Y52" s="38"/>
      <c r="Z52" s="1">
        <v>70</v>
      </c>
      <c r="AA52" s="1">
        <v>20</v>
      </c>
      <c r="AB52" s="48">
        <f t="shared" si="12"/>
        <v>0</v>
      </c>
      <c r="AF52" s="38"/>
      <c r="AG52" s="38"/>
      <c r="AH52" s="38">
        <f t="shared" si="11"/>
        <v>0</v>
      </c>
    </row>
    <row r="53" spans="1:34" s="36" customFormat="1" ht="23.25" customHeight="1">
      <c r="A53" s="49">
        <v>43</v>
      </c>
      <c r="B53" s="50" t="s">
        <v>82</v>
      </c>
      <c r="C53" s="51">
        <v>7744150</v>
      </c>
      <c r="D53" s="51"/>
      <c r="E53" s="52">
        <f t="shared" si="5"/>
        <v>7744150</v>
      </c>
      <c r="F53" s="53">
        <v>1139734.91</v>
      </c>
      <c r="G53" s="44">
        <f t="shared" si="0"/>
        <v>14.717366140893446</v>
      </c>
      <c r="H53" s="45">
        <f t="shared" si="1"/>
        <v>5.282633859106554</v>
      </c>
      <c r="I53" s="46">
        <f t="shared" si="6"/>
        <v>6604415.09</v>
      </c>
      <c r="J53" s="47">
        <f t="shared" si="2"/>
        <v>85.28263385910655</v>
      </c>
      <c r="K53" s="53">
        <v>192500</v>
      </c>
      <c r="L53" s="44">
        <f t="shared" si="3"/>
        <v>2.485747306031004</v>
      </c>
      <c r="M53" s="43">
        <f t="shared" si="7"/>
        <v>1332234.91</v>
      </c>
      <c r="N53" s="44">
        <f t="shared" si="8"/>
        <v>17.20311344692445</v>
      </c>
      <c r="O53" s="54">
        <f t="shared" si="9"/>
        <v>52.79688655307555</v>
      </c>
      <c r="P53" s="53">
        <f t="shared" si="10"/>
        <v>6411915.09</v>
      </c>
      <c r="Q53" s="55">
        <f t="shared" si="4"/>
        <v>82.79688655307555</v>
      </c>
      <c r="S53" s="1">
        <v>6</v>
      </c>
      <c r="T53" s="1">
        <v>17</v>
      </c>
      <c r="U53" s="1"/>
      <c r="V53" s="1" t="s">
        <v>39</v>
      </c>
      <c r="X53" s="37"/>
      <c r="Y53" s="38"/>
      <c r="Z53" s="1">
        <v>70</v>
      </c>
      <c r="AA53" s="1">
        <v>20</v>
      </c>
      <c r="AB53" s="48">
        <f t="shared" si="12"/>
        <v>0</v>
      </c>
      <c r="AF53" s="38"/>
      <c r="AG53" s="38"/>
      <c r="AH53" s="38">
        <f t="shared" si="11"/>
        <v>0</v>
      </c>
    </row>
    <row r="54" spans="1:34" s="36" customFormat="1" ht="23.25" customHeight="1">
      <c r="A54" s="49">
        <v>44</v>
      </c>
      <c r="B54" s="50" t="s">
        <v>83</v>
      </c>
      <c r="C54" s="51">
        <v>9352210</v>
      </c>
      <c r="D54" s="51"/>
      <c r="E54" s="52">
        <f t="shared" si="5"/>
        <v>9352210</v>
      </c>
      <c r="F54" s="53">
        <v>1348683.67</v>
      </c>
      <c r="G54" s="44">
        <f t="shared" si="0"/>
        <v>14.421015674370015</v>
      </c>
      <c r="H54" s="45">
        <f t="shared" si="1"/>
        <v>5.578984325629985</v>
      </c>
      <c r="I54" s="46">
        <f t="shared" si="6"/>
        <v>8003526.33</v>
      </c>
      <c r="J54" s="47">
        <f t="shared" si="2"/>
        <v>85.57898432562999</v>
      </c>
      <c r="K54" s="53"/>
      <c r="L54" s="44">
        <f t="shared" si="3"/>
        <v>0</v>
      </c>
      <c r="M54" s="43">
        <f t="shared" si="7"/>
        <v>1348683.67</v>
      </c>
      <c r="N54" s="44">
        <f t="shared" si="8"/>
        <v>14.421015674370015</v>
      </c>
      <c r="O54" s="54">
        <f t="shared" si="9"/>
        <v>55.57898432562999</v>
      </c>
      <c r="P54" s="53">
        <f t="shared" si="10"/>
        <v>8003526.33</v>
      </c>
      <c r="Q54" s="55">
        <f t="shared" si="4"/>
        <v>85.57898432562999</v>
      </c>
      <c r="S54" s="1">
        <v>3</v>
      </c>
      <c r="T54" s="1">
        <v>17</v>
      </c>
      <c r="U54" s="1"/>
      <c r="V54" s="1" t="s">
        <v>39</v>
      </c>
      <c r="X54" s="37"/>
      <c r="Y54" s="38"/>
      <c r="Z54" s="1">
        <v>70</v>
      </c>
      <c r="AA54" s="1">
        <v>20</v>
      </c>
      <c r="AB54" s="48">
        <f t="shared" si="12"/>
        <v>0</v>
      </c>
      <c r="AF54" s="38"/>
      <c r="AG54" s="38"/>
      <c r="AH54" s="38">
        <f t="shared" si="11"/>
        <v>0</v>
      </c>
    </row>
    <row r="55" spans="1:34" s="36" customFormat="1" ht="23.25" customHeight="1">
      <c r="A55" s="49">
        <v>45</v>
      </c>
      <c r="B55" s="50" t="s">
        <v>84</v>
      </c>
      <c r="C55" s="51">
        <v>2087460</v>
      </c>
      <c r="D55" s="51"/>
      <c r="E55" s="52">
        <f t="shared" si="5"/>
        <v>2087460</v>
      </c>
      <c r="F55" s="53">
        <v>299389.33</v>
      </c>
      <c r="G55" s="44">
        <f t="shared" si="0"/>
        <v>14.342278654441282</v>
      </c>
      <c r="H55" s="45">
        <f t="shared" si="1"/>
        <v>5.657721345558718</v>
      </c>
      <c r="I55" s="46">
        <f t="shared" si="6"/>
        <v>1788070.67</v>
      </c>
      <c r="J55" s="47">
        <f t="shared" si="2"/>
        <v>85.65772134555871</v>
      </c>
      <c r="K55" s="53"/>
      <c r="L55" s="44">
        <f t="shared" si="3"/>
        <v>0</v>
      </c>
      <c r="M55" s="43">
        <f t="shared" si="7"/>
        <v>299389.33</v>
      </c>
      <c r="N55" s="44">
        <f t="shared" si="8"/>
        <v>14.342278654441282</v>
      </c>
      <c r="O55" s="54">
        <f t="shared" si="9"/>
        <v>55.65772134555872</v>
      </c>
      <c r="P55" s="53">
        <f t="shared" si="10"/>
        <v>1788070.67</v>
      </c>
      <c r="Q55" s="55">
        <f t="shared" si="4"/>
        <v>85.65772134555871</v>
      </c>
      <c r="S55" s="1">
        <v>8</v>
      </c>
      <c r="T55" s="1">
        <v>53</v>
      </c>
      <c r="U55" s="1"/>
      <c r="V55" s="1" t="s">
        <v>39</v>
      </c>
      <c r="X55" s="37"/>
      <c r="Y55" s="38"/>
      <c r="Z55" s="1">
        <v>70</v>
      </c>
      <c r="AA55" s="1">
        <v>20</v>
      </c>
      <c r="AB55" s="48">
        <f t="shared" si="12"/>
        <v>0</v>
      </c>
      <c r="AF55" s="38"/>
      <c r="AG55" s="38"/>
      <c r="AH55" s="38">
        <f t="shared" si="11"/>
        <v>0</v>
      </c>
    </row>
    <row r="56" spans="1:34" s="36" customFormat="1" ht="23.25" customHeight="1">
      <c r="A56" s="49">
        <v>46</v>
      </c>
      <c r="B56" s="50" t="s">
        <v>85</v>
      </c>
      <c r="C56" s="51">
        <v>2915890</v>
      </c>
      <c r="D56" s="51"/>
      <c r="E56" s="52">
        <f t="shared" si="5"/>
        <v>2915890</v>
      </c>
      <c r="F56" s="53">
        <v>416322.06</v>
      </c>
      <c r="G56" s="44">
        <f t="shared" si="0"/>
        <v>14.277701147848513</v>
      </c>
      <c r="H56" s="45">
        <f t="shared" si="1"/>
        <v>5.7222988521514875</v>
      </c>
      <c r="I56" s="46">
        <f t="shared" si="6"/>
        <v>2499567.94</v>
      </c>
      <c r="J56" s="47">
        <f t="shared" si="2"/>
        <v>85.72229885215148</v>
      </c>
      <c r="K56" s="53">
        <v>92800</v>
      </c>
      <c r="L56" s="44">
        <f t="shared" si="3"/>
        <v>3.182561756444859</v>
      </c>
      <c r="M56" s="43">
        <f t="shared" si="7"/>
        <v>509122.06</v>
      </c>
      <c r="N56" s="44">
        <f t="shared" si="8"/>
        <v>17.460262904293373</v>
      </c>
      <c r="O56" s="54">
        <f t="shared" si="9"/>
        <v>52.53973709570663</v>
      </c>
      <c r="P56" s="53">
        <f t="shared" si="10"/>
        <v>2406767.94</v>
      </c>
      <c r="Q56" s="55">
        <f t="shared" si="4"/>
        <v>82.53973709570663</v>
      </c>
      <c r="S56" s="1">
        <v>7</v>
      </c>
      <c r="T56" s="1">
        <v>53</v>
      </c>
      <c r="U56" s="1"/>
      <c r="V56" s="1" t="s">
        <v>39</v>
      </c>
      <c r="X56" s="37"/>
      <c r="Y56" s="38"/>
      <c r="Z56" s="1">
        <v>70</v>
      </c>
      <c r="AA56" s="1">
        <v>20</v>
      </c>
      <c r="AB56" s="48">
        <f t="shared" si="12"/>
        <v>0</v>
      </c>
      <c r="AF56" s="38"/>
      <c r="AG56" s="38"/>
      <c r="AH56" s="38">
        <f t="shared" si="11"/>
        <v>0</v>
      </c>
    </row>
    <row r="57" spans="1:34" s="36" customFormat="1" ht="23.25" customHeight="1">
      <c r="A57" s="49">
        <v>47</v>
      </c>
      <c r="B57" s="50" t="s">
        <v>86</v>
      </c>
      <c r="C57" s="51">
        <v>1164290</v>
      </c>
      <c r="D57" s="51"/>
      <c r="E57" s="52">
        <f t="shared" si="5"/>
        <v>1164290</v>
      </c>
      <c r="F57" s="53">
        <v>165355.14</v>
      </c>
      <c r="G57" s="44">
        <f t="shared" si="0"/>
        <v>14.202229685044106</v>
      </c>
      <c r="H57" s="45">
        <f t="shared" si="1"/>
        <v>5.797770314955894</v>
      </c>
      <c r="I57" s="46">
        <f t="shared" si="6"/>
        <v>998934.86</v>
      </c>
      <c r="J57" s="47">
        <f t="shared" si="2"/>
        <v>85.7977703149559</v>
      </c>
      <c r="K57" s="53">
        <v>34500</v>
      </c>
      <c r="L57" s="44">
        <f t="shared" si="3"/>
        <v>2.9631792766406995</v>
      </c>
      <c r="M57" s="43">
        <f t="shared" si="7"/>
        <v>199855.14</v>
      </c>
      <c r="N57" s="44">
        <f t="shared" si="8"/>
        <v>17.165408961684804</v>
      </c>
      <c r="O57" s="54">
        <f t="shared" si="9"/>
        <v>52.834591038315196</v>
      </c>
      <c r="P57" s="53">
        <f t="shared" si="10"/>
        <v>964434.86</v>
      </c>
      <c r="Q57" s="55">
        <f t="shared" si="4"/>
        <v>82.8345910383152</v>
      </c>
      <c r="S57" s="1">
        <v>5</v>
      </c>
      <c r="T57" s="1">
        <v>83</v>
      </c>
      <c r="U57" s="1"/>
      <c r="V57" s="1" t="s">
        <v>39</v>
      </c>
      <c r="X57" s="37"/>
      <c r="Y57" s="38"/>
      <c r="Z57" s="1">
        <v>70</v>
      </c>
      <c r="AA57" s="1">
        <v>20</v>
      </c>
      <c r="AB57" s="48">
        <f t="shared" si="12"/>
        <v>0</v>
      </c>
      <c r="AF57" s="38"/>
      <c r="AG57" s="38"/>
      <c r="AH57" s="38">
        <f t="shared" si="11"/>
        <v>0</v>
      </c>
    </row>
    <row r="58" spans="1:34" s="36" customFormat="1" ht="23.25" customHeight="1">
      <c r="A58" s="49">
        <v>48</v>
      </c>
      <c r="B58" s="50" t="s">
        <v>87</v>
      </c>
      <c r="C58" s="51">
        <v>1345820</v>
      </c>
      <c r="D58" s="51"/>
      <c r="E58" s="52">
        <f t="shared" si="5"/>
        <v>1345820</v>
      </c>
      <c r="F58" s="53">
        <v>189639.41</v>
      </c>
      <c r="G58" s="44">
        <f t="shared" si="0"/>
        <v>14.090993594982985</v>
      </c>
      <c r="H58" s="45">
        <f t="shared" si="1"/>
        <v>5.909006405017015</v>
      </c>
      <c r="I58" s="46">
        <f t="shared" si="6"/>
        <v>1156180.59</v>
      </c>
      <c r="J58" s="47">
        <f t="shared" si="2"/>
        <v>85.90900640501702</v>
      </c>
      <c r="K58" s="53"/>
      <c r="L58" s="44">
        <f t="shared" si="3"/>
        <v>0</v>
      </c>
      <c r="M58" s="43">
        <f t="shared" si="7"/>
        <v>189639.41</v>
      </c>
      <c r="N58" s="44">
        <f t="shared" si="8"/>
        <v>14.090993594982985</v>
      </c>
      <c r="O58" s="54">
        <f t="shared" si="9"/>
        <v>55.90900640501702</v>
      </c>
      <c r="P58" s="53">
        <f t="shared" si="10"/>
        <v>1156180.59</v>
      </c>
      <c r="Q58" s="55">
        <f t="shared" si="4"/>
        <v>85.90900640501702</v>
      </c>
      <c r="S58" s="1">
        <v>2</v>
      </c>
      <c r="T58" s="1">
        <v>83</v>
      </c>
      <c r="U58" s="1"/>
      <c r="V58" s="1" t="s">
        <v>39</v>
      </c>
      <c r="X58" s="37"/>
      <c r="Y58" s="38"/>
      <c r="Z58" s="1">
        <v>70</v>
      </c>
      <c r="AA58" s="1">
        <v>20</v>
      </c>
      <c r="AB58" s="48">
        <f t="shared" si="12"/>
        <v>0</v>
      </c>
      <c r="AF58" s="38"/>
      <c r="AG58" s="38"/>
      <c r="AH58" s="38">
        <f t="shared" si="11"/>
        <v>0</v>
      </c>
    </row>
    <row r="59" spans="1:34" s="36" customFormat="1" ht="23.25" customHeight="1">
      <c r="A59" s="49">
        <v>49</v>
      </c>
      <c r="B59" s="50" t="s">
        <v>88</v>
      </c>
      <c r="C59" s="51">
        <v>2177020</v>
      </c>
      <c r="D59" s="51"/>
      <c r="E59" s="52">
        <f t="shared" si="5"/>
        <v>2177020</v>
      </c>
      <c r="F59" s="53">
        <v>306361.12</v>
      </c>
      <c r="G59" s="44">
        <f t="shared" si="0"/>
        <v>14.072499104280162</v>
      </c>
      <c r="H59" s="45">
        <f t="shared" si="1"/>
        <v>5.927500895719838</v>
      </c>
      <c r="I59" s="46">
        <f t="shared" si="6"/>
        <v>1870658.88</v>
      </c>
      <c r="J59" s="47">
        <f t="shared" si="2"/>
        <v>85.92750089571983</v>
      </c>
      <c r="K59" s="53"/>
      <c r="L59" s="44">
        <f t="shared" si="3"/>
        <v>0</v>
      </c>
      <c r="M59" s="43">
        <f t="shared" si="7"/>
        <v>306361.12</v>
      </c>
      <c r="N59" s="44">
        <f t="shared" si="8"/>
        <v>14.072499104280162</v>
      </c>
      <c r="O59" s="54">
        <f t="shared" si="9"/>
        <v>55.92750089571984</v>
      </c>
      <c r="P59" s="53">
        <f t="shared" si="10"/>
        <v>1870658.88</v>
      </c>
      <c r="Q59" s="55">
        <f t="shared" si="4"/>
        <v>85.92750089571983</v>
      </c>
      <c r="S59" s="1">
        <v>6</v>
      </c>
      <c r="T59" s="1">
        <v>53</v>
      </c>
      <c r="U59" s="1"/>
      <c r="V59" s="1" t="s">
        <v>39</v>
      </c>
      <c r="X59" s="37"/>
      <c r="Y59" s="38"/>
      <c r="Z59" s="1">
        <v>70</v>
      </c>
      <c r="AA59" s="1">
        <v>20</v>
      </c>
      <c r="AB59" s="48">
        <f t="shared" si="12"/>
        <v>0</v>
      </c>
      <c r="AF59" s="38"/>
      <c r="AG59" s="38"/>
      <c r="AH59" s="38">
        <f t="shared" si="11"/>
        <v>0</v>
      </c>
    </row>
    <row r="60" spans="1:34" s="36" customFormat="1" ht="23.25" customHeight="1">
      <c r="A60" s="49">
        <v>50</v>
      </c>
      <c r="B60" s="50" t="s">
        <v>89</v>
      </c>
      <c r="C60" s="52">
        <v>2064121963</v>
      </c>
      <c r="D60" s="52">
        <v>4249000</v>
      </c>
      <c r="E60" s="52">
        <f t="shared" si="5"/>
        <v>2068370963</v>
      </c>
      <c r="F60" s="53">
        <v>290492453.2</v>
      </c>
      <c r="G60" s="44">
        <f t="shared" si="0"/>
        <v>14.044504510867087</v>
      </c>
      <c r="H60" s="45">
        <f t="shared" si="1"/>
        <v>5.955495489132913</v>
      </c>
      <c r="I60" s="46">
        <f t="shared" si="6"/>
        <v>1777878509.8</v>
      </c>
      <c r="J60" s="47">
        <f t="shared" si="2"/>
        <v>85.95549548913291</v>
      </c>
      <c r="K60" s="53"/>
      <c r="L60" s="44">
        <f t="shared" si="3"/>
        <v>0</v>
      </c>
      <c r="M60" s="43">
        <f t="shared" si="7"/>
        <v>290492453.2</v>
      </c>
      <c r="N60" s="44">
        <f t="shared" si="8"/>
        <v>14.044504510867087</v>
      </c>
      <c r="O60" s="54">
        <f t="shared" si="9"/>
        <v>55.955495489132915</v>
      </c>
      <c r="P60" s="53">
        <f t="shared" si="10"/>
        <v>1777878509.8</v>
      </c>
      <c r="Q60" s="55">
        <f t="shared" si="4"/>
        <v>85.95549548913291</v>
      </c>
      <c r="S60" s="1" t="s">
        <v>90</v>
      </c>
      <c r="T60" s="1">
        <v>0</v>
      </c>
      <c r="U60" s="1"/>
      <c r="V60" s="1" t="s">
        <v>90</v>
      </c>
      <c r="X60" s="37"/>
      <c r="Y60" s="38"/>
      <c r="Z60" s="1">
        <v>70</v>
      </c>
      <c r="AA60" s="1">
        <v>20</v>
      </c>
      <c r="AB60" s="48">
        <f t="shared" si="12"/>
        <v>0</v>
      </c>
      <c r="AF60" s="38"/>
      <c r="AG60" s="38"/>
      <c r="AH60" s="38">
        <f t="shared" si="11"/>
        <v>0</v>
      </c>
    </row>
    <row r="61" spans="1:34" s="36" customFormat="1" ht="23.25" customHeight="1">
      <c r="A61" s="49">
        <v>51</v>
      </c>
      <c r="B61" s="50" t="s">
        <v>91</v>
      </c>
      <c r="C61" s="51">
        <v>2445920</v>
      </c>
      <c r="D61" s="51"/>
      <c r="E61" s="52">
        <f t="shared" si="5"/>
        <v>2445920</v>
      </c>
      <c r="F61" s="53">
        <v>339967.99</v>
      </c>
      <c r="G61" s="44">
        <f t="shared" si="0"/>
        <v>13.899391231111402</v>
      </c>
      <c r="H61" s="45">
        <f t="shared" si="1"/>
        <v>6.100608768888598</v>
      </c>
      <c r="I61" s="46">
        <f t="shared" si="6"/>
        <v>2105952.01</v>
      </c>
      <c r="J61" s="47">
        <f t="shared" si="2"/>
        <v>86.10060876888859</v>
      </c>
      <c r="K61" s="53"/>
      <c r="L61" s="44">
        <f t="shared" si="3"/>
        <v>0</v>
      </c>
      <c r="M61" s="43">
        <f t="shared" si="7"/>
        <v>339967.99</v>
      </c>
      <c r="N61" s="44">
        <f t="shared" si="8"/>
        <v>13.899391231111402</v>
      </c>
      <c r="O61" s="54">
        <f t="shared" si="9"/>
        <v>56.1006087688886</v>
      </c>
      <c r="P61" s="53">
        <f t="shared" si="10"/>
        <v>2105952.01</v>
      </c>
      <c r="Q61" s="55">
        <f t="shared" si="4"/>
        <v>86.10060876888859</v>
      </c>
      <c r="S61" s="1">
        <v>2</v>
      </c>
      <c r="T61" s="1">
        <v>15</v>
      </c>
      <c r="U61" s="1"/>
      <c r="V61" s="1" t="s">
        <v>39</v>
      </c>
      <c r="X61" s="37"/>
      <c r="Y61" s="38"/>
      <c r="Z61" s="1">
        <v>70</v>
      </c>
      <c r="AA61" s="1">
        <v>20</v>
      </c>
      <c r="AB61" s="48">
        <f t="shared" si="12"/>
        <v>0</v>
      </c>
      <c r="AF61" s="38">
        <f>9440+17710</f>
        <v>27150</v>
      </c>
      <c r="AG61" s="38">
        <f>472+886</f>
        <v>1358</v>
      </c>
      <c r="AH61" s="38">
        <f t="shared" si="11"/>
        <v>28508</v>
      </c>
    </row>
    <row r="62" spans="1:34" s="36" customFormat="1" ht="23.25" customHeight="1">
      <c r="A62" s="49">
        <v>52</v>
      </c>
      <c r="B62" s="50" t="s">
        <v>92</v>
      </c>
      <c r="C62" s="51">
        <v>1089420</v>
      </c>
      <c r="D62" s="51"/>
      <c r="E62" s="52">
        <f t="shared" si="5"/>
        <v>1089420</v>
      </c>
      <c r="F62" s="53">
        <v>151061.55</v>
      </c>
      <c r="G62" s="44">
        <f t="shared" si="0"/>
        <v>13.866236162361622</v>
      </c>
      <c r="H62" s="45">
        <f t="shared" si="1"/>
        <v>6.133763837638378</v>
      </c>
      <c r="I62" s="46">
        <f t="shared" si="6"/>
        <v>938358.45</v>
      </c>
      <c r="J62" s="47">
        <f t="shared" si="2"/>
        <v>86.13376383763837</v>
      </c>
      <c r="K62" s="53"/>
      <c r="L62" s="44">
        <f t="shared" si="3"/>
        <v>0</v>
      </c>
      <c r="M62" s="43">
        <f t="shared" si="7"/>
        <v>151061.55</v>
      </c>
      <c r="N62" s="44">
        <f t="shared" si="8"/>
        <v>13.866236162361622</v>
      </c>
      <c r="O62" s="54">
        <f t="shared" si="9"/>
        <v>56.13376383763838</v>
      </c>
      <c r="P62" s="53">
        <f t="shared" si="10"/>
        <v>938358.45</v>
      </c>
      <c r="Q62" s="55">
        <f t="shared" si="4"/>
        <v>86.13376383763837</v>
      </c>
      <c r="S62" s="1">
        <v>4</v>
      </c>
      <c r="T62" s="1">
        <v>83</v>
      </c>
      <c r="U62" s="1"/>
      <c r="V62" s="1" t="s">
        <v>39</v>
      </c>
      <c r="X62" s="37"/>
      <c r="Y62" s="38"/>
      <c r="Z62" s="1">
        <v>70</v>
      </c>
      <c r="AA62" s="1">
        <v>20</v>
      </c>
      <c r="AB62" s="48">
        <f t="shared" si="12"/>
        <v>0</v>
      </c>
      <c r="AF62" s="38"/>
      <c r="AG62" s="38"/>
      <c r="AH62" s="38">
        <f t="shared" si="11"/>
        <v>0</v>
      </c>
    </row>
    <row r="63" spans="1:34" s="36" customFormat="1" ht="23.25" customHeight="1">
      <c r="A63" s="49">
        <v>53</v>
      </c>
      <c r="B63" s="50" t="s">
        <v>93</v>
      </c>
      <c r="C63" s="51">
        <v>12931510</v>
      </c>
      <c r="D63" s="51"/>
      <c r="E63" s="52">
        <f t="shared" si="5"/>
        <v>12931510</v>
      </c>
      <c r="F63" s="53">
        <v>1791296.91</v>
      </c>
      <c r="G63" s="44">
        <f t="shared" si="0"/>
        <v>13.85218671292061</v>
      </c>
      <c r="H63" s="45">
        <f t="shared" si="1"/>
        <v>6.147813287079391</v>
      </c>
      <c r="I63" s="46">
        <f t="shared" si="6"/>
        <v>11140213.09</v>
      </c>
      <c r="J63" s="47">
        <f t="shared" si="2"/>
        <v>86.14781328707939</v>
      </c>
      <c r="K63" s="53">
        <v>418682</v>
      </c>
      <c r="L63" s="44">
        <f t="shared" si="3"/>
        <v>3.2376884060716806</v>
      </c>
      <c r="M63" s="43">
        <f t="shared" si="7"/>
        <v>2209978.91</v>
      </c>
      <c r="N63" s="44">
        <f t="shared" si="8"/>
        <v>17.089875118992293</v>
      </c>
      <c r="O63" s="54">
        <f t="shared" si="9"/>
        <v>52.910124881007704</v>
      </c>
      <c r="P63" s="53">
        <f t="shared" si="10"/>
        <v>10721531.09</v>
      </c>
      <c r="Q63" s="55">
        <f t="shared" si="4"/>
        <v>82.9101248810077</v>
      </c>
      <c r="S63" s="1">
        <v>5</v>
      </c>
      <c r="T63" s="1">
        <v>17</v>
      </c>
      <c r="U63" s="1"/>
      <c r="V63" s="1" t="s">
        <v>39</v>
      </c>
      <c r="X63" s="37"/>
      <c r="Y63" s="38"/>
      <c r="Z63" s="1">
        <v>70</v>
      </c>
      <c r="AA63" s="1">
        <v>20</v>
      </c>
      <c r="AB63" s="48">
        <f t="shared" si="12"/>
        <v>0</v>
      </c>
      <c r="AF63" s="38"/>
      <c r="AG63" s="38"/>
      <c r="AH63" s="38">
        <f t="shared" si="11"/>
        <v>0</v>
      </c>
    </row>
    <row r="64" spans="1:34" s="36" customFormat="1" ht="23.25" customHeight="1">
      <c r="A64" s="49">
        <v>54</v>
      </c>
      <c r="B64" s="50" t="s">
        <v>94</v>
      </c>
      <c r="C64" s="51">
        <v>2145950</v>
      </c>
      <c r="D64" s="51"/>
      <c r="E64" s="52">
        <f t="shared" si="5"/>
        <v>2145950</v>
      </c>
      <c r="F64" s="53">
        <v>295530.66</v>
      </c>
      <c r="G64" s="44">
        <f t="shared" si="0"/>
        <v>13.77155385726601</v>
      </c>
      <c r="H64" s="45">
        <f t="shared" si="1"/>
        <v>6.22844614273399</v>
      </c>
      <c r="I64" s="46">
        <f t="shared" si="6"/>
        <v>1850419.34</v>
      </c>
      <c r="J64" s="47">
        <f t="shared" si="2"/>
        <v>86.22844614273399</v>
      </c>
      <c r="K64" s="53">
        <v>27500</v>
      </c>
      <c r="L64" s="44">
        <f t="shared" si="3"/>
        <v>1.2814837251566904</v>
      </c>
      <c r="M64" s="43">
        <f t="shared" si="7"/>
        <v>323030.66</v>
      </c>
      <c r="N64" s="44">
        <f t="shared" si="8"/>
        <v>15.053037582422702</v>
      </c>
      <c r="O64" s="54">
        <f t="shared" si="9"/>
        <v>54.946962417577296</v>
      </c>
      <c r="P64" s="53">
        <f t="shared" si="10"/>
        <v>1822919.34</v>
      </c>
      <c r="Q64" s="55">
        <f t="shared" si="4"/>
        <v>84.9469624175773</v>
      </c>
      <c r="S64" s="1">
        <v>1</v>
      </c>
      <c r="T64" s="1">
        <v>15</v>
      </c>
      <c r="U64" s="1"/>
      <c r="V64" s="1" t="s">
        <v>39</v>
      </c>
      <c r="X64" s="37"/>
      <c r="Y64" s="38"/>
      <c r="Z64" s="1">
        <v>70</v>
      </c>
      <c r="AA64" s="1">
        <v>20</v>
      </c>
      <c r="AB64" s="48">
        <f t="shared" si="12"/>
        <v>0</v>
      </c>
      <c r="AF64" s="38"/>
      <c r="AG64" s="38"/>
      <c r="AH64" s="38">
        <f t="shared" si="11"/>
        <v>0</v>
      </c>
    </row>
    <row r="65" spans="1:34" s="36" customFormat="1" ht="23.25" customHeight="1">
      <c r="A65" s="49">
        <v>55</v>
      </c>
      <c r="B65" s="50" t="s">
        <v>95</v>
      </c>
      <c r="C65" s="51">
        <v>12940970</v>
      </c>
      <c r="D65" s="51"/>
      <c r="E65" s="52">
        <f t="shared" si="5"/>
        <v>12940970</v>
      </c>
      <c r="F65" s="53">
        <v>1779350.11</v>
      </c>
      <c r="G65" s="44">
        <f t="shared" si="0"/>
        <v>13.749742948171582</v>
      </c>
      <c r="H65" s="45">
        <f t="shared" si="1"/>
        <v>6.250257051828418</v>
      </c>
      <c r="I65" s="46">
        <f t="shared" si="6"/>
        <v>11161619.89</v>
      </c>
      <c r="J65" s="47">
        <f t="shared" si="2"/>
        <v>86.25025705182841</v>
      </c>
      <c r="K65" s="53"/>
      <c r="L65" s="44">
        <f t="shared" si="3"/>
        <v>0</v>
      </c>
      <c r="M65" s="43">
        <f t="shared" si="7"/>
        <v>1779350.11</v>
      </c>
      <c r="N65" s="44">
        <f t="shared" si="8"/>
        <v>13.749742948171582</v>
      </c>
      <c r="O65" s="54">
        <f t="shared" si="9"/>
        <v>56.25025705182842</v>
      </c>
      <c r="P65" s="53">
        <f t="shared" si="10"/>
        <v>11161619.89</v>
      </c>
      <c r="Q65" s="55">
        <f t="shared" si="4"/>
        <v>86.25025705182841</v>
      </c>
      <c r="S65" s="1">
        <v>6</v>
      </c>
      <c r="T65" s="1">
        <v>3</v>
      </c>
      <c r="U65" s="1" t="s">
        <v>60</v>
      </c>
      <c r="V65" s="1" t="s">
        <v>39</v>
      </c>
      <c r="X65" s="37"/>
      <c r="Y65" s="38"/>
      <c r="Z65" s="1">
        <v>70</v>
      </c>
      <c r="AA65" s="1">
        <v>20</v>
      </c>
      <c r="AB65" s="48">
        <f t="shared" si="12"/>
        <v>0</v>
      </c>
      <c r="AF65" s="38"/>
      <c r="AG65" s="38"/>
      <c r="AH65" s="38">
        <f t="shared" si="11"/>
        <v>0</v>
      </c>
    </row>
    <row r="66" spans="1:34" s="36" customFormat="1" ht="23.25" customHeight="1">
      <c r="A66" s="49">
        <v>56</v>
      </c>
      <c r="B66" s="50" t="s">
        <v>96</v>
      </c>
      <c r="C66" s="51">
        <v>7222760</v>
      </c>
      <c r="D66" s="51"/>
      <c r="E66" s="52">
        <f t="shared" si="5"/>
        <v>7222760</v>
      </c>
      <c r="F66" s="53">
        <v>987944.12</v>
      </c>
      <c r="G66" s="44">
        <f t="shared" si="0"/>
        <v>13.67820777652864</v>
      </c>
      <c r="H66" s="45">
        <f t="shared" si="1"/>
        <v>6.321792223471361</v>
      </c>
      <c r="I66" s="46">
        <f t="shared" si="6"/>
        <v>6234815.88</v>
      </c>
      <c r="J66" s="47">
        <f t="shared" si="2"/>
        <v>86.32179222347136</v>
      </c>
      <c r="K66" s="53"/>
      <c r="L66" s="44">
        <f t="shared" si="3"/>
        <v>0</v>
      </c>
      <c r="M66" s="43">
        <f t="shared" si="7"/>
        <v>987944.12</v>
      </c>
      <c r="N66" s="44">
        <f t="shared" si="8"/>
        <v>13.67820777652864</v>
      </c>
      <c r="O66" s="54">
        <f t="shared" si="9"/>
        <v>56.32179222347136</v>
      </c>
      <c r="P66" s="53">
        <f t="shared" si="10"/>
        <v>6234815.88</v>
      </c>
      <c r="Q66" s="55">
        <f t="shared" si="4"/>
        <v>86.32179222347136</v>
      </c>
      <c r="S66" s="1">
        <v>8</v>
      </c>
      <c r="T66" s="1">
        <v>17</v>
      </c>
      <c r="U66" s="1"/>
      <c r="V66" s="1" t="s">
        <v>39</v>
      </c>
      <c r="X66" s="37"/>
      <c r="Y66" s="38"/>
      <c r="Z66" s="1">
        <v>70</v>
      </c>
      <c r="AA66" s="1">
        <v>20</v>
      </c>
      <c r="AB66" s="48">
        <f t="shared" si="12"/>
        <v>0</v>
      </c>
      <c r="AF66" s="38"/>
      <c r="AG66" s="38"/>
      <c r="AH66" s="38">
        <f t="shared" si="11"/>
        <v>0</v>
      </c>
    </row>
    <row r="67" spans="1:34" s="36" customFormat="1" ht="23.25" customHeight="1">
      <c r="A67" s="49">
        <v>57</v>
      </c>
      <c r="B67" s="50" t="s">
        <v>97</v>
      </c>
      <c r="C67" s="51">
        <v>9670810</v>
      </c>
      <c r="D67" s="51"/>
      <c r="E67" s="52">
        <f t="shared" si="5"/>
        <v>9670810</v>
      </c>
      <c r="F67" s="53">
        <v>1315720.5</v>
      </c>
      <c r="G67" s="44">
        <f t="shared" si="0"/>
        <v>13.605070309519057</v>
      </c>
      <c r="H67" s="45">
        <f t="shared" si="1"/>
        <v>6.394929690480943</v>
      </c>
      <c r="I67" s="46">
        <f t="shared" si="6"/>
        <v>8355089.5</v>
      </c>
      <c r="J67" s="47">
        <f t="shared" si="2"/>
        <v>86.39492969048094</v>
      </c>
      <c r="K67" s="53"/>
      <c r="L67" s="44">
        <f t="shared" si="3"/>
        <v>0</v>
      </c>
      <c r="M67" s="43">
        <f t="shared" si="7"/>
        <v>1315720.5</v>
      </c>
      <c r="N67" s="44">
        <f t="shared" si="8"/>
        <v>13.605070309519057</v>
      </c>
      <c r="O67" s="54">
        <f t="shared" si="9"/>
        <v>56.39492969048094</v>
      </c>
      <c r="P67" s="53">
        <f t="shared" si="10"/>
        <v>8355089.5</v>
      </c>
      <c r="Q67" s="55">
        <f t="shared" si="4"/>
        <v>86.39492969048094</v>
      </c>
      <c r="S67" s="1">
        <v>5</v>
      </c>
      <c r="T67" s="1">
        <v>17</v>
      </c>
      <c r="U67" s="1"/>
      <c r="V67" s="1" t="s">
        <v>39</v>
      </c>
      <c r="X67" s="37"/>
      <c r="Y67" s="38"/>
      <c r="Z67" s="1">
        <v>70</v>
      </c>
      <c r="AA67" s="1">
        <v>20</v>
      </c>
      <c r="AB67" s="48">
        <f t="shared" si="12"/>
        <v>0</v>
      </c>
      <c r="AF67" s="38"/>
      <c r="AG67" s="38"/>
      <c r="AH67" s="38">
        <f t="shared" si="11"/>
        <v>0</v>
      </c>
    </row>
    <row r="68" spans="1:34" s="36" customFormat="1" ht="23.25" customHeight="1">
      <c r="A68" s="49">
        <v>58</v>
      </c>
      <c r="B68" s="50" t="s">
        <v>98</v>
      </c>
      <c r="C68" s="51">
        <v>11544950</v>
      </c>
      <c r="D68" s="51"/>
      <c r="E68" s="52">
        <f t="shared" si="5"/>
        <v>11544950</v>
      </c>
      <c r="F68" s="53">
        <v>1566879.64</v>
      </c>
      <c r="G68" s="44">
        <f t="shared" si="0"/>
        <v>13.571991563410842</v>
      </c>
      <c r="H68" s="45">
        <f t="shared" si="1"/>
        <v>6.428008436589158</v>
      </c>
      <c r="I68" s="46">
        <f t="shared" si="6"/>
        <v>9978070.36</v>
      </c>
      <c r="J68" s="47">
        <f t="shared" si="2"/>
        <v>86.42800843658915</v>
      </c>
      <c r="K68" s="53"/>
      <c r="L68" s="44">
        <f t="shared" si="3"/>
        <v>0</v>
      </c>
      <c r="M68" s="43">
        <f t="shared" si="7"/>
        <v>1566879.64</v>
      </c>
      <c r="N68" s="44">
        <f t="shared" si="8"/>
        <v>13.571991563410842</v>
      </c>
      <c r="O68" s="54">
        <f t="shared" si="9"/>
        <v>56.42800843658916</v>
      </c>
      <c r="P68" s="53">
        <f t="shared" si="10"/>
        <v>9978070.36</v>
      </c>
      <c r="Q68" s="55">
        <f t="shared" si="4"/>
        <v>86.42800843658915</v>
      </c>
      <c r="S68" s="1">
        <v>1</v>
      </c>
      <c r="T68" s="1">
        <v>3</v>
      </c>
      <c r="U68" s="1" t="s">
        <v>60</v>
      </c>
      <c r="V68" s="1" t="s">
        <v>39</v>
      </c>
      <c r="X68" s="37"/>
      <c r="Y68" s="38"/>
      <c r="Z68" s="1">
        <v>70</v>
      </c>
      <c r="AA68" s="1">
        <v>20</v>
      </c>
      <c r="AB68" s="48">
        <f t="shared" si="12"/>
        <v>0</v>
      </c>
      <c r="AF68" s="38"/>
      <c r="AG68" s="38"/>
      <c r="AH68" s="38">
        <f t="shared" si="11"/>
        <v>0</v>
      </c>
    </row>
    <row r="69" spans="1:34" s="36" customFormat="1" ht="23.25" customHeight="1">
      <c r="A69" s="49">
        <v>59</v>
      </c>
      <c r="B69" s="50" t="s">
        <v>99</v>
      </c>
      <c r="C69" s="51">
        <v>1630340</v>
      </c>
      <c r="D69" s="51"/>
      <c r="E69" s="52">
        <f t="shared" si="5"/>
        <v>1630340</v>
      </c>
      <c r="F69" s="53">
        <v>220240.24</v>
      </c>
      <c r="G69" s="44">
        <f t="shared" si="0"/>
        <v>13.508853368009127</v>
      </c>
      <c r="H69" s="45">
        <f t="shared" si="1"/>
        <v>6.491146631990873</v>
      </c>
      <c r="I69" s="46">
        <f t="shared" si="6"/>
        <v>1410099.76</v>
      </c>
      <c r="J69" s="47">
        <f t="shared" si="2"/>
        <v>86.49114663199087</v>
      </c>
      <c r="K69" s="53"/>
      <c r="L69" s="44">
        <f t="shared" si="3"/>
        <v>0</v>
      </c>
      <c r="M69" s="43">
        <f t="shared" si="7"/>
        <v>220240.24</v>
      </c>
      <c r="N69" s="44">
        <f t="shared" si="8"/>
        <v>13.508853368009127</v>
      </c>
      <c r="O69" s="54">
        <f t="shared" si="9"/>
        <v>56.49114663199087</v>
      </c>
      <c r="P69" s="53">
        <f t="shared" si="10"/>
        <v>1410099.76</v>
      </c>
      <c r="Q69" s="55">
        <f t="shared" si="4"/>
        <v>86.49114663199087</v>
      </c>
      <c r="S69" s="1">
        <v>7</v>
      </c>
      <c r="T69" s="1">
        <v>127</v>
      </c>
      <c r="U69" s="1"/>
      <c r="V69" s="1" t="s">
        <v>39</v>
      </c>
      <c r="X69" s="37"/>
      <c r="Y69" s="38"/>
      <c r="Z69" s="1">
        <v>70</v>
      </c>
      <c r="AA69" s="1">
        <v>20</v>
      </c>
      <c r="AB69" s="48">
        <f t="shared" si="12"/>
        <v>0</v>
      </c>
      <c r="AF69" s="38"/>
      <c r="AG69" s="38"/>
      <c r="AH69" s="38">
        <f t="shared" si="11"/>
        <v>0</v>
      </c>
    </row>
    <row r="70" spans="1:34" s="36" customFormat="1" ht="23.25" customHeight="1">
      <c r="A70" s="49">
        <v>60</v>
      </c>
      <c r="B70" s="50" t="s">
        <v>100</v>
      </c>
      <c r="C70" s="51">
        <v>1799210</v>
      </c>
      <c r="D70" s="51"/>
      <c r="E70" s="52">
        <f t="shared" si="5"/>
        <v>1799210</v>
      </c>
      <c r="F70" s="53">
        <v>239172.4</v>
      </c>
      <c r="G70" s="44">
        <f t="shared" si="0"/>
        <v>13.293189788851773</v>
      </c>
      <c r="H70" s="45">
        <f t="shared" si="1"/>
        <v>6.706810211148227</v>
      </c>
      <c r="I70" s="46">
        <f t="shared" si="6"/>
        <v>1560037.6</v>
      </c>
      <c r="J70" s="47">
        <f t="shared" si="2"/>
        <v>86.70681021114822</v>
      </c>
      <c r="K70" s="53"/>
      <c r="L70" s="44">
        <f t="shared" si="3"/>
        <v>0</v>
      </c>
      <c r="M70" s="43">
        <f t="shared" si="7"/>
        <v>239172.4</v>
      </c>
      <c r="N70" s="44">
        <f t="shared" si="8"/>
        <v>13.293189788851773</v>
      </c>
      <c r="O70" s="54">
        <f t="shared" si="9"/>
        <v>56.70681021114822</v>
      </c>
      <c r="P70" s="53">
        <f t="shared" si="10"/>
        <v>1560037.6</v>
      </c>
      <c r="Q70" s="55">
        <f t="shared" si="4"/>
        <v>86.70681021114822</v>
      </c>
      <c r="S70" s="1">
        <v>7</v>
      </c>
      <c r="T70" s="1">
        <v>15</v>
      </c>
      <c r="U70" s="1"/>
      <c r="V70" s="1" t="s">
        <v>39</v>
      </c>
      <c r="X70" s="37"/>
      <c r="Y70" s="38"/>
      <c r="Z70" s="1">
        <v>70</v>
      </c>
      <c r="AA70" s="1">
        <v>20</v>
      </c>
      <c r="AB70" s="48">
        <f t="shared" si="12"/>
        <v>0</v>
      </c>
      <c r="AF70" s="38"/>
      <c r="AG70" s="38"/>
      <c r="AH70" s="38">
        <f t="shared" si="11"/>
        <v>0</v>
      </c>
    </row>
    <row r="71" spans="1:34" s="36" customFormat="1" ht="23.25" customHeight="1">
      <c r="A71" s="49">
        <v>61</v>
      </c>
      <c r="B71" s="50" t="s">
        <v>101</v>
      </c>
      <c r="C71" s="51">
        <v>1131740</v>
      </c>
      <c r="D71" s="51"/>
      <c r="E71" s="52">
        <f t="shared" si="5"/>
        <v>1131740</v>
      </c>
      <c r="F71" s="53">
        <v>150260.28</v>
      </c>
      <c r="G71" s="44">
        <f t="shared" si="0"/>
        <v>13.276925795677453</v>
      </c>
      <c r="H71" s="45">
        <f t="shared" si="1"/>
        <v>6.723074204322547</v>
      </c>
      <c r="I71" s="46">
        <f t="shared" si="6"/>
        <v>981479.72</v>
      </c>
      <c r="J71" s="47">
        <f t="shared" si="2"/>
        <v>86.72307420432254</v>
      </c>
      <c r="K71" s="53"/>
      <c r="L71" s="44">
        <f t="shared" si="3"/>
        <v>0</v>
      </c>
      <c r="M71" s="43">
        <f t="shared" si="7"/>
        <v>150260.28</v>
      </c>
      <c r="N71" s="44">
        <f t="shared" si="8"/>
        <v>13.276925795677453</v>
      </c>
      <c r="O71" s="54">
        <f t="shared" si="9"/>
        <v>56.72307420432254</v>
      </c>
      <c r="P71" s="53">
        <f t="shared" si="10"/>
        <v>981479.72</v>
      </c>
      <c r="Q71" s="55">
        <f t="shared" si="4"/>
        <v>86.72307420432254</v>
      </c>
      <c r="S71" s="1">
        <v>8</v>
      </c>
      <c r="T71" s="1">
        <v>83</v>
      </c>
      <c r="U71" s="1"/>
      <c r="V71" s="1" t="s">
        <v>39</v>
      </c>
      <c r="X71" s="37"/>
      <c r="Y71" s="38"/>
      <c r="Z71" s="1">
        <v>70</v>
      </c>
      <c r="AA71" s="1">
        <v>20</v>
      </c>
      <c r="AB71" s="48">
        <f t="shared" si="12"/>
        <v>0</v>
      </c>
      <c r="AF71" s="38"/>
      <c r="AG71" s="38"/>
      <c r="AH71" s="38">
        <f t="shared" si="11"/>
        <v>0</v>
      </c>
    </row>
    <row r="72" spans="1:34" s="36" customFormat="1" ht="23.25" customHeight="1">
      <c r="A72" s="49">
        <v>62</v>
      </c>
      <c r="B72" s="50" t="s">
        <v>102</v>
      </c>
      <c r="C72" s="51">
        <v>3792530</v>
      </c>
      <c r="D72" s="51"/>
      <c r="E72" s="52">
        <f t="shared" si="5"/>
        <v>3792530</v>
      </c>
      <c r="F72" s="53">
        <v>501537.06</v>
      </c>
      <c r="G72" s="44">
        <f t="shared" si="0"/>
        <v>13.224339952485543</v>
      </c>
      <c r="H72" s="45">
        <f t="shared" si="1"/>
        <v>6.775660047514457</v>
      </c>
      <c r="I72" s="46">
        <f t="shared" si="6"/>
        <v>3290992.94</v>
      </c>
      <c r="J72" s="47">
        <f t="shared" si="2"/>
        <v>86.77566004751445</v>
      </c>
      <c r="K72" s="53"/>
      <c r="L72" s="44">
        <f t="shared" si="3"/>
        <v>0</v>
      </c>
      <c r="M72" s="43">
        <f t="shared" si="7"/>
        <v>501537.06</v>
      </c>
      <c r="N72" s="44">
        <f t="shared" si="8"/>
        <v>13.224339952485543</v>
      </c>
      <c r="O72" s="54">
        <f t="shared" si="9"/>
        <v>56.77566004751446</v>
      </c>
      <c r="P72" s="53">
        <f t="shared" si="10"/>
        <v>3290992.94</v>
      </c>
      <c r="Q72" s="55">
        <f t="shared" si="4"/>
        <v>86.77566004751445</v>
      </c>
      <c r="S72" s="1">
        <v>8</v>
      </c>
      <c r="T72" s="1">
        <v>3</v>
      </c>
      <c r="U72" s="1" t="s">
        <v>60</v>
      </c>
      <c r="V72" s="1" t="s">
        <v>39</v>
      </c>
      <c r="X72" s="37"/>
      <c r="Y72" s="38"/>
      <c r="Z72" s="1">
        <v>70</v>
      </c>
      <c r="AA72" s="1">
        <v>20</v>
      </c>
      <c r="AB72" s="48">
        <f t="shared" si="12"/>
        <v>0</v>
      </c>
      <c r="AF72" s="38"/>
      <c r="AG72" s="38"/>
      <c r="AH72" s="38">
        <f t="shared" si="11"/>
        <v>0</v>
      </c>
    </row>
    <row r="73" spans="1:34" s="36" customFormat="1" ht="23.25" customHeight="1">
      <c r="A73" s="49">
        <v>63</v>
      </c>
      <c r="B73" s="50" t="s">
        <v>103</v>
      </c>
      <c r="C73" s="51">
        <v>3548960</v>
      </c>
      <c r="D73" s="51"/>
      <c r="E73" s="52">
        <f t="shared" si="5"/>
        <v>3548960</v>
      </c>
      <c r="F73" s="53">
        <v>465155.57</v>
      </c>
      <c r="G73" s="44">
        <f t="shared" si="0"/>
        <v>13.106813545376674</v>
      </c>
      <c r="H73" s="45">
        <f t="shared" si="1"/>
        <v>6.893186454623326</v>
      </c>
      <c r="I73" s="46">
        <f t="shared" si="6"/>
        <v>3083804.43</v>
      </c>
      <c r="J73" s="47">
        <f t="shared" si="2"/>
        <v>86.89318645462333</v>
      </c>
      <c r="K73" s="53"/>
      <c r="L73" s="44">
        <f t="shared" si="3"/>
        <v>0</v>
      </c>
      <c r="M73" s="43">
        <f t="shared" si="7"/>
        <v>465155.57</v>
      </c>
      <c r="N73" s="44">
        <f t="shared" si="8"/>
        <v>13.106813545376674</v>
      </c>
      <c r="O73" s="54">
        <f t="shared" si="9"/>
        <v>56.893186454623326</v>
      </c>
      <c r="P73" s="53">
        <f t="shared" si="10"/>
        <v>3083804.43</v>
      </c>
      <c r="Q73" s="55">
        <f t="shared" si="4"/>
        <v>86.89318645462333</v>
      </c>
      <c r="S73" s="1">
        <v>2</v>
      </c>
      <c r="T73" s="1">
        <v>3</v>
      </c>
      <c r="U73" s="1" t="s">
        <v>60</v>
      </c>
      <c r="V73" s="1" t="s">
        <v>39</v>
      </c>
      <c r="X73" s="37"/>
      <c r="Y73" s="38"/>
      <c r="Z73" s="1">
        <v>70</v>
      </c>
      <c r="AA73" s="1">
        <v>20</v>
      </c>
      <c r="AB73" s="48">
        <f t="shared" si="12"/>
        <v>0</v>
      </c>
      <c r="AF73" s="38"/>
      <c r="AG73" s="38"/>
      <c r="AH73" s="38">
        <f t="shared" si="11"/>
        <v>0</v>
      </c>
    </row>
    <row r="74" spans="1:34" s="36" customFormat="1" ht="23.25" customHeight="1">
      <c r="A74" s="49">
        <v>64</v>
      </c>
      <c r="B74" s="50" t="s">
        <v>104</v>
      </c>
      <c r="C74" s="51">
        <v>1276920</v>
      </c>
      <c r="D74" s="51"/>
      <c r="E74" s="52">
        <f t="shared" si="5"/>
        <v>1276920</v>
      </c>
      <c r="F74" s="53">
        <v>167166.28</v>
      </c>
      <c r="G74" s="44">
        <f aca="true" t="shared" si="13" ref="G74:G137">+F74*100/E74</f>
        <v>13.091366726184882</v>
      </c>
      <c r="H74" s="45">
        <f aca="true" t="shared" si="14" ref="H74:H137">+AA74-G74</f>
        <v>6.908633273815118</v>
      </c>
      <c r="I74" s="46">
        <f t="shared" si="6"/>
        <v>1109753.72</v>
      </c>
      <c r="J74" s="47">
        <f aca="true" t="shared" si="15" ref="J74:J137">+I74*100/E74</f>
        <v>86.90863327381511</v>
      </c>
      <c r="K74" s="53"/>
      <c r="L74" s="44">
        <f aca="true" t="shared" si="16" ref="L74:L137">+K74*100/E74</f>
        <v>0</v>
      </c>
      <c r="M74" s="43">
        <f t="shared" si="7"/>
        <v>167166.28</v>
      </c>
      <c r="N74" s="44">
        <f t="shared" si="8"/>
        <v>13.091366726184882</v>
      </c>
      <c r="O74" s="54">
        <f t="shared" si="9"/>
        <v>56.90863327381512</v>
      </c>
      <c r="P74" s="53">
        <f t="shared" si="10"/>
        <v>1109753.72</v>
      </c>
      <c r="Q74" s="55">
        <f aca="true" t="shared" si="17" ref="Q74:Q137">+P74*100/E74</f>
        <v>86.90863327381511</v>
      </c>
      <c r="S74" s="1">
        <v>4</v>
      </c>
      <c r="T74" s="1">
        <v>83</v>
      </c>
      <c r="U74" s="1"/>
      <c r="V74" s="1" t="s">
        <v>39</v>
      </c>
      <c r="X74" s="37"/>
      <c r="Y74" s="38"/>
      <c r="Z74" s="1">
        <v>70</v>
      </c>
      <c r="AA74" s="1">
        <v>20</v>
      </c>
      <c r="AB74" s="48">
        <f t="shared" si="12"/>
        <v>0</v>
      </c>
      <c r="AF74" s="38"/>
      <c r="AG74" s="38"/>
      <c r="AH74" s="38">
        <f t="shared" si="11"/>
        <v>0</v>
      </c>
    </row>
    <row r="75" spans="1:34" s="36" customFormat="1" ht="23.25" customHeight="1">
      <c r="A75" s="49">
        <v>65</v>
      </c>
      <c r="B75" s="50" t="s">
        <v>105</v>
      </c>
      <c r="C75" s="51">
        <v>2611540</v>
      </c>
      <c r="D75" s="51"/>
      <c r="E75" s="52">
        <f aca="true" t="shared" si="18" ref="E75:E138">SUM(C75:D75)</f>
        <v>2611540</v>
      </c>
      <c r="F75" s="53">
        <v>341771.58</v>
      </c>
      <c r="G75" s="44">
        <f t="shared" si="13"/>
        <v>13.086974735213705</v>
      </c>
      <c r="H75" s="45">
        <f t="shared" si="14"/>
        <v>6.913025264786295</v>
      </c>
      <c r="I75" s="46">
        <f aca="true" t="shared" si="19" ref="I75:I138">+E75-F75</f>
        <v>2269768.42</v>
      </c>
      <c r="J75" s="47">
        <f t="shared" si="15"/>
        <v>86.9130252647863</v>
      </c>
      <c r="K75" s="53"/>
      <c r="L75" s="44">
        <f t="shared" si="16"/>
        <v>0</v>
      </c>
      <c r="M75" s="43">
        <f aca="true" t="shared" si="20" ref="M75:M138">SUM(F75+K75)</f>
        <v>341771.58</v>
      </c>
      <c r="N75" s="44">
        <f aca="true" t="shared" si="21" ref="N75:N138">SUM(M75*100/E75)</f>
        <v>13.086974735213705</v>
      </c>
      <c r="O75" s="54">
        <f aca="true" t="shared" si="22" ref="O75:O138">+Z75-N75</f>
        <v>56.9130252647863</v>
      </c>
      <c r="P75" s="53">
        <f aca="true" t="shared" si="23" ref="P75:P138">SUM(E75-M75)</f>
        <v>2269768.42</v>
      </c>
      <c r="Q75" s="55">
        <f t="shared" si="17"/>
        <v>86.9130252647863</v>
      </c>
      <c r="S75" s="1">
        <v>3</v>
      </c>
      <c r="T75" s="1">
        <v>53</v>
      </c>
      <c r="U75" s="1"/>
      <c r="V75" s="1" t="s">
        <v>39</v>
      </c>
      <c r="X75" s="37"/>
      <c r="Y75" s="38"/>
      <c r="Z75" s="1">
        <v>70</v>
      </c>
      <c r="AA75" s="1">
        <v>20</v>
      </c>
      <c r="AB75" s="48">
        <f t="shared" si="12"/>
        <v>0</v>
      </c>
      <c r="AF75" s="38"/>
      <c r="AG75" s="38"/>
      <c r="AH75" s="38">
        <f aca="true" t="shared" si="24" ref="AH75:AH138">SUM(AF75:AG75)</f>
        <v>0</v>
      </c>
    </row>
    <row r="76" spans="1:34" s="36" customFormat="1" ht="23.25" customHeight="1">
      <c r="A76" s="49">
        <v>66</v>
      </c>
      <c r="B76" s="50" t="s">
        <v>106</v>
      </c>
      <c r="C76" s="51">
        <v>683350</v>
      </c>
      <c r="D76" s="51"/>
      <c r="E76" s="52">
        <f t="shared" si="18"/>
        <v>683350</v>
      </c>
      <c r="F76" s="53">
        <v>89121.26</v>
      </c>
      <c r="G76" s="44">
        <f t="shared" si="13"/>
        <v>13.041817516645935</v>
      </c>
      <c r="H76" s="45">
        <f t="shared" si="14"/>
        <v>6.958182483354065</v>
      </c>
      <c r="I76" s="46">
        <f t="shared" si="19"/>
        <v>594228.74</v>
      </c>
      <c r="J76" s="47">
        <f t="shared" si="15"/>
        <v>86.95818248335407</v>
      </c>
      <c r="K76" s="53"/>
      <c r="L76" s="44">
        <f t="shared" si="16"/>
        <v>0</v>
      </c>
      <c r="M76" s="43">
        <f t="shared" si="20"/>
        <v>89121.26</v>
      </c>
      <c r="N76" s="44">
        <f t="shared" si="21"/>
        <v>13.041817516645935</v>
      </c>
      <c r="O76" s="54">
        <f t="shared" si="22"/>
        <v>56.958182483354065</v>
      </c>
      <c r="P76" s="53">
        <f t="shared" si="23"/>
        <v>594228.74</v>
      </c>
      <c r="Q76" s="55">
        <f t="shared" si="17"/>
        <v>86.95818248335407</v>
      </c>
      <c r="S76" s="1">
        <v>83</v>
      </c>
      <c r="T76" s="1">
        <v>83</v>
      </c>
      <c r="U76" s="1"/>
      <c r="V76" s="1" t="s">
        <v>90</v>
      </c>
      <c r="X76" s="37"/>
      <c r="Y76" s="38"/>
      <c r="Z76" s="1">
        <v>70</v>
      </c>
      <c r="AA76" s="1">
        <v>20</v>
      </c>
      <c r="AB76" s="48">
        <f t="shared" si="12"/>
        <v>0</v>
      </c>
      <c r="AF76" s="38"/>
      <c r="AG76" s="38"/>
      <c r="AH76" s="38">
        <f t="shared" si="24"/>
        <v>0</v>
      </c>
    </row>
    <row r="77" spans="1:34" s="36" customFormat="1" ht="23.25" customHeight="1">
      <c r="A77" s="49">
        <v>67</v>
      </c>
      <c r="B77" s="50" t="s">
        <v>107</v>
      </c>
      <c r="C77" s="51">
        <v>8227410</v>
      </c>
      <c r="D77" s="51"/>
      <c r="E77" s="52">
        <f t="shared" si="18"/>
        <v>8227410</v>
      </c>
      <c r="F77" s="53">
        <v>1068767.37</v>
      </c>
      <c r="G77" s="44">
        <f t="shared" si="13"/>
        <v>12.990325874120776</v>
      </c>
      <c r="H77" s="45">
        <f t="shared" si="14"/>
        <v>7.009674125879224</v>
      </c>
      <c r="I77" s="46">
        <f t="shared" si="19"/>
        <v>7158642.63</v>
      </c>
      <c r="J77" s="47">
        <f t="shared" si="15"/>
        <v>87.00967412587923</v>
      </c>
      <c r="K77" s="53">
        <v>353540</v>
      </c>
      <c r="L77" s="44">
        <f t="shared" si="16"/>
        <v>4.297099573255739</v>
      </c>
      <c r="M77" s="43">
        <f t="shared" si="20"/>
        <v>1422307.37</v>
      </c>
      <c r="N77" s="44">
        <f t="shared" si="21"/>
        <v>17.287425447376513</v>
      </c>
      <c r="O77" s="54">
        <f t="shared" si="22"/>
        <v>52.71257455262349</v>
      </c>
      <c r="P77" s="53">
        <f t="shared" si="23"/>
        <v>6805102.63</v>
      </c>
      <c r="Q77" s="55">
        <f t="shared" si="17"/>
        <v>82.7125745526235</v>
      </c>
      <c r="S77" s="1">
        <v>7</v>
      </c>
      <c r="T77" s="1">
        <v>3</v>
      </c>
      <c r="U77" s="1" t="s">
        <v>60</v>
      </c>
      <c r="V77" s="1" t="s">
        <v>39</v>
      </c>
      <c r="X77" s="37"/>
      <c r="Y77" s="38"/>
      <c r="Z77" s="1">
        <v>70</v>
      </c>
      <c r="AA77" s="1">
        <v>20</v>
      </c>
      <c r="AB77" s="48">
        <f t="shared" si="12"/>
        <v>0</v>
      </c>
      <c r="AF77" s="38"/>
      <c r="AG77" s="38"/>
      <c r="AH77" s="38">
        <f t="shared" si="24"/>
        <v>0</v>
      </c>
    </row>
    <row r="78" spans="1:34" s="36" customFormat="1" ht="23.25" customHeight="1">
      <c r="A78" s="49">
        <v>68</v>
      </c>
      <c r="B78" s="50" t="s">
        <v>108</v>
      </c>
      <c r="C78" s="51">
        <v>6915140</v>
      </c>
      <c r="D78" s="51"/>
      <c r="E78" s="52">
        <f t="shared" si="18"/>
        <v>6915140</v>
      </c>
      <c r="F78" s="53">
        <v>892480.3</v>
      </c>
      <c r="G78" s="44">
        <f t="shared" si="13"/>
        <v>12.906178327553745</v>
      </c>
      <c r="H78" s="45">
        <f t="shared" si="14"/>
        <v>7.093821672446255</v>
      </c>
      <c r="I78" s="46">
        <f t="shared" si="19"/>
        <v>6022659.7</v>
      </c>
      <c r="J78" s="47">
        <f t="shared" si="15"/>
        <v>87.09382167244625</v>
      </c>
      <c r="K78" s="53"/>
      <c r="L78" s="44">
        <f t="shared" si="16"/>
        <v>0</v>
      </c>
      <c r="M78" s="43">
        <f t="shared" si="20"/>
        <v>892480.3</v>
      </c>
      <c r="N78" s="44">
        <f t="shared" si="21"/>
        <v>12.906178327553745</v>
      </c>
      <c r="O78" s="54">
        <f t="shared" si="22"/>
        <v>57.09382167244625</v>
      </c>
      <c r="P78" s="53">
        <f t="shared" si="23"/>
        <v>6022659.7</v>
      </c>
      <c r="Q78" s="55">
        <f t="shared" si="17"/>
        <v>87.09382167244625</v>
      </c>
      <c r="S78" s="1">
        <v>1</v>
      </c>
      <c r="T78" s="1">
        <v>17</v>
      </c>
      <c r="U78" s="1"/>
      <c r="V78" s="1" t="s">
        <v>39</v>
      </c>
      <c r="X78" s="37"/>
      <c r="Y78" s="38"/>
      <c r="Z78" s="1">
        <v>70</v>
      </c>
      <c r="AA78" s="1">
        <v>20</v>
      </c>
      <c r="AB78" s="48">
        <f t="shared" si="12"/>
        <v>0</v>
      </c>
      <c r="AF78" s="38"/>
      <c r="AG78" s="38"/>
      <c r="AH78" s="38">
        <f t="shared" si="24"/>
        <v>0</v>
      </c>
    </row>
    <row r="79" spans="1:34" s="36" customFormat="1" ht="23.25" customHeight="1">
      <c r="A79" s="49">
        <v>69</v>
      </c>
      <c r="B79" s="50" t="s">
        <v>109</v>
      </c>
      <c r="C79" s="51">
        <v>5108450</v>
      </c>
      <c r="D79" s="51"/>
      <c r="E79" s="52">
        <f t="shared" si="18"/>
        <v>5108450</v>
      </c>
      <c r="F79" s="53">
        <v>656943.14</v>
      </c>
      <c r="G79" s="44">
        <f t="shared" si="13"/>
        <v>12.85993089880492</v>
      </c>
      <c r="H79" s="45">
        <f t="shared" si="14"/>
        <v>7.140069101195079</v>
      </c>
      <c r="I79" s="46">
        <f t="shared" si="19"/>
        <v>4451506.86</v>
      </c>
      <c r="J79" s="47">
        <f t="shared" si="15"/>
        <v>87.1400691011951</v>
      </c>
      <c r="K79" s="53"/>
      <c r="L79" s="44">
        <f t="shared" si="16"/>
        <v>0</v>
      </c>
      <c r="M79" s="43">
        <f t="shared" si="20"/>
        <v>656943.14</v>
      </c>
      <c r="N79" s="44">
        <f t="shared" si="21"/>
        <v>12.85993089880492</v>
      </c>
      <c r="O79" s="54">
        <f t="shared" si="22"/>
        <v>57.14006910119508</v>
      </c>
      <c r="P79" s="53">
        <f t="shared" si="23"/>
        <v>4451506.86</v>
      </c>
      <c r="Q79" s="55">
        <f t="shared" si="17"/>
        <v>87.1400691011951</v>
      </c>
      <c r="S79" s="1">
        <v>2</v>
      </c>
      <c r="T79" s="1">
        <v>3</v>
      </c>
      <c r="U79" s="1" t="s">
        <v>60</v>
      </c>
      <c r="V79" s="1" t="s">
        <v>39</v>
      </c>
      <c r="X79" s="37"/>
      <c r="Y79" s="38"/>
      <c r="Z79" s="1">
        <v>70</v>
      </c>
      <c r="AA79" s="1">
        <v>20</v>
      </c>
      <c r="AB79" s="48">
        <f t="shared" si="12"/>
        <v>0</v>
      </c>
      <c r="AF79" s="38"/>
      <c r="AG79" s="38"/>
      <c r="AH79" s="38">
        <f t="shared" si="24"/>
        <v>0</v>
      </c>
    </row>
    <row r="80" spans="1:34" s="36" customFormat="1" ht="23.25" customHeight="1">
      <c r="A80" s="49">
        <v>70</v>
      </c>
      <c r="B80" s="50" t="s">
        <v>110</v>
      </c>
      <c r="C80" s="51">
        <v>10472510</v>
      </c>
      <c r="D80" s="51"/>
      <c r="E80" s="52">
        <f t="shared" si="18"/>
        <v>10472510</v>
      </c>
      <c r="F80" s="53">
        <v>1343002.66</v>
      </c>
      <c r="G80" s="44">
        <f t="shared" si="13"/>
        <v>12.8240761765804</v>
      </c>
      <c r="H80" s="45">
        <f t="shared" si="14"/>
        <v>7.1759238234196</v>
      </c>
      <c r="I80" s="46">
        <f t="shared" si="19"/>
        <v>9129507.34</v>
      </c>
      <c r="J80" s="47">
        <f t="shared" si="15"/>
        <v>87.1759238234196</v>
      </c>
      <c r="K80" s="53">
        <v>66000</v>
      </c>
      <c r="L80" s="44">
        <f t="shared" si="16"/>
        <v>0.6302214082392855</v>
      </c>
      <c r="M80" s="43">
        <f t="shared" si="20"/>
        <v>1409002.66</v>
      </c>
      <c r="N80" s="44">
        <f t="shared" si="21"/>
        <v>13.454297584819685</v>
      </c>
      <c r="O80" s="54">
        <f t="shared" si="22"/>
        <v>56.545702415180315</v>
      </c>
      <c r="P80" s="53">
        <f t="shared" si="23"/>
        <v>9063507.34</v>
      </c>
      <c r="Q80" s="55">
        <f t="shared" si="17"/>
        <v>86.54570241518032</v>
      </c>
      <c r="S80" s="1">
        <v>6</v>
      </c>
      <c r="T80" s="1">
        <v>17</v>
      </c>
      <c r="U80" s="1"/>
      <c r="V80" s="1" t="s">
        <v>39</v>
      </c>
      <c r="X80" s="37"/>
      <c r="Y80" s="38"/>
      <c r="Z80" s="1">
        <v>70</v>
      </c>
      <c r="AA80" s="1">
        <v>20</v>
      </c>
      <c r="AB80" s="48">
        <f t="shared" si="12"/>
        <v>0</v>
      </c>
      <c r="AF80" s="38"/>
      <c r="AG80" s="38"/>
      <c r="AH80" s="38">
        <f t="shared" si="24"/>
        <v>0</v>
      </c>
    </row>
    <row r="81" spans="1:34" s="36" customFormat="1" ht="23.25" customHeight="1">
      <c r="A81" s="49">
        <v>71</v>
      </c>
      <c r="B81" s="50" t="s">
        <v>111</v>
      </c>
      <c r="C81" s="51">
        <v>7535840</v>
      </c>
      <c r="D81" s="51"/>
      <c r="E81" s="52">
        <f t="shared" si="18"/>
        <v>7535840</v>
      </c>
      <c r="F81" s="53">
        <v>964249.14</v>
      </c>
      <c r="G81" s="44">
        <f t="shared" si="13"/>
        <v>12.795509724197967</v>
      </c>
      <c r="H81" s="45">
        <f t="shared" si="14"/>
        <v>7.2044902758020335</v>
      </c>
      <c r="I81" s="46">
        <f t="shared" si="19"/>
        <v>6571590.86</v>
      </c>
      <c r="J81" s="47">
        <f t="shared" si="15"/>
        <v>87.20449027580203</v>
      </c>
      <c r="K81" s="53">
        <v>466006</v>
      </c>
      <c r="L81" s="44">
        <f t="shared" si="16"/>
        <v>6.183862714707319</v>
      </c>
      <c r="M81" s="43">
        <f t="shared" si="20"/>
        <v>1430255.1400000001</v>
      </c>
      <c r="N81" s="44">
        <f t="shared" si="21"/>
        <v>18.979372438905283</v>
      </c>
      <c r="O81" s="54">
        <f t="shared" si="22"/>
        <v>51.02062756109471</v>
      </c>
      <c r="P81" s="53">
        <f t="shared" si="23"/>
        <v>6105584.859999999</v>
      </c>
      <c r="Q81" s="55">
        <f t="shared" si="17"/>
        <v>81.02062756109471</v>
      </c>
      <c r="S81" s="1">
        <v>5</v>
      </c>
      <c r="T81" s="1">
        <v>127</v>
      </c>
      <c r="U81" s="1"/>
      <c r="V81" s="1" t="s">
        <v>39</v>
      </c>
      <c r="X81" s="37"/>
      <c r="Y81" s="38"/>
      <c r="Z81" s="1">
        <v>70</v>
      </c>
      <c r="AA81" s="1">
        <v>20</v>
      </c>
      <c r="AB81" s="48">
        <f aca="true" t="shared" si="25" ref="AB81:AB144">+Y81+X81</f>
        <v>0</v>
      </c>
      <c r="AF81" s="38"/>
      <c r="AG81" s="38"/>
      <c r="AH81" s="38">
        <f t="shared" si="24"/>
        <v>0</v>
      </c>
    </row>
    <row r="82" spans="1:34" s="36" customFormat="1" ht="23.25" customHeight="1">
      <c r="A82" s="49">
        <v>72</v>
      </c>
      <c r="B82" s="50" t="s">
        <v>112</v>
      </c>
      <c r="C82" s="51">
        <v>8872590</v>
      </c>
      <c r="D82" s="51"/>
      <c r="E82" s="52">
        <f t="shared" si="18"/>
        <v>8872590</v>
      </c>
      <c r="F82" s="53">
        <v>1134185.31</v>
      </c>
      <c r="G82" s="44">
        <f t="shared" si="13"/>
        <v>12.783024009900153</v>
      </c>
      <c r="H82" s="45">
        <f t="shared" si="14"/>
        <v>7.216975990099847</v>
      </c>
      <c r="I82" s="46">
        <f t="shared" si="19"/>
        <v>7738404.6899999995</v>
      </c>
      <c r="J82" s="47">
        <f t="shared" si="15"/>
        <v>87.21697599009984</v>
      </c>
      <c r="K82" s="53">
        <v>235915</v>
      </c>
      <c r="L82" s="44">
        <f t="shared" si="16"/>
        <v>2.658919210737789</v>
      </c>
      <c r="M82" s="43">
        <f t="shared" si="20"/>
        <v>1370100.31</v>
      </c>
      <c r="N82" s="44">
        <f t="shared" si="21"/>
        <v>15.441943220637942</v>
      </c>
      <c r="O82" s="54">
        <f t="shared" si="22"/>
        <v>54.55805677936206</v>
      </c>
      <c r="P82" s="53">
        <f t="shared" si="23"/>
        <v>7502489.6899999995</v>
      </c>
      <c r="Q82" s="55">
        <f t="shared" si="17"/>
        <v>84.55805677936206</v>
      </c>
      <c r="S82" s="1">
        <v>4</v>
      </c>
      <c r="T82" s="1">
        <v>17</v>
      </c>
      <c r="U82" s="1"/>
      <c r="V82" s="1" t="s">
        <v>39</v>
      </c>
      <c r="X82" s="37"/>
      <c r="Y82" s="38"/>
      <c r="Z82" s="1">
        <v>70</v>
      </c>
      <c r="AA82" s="1">
        <v>20</v>
      </c>
      <c r="AB82" s="48">
        <f t="shared" si="25"/>
        <v>0</v>
      </c>
      <c r="AF82" s="38"/>
      <c r="AG82" s="38"/>
      <c r="AH82" s="38">
        <f t="shared" si="24"/>
        <v>0</v>
      </c>
    </row>
    <row r="83" spans="1:34" s="36" customFormat="1" ht="23.25" customHeight="1">
      <c r="A83" s="49">
        <v>73</v>
      </c>
      <c r="B83" s="50" t="s">
        <v>113</v>
      </c>
      <c r="C83" s="51">
        <v>10790030</v>
      </c>
      <c r="D83" s="51"/>
      <c r="E83" s="52">
        <f t="shared" si="18"/>
        <v>10790030</v>
      </c>
      <c r="F83" s="53">
        <v>1377974.27</v>
      </c>
      <c r="G83" s="44">
        <f t="shared" si="13"/>
        <v>12.770810368460515</v>
      </c>
      <c r="H83" s="45">
        <f t="shared" si="14"/>
        <v>7.2291896315394855</v>
      </c>
      <c r="I83" s="46">
        <f t="shared" si="19"/>
        <v>9412055.73</v>
      </c>
      <c r="J83" s="47">
        <f t="shared" si="15"/>
        <v>87.22918963153948</v>
      </c>
      <c r="K83" s="53">
        <v>86260</v>
      </c>
      <c r="L83" s="44">
        <f t="shared" si="16"/>
        <v>0.7994417068349208</v>
      </c>
      <c r="M83" s="43">
        <f t="shared" si="20"/>
        <v>1464234.27</v>
      </c>
      <c r="N83" s="44">
        <f t="shared" si="21"/>
        <v>13.570252075295436</v>
      </c>
      <c r="O83" s="54">
        <f t="shared" si="22"/>
        <v>56.429747924704564</v>
      </c>
      <c r="P83" s="53">
        <f t="shared" si="23"/>
        <v>9325795.73</v>
      </c>
      <c r="Q83" s="55">
        <f t="shared" si="17"/>
        <v>86.42974792470457</v>
      </c>
      <c r="S83" s="1">
        <v>2</v>
      </c>
      <c r="T83" s="1">
        <v>3</v>
      </c>
      <c r="U83" s="1" t="s">
        <v>60</v>
      </c>
      <c r="V83" s="1" t="s">
        <v>39</v>
      </c>
      <c r="X83" s="37"/>
      <c r="Y83" s="38"/>
      <c r="Z83" s="1">
        <v>70</v>
      </c>
      <c r="AA83" s="1">
        <v>20</v>
      </c>
      <c r="AB83" s="48">
        <f t="shared" si="25"/>
        <v>0</v>
      </c>
      <c r="AF83" s="38"/>
      <c r="AG83" s="38"/>
      <c r="AH83" s="38">
        <f t="shared" si="24"/>
        <v>0</v>
      </c>
    </row>
    <row r="84" spans="1:34" s="36" customFormat="1" ht="23.25" customHeight="1">
      <c r="A84" s="49">
        <v>74</v>
      </c>
      <c r="B84" s="50" t="s">
        <v>114</v>
      </c>
      <c r="C84" s="51">
        <v>4470000</v>
      </c>
      <c r="D84" s="51"/>
      <c r="E84" s="52">
        <f t="shared" si="18"/>
        <v>4470000</v>
      </c>
      <c r="F84" s="53">
        <v>570701.97</v>
      </c>
      <c r="G84" s="44">
        <f t="shared" si="13"/>
        <v>12.76738187919463</v>
      </c>
      <c r="H84" s="45">
        <f t="shared" si="14"/>
        <v>7.23261812080537</v>
      </c>
      <c r="I84" s="46">
        <f t="shared" si="19"/>
        <v>3899298.0300000003</v>
      </c>
      <c r="J84" s="47">
        <f t="shared" si="15"/>
        <v>87.23261812080537</v>
      </c>
      <c r="K84" s="53">
        <v>253840</v>
      </c>
      <c r="L84" s="44">
        <f t="shared" si="16"/>
        <v>5.678747203579419</v>
      </c>
      <c r="M84" s="43">
        <f t="shared" si="20"/>
        <v>824541.97</v>
      </c>
      <c r="N84" s="44">
        <f t="shared" si="21"/>
        <v>18.44612908277405</v>
      </c>
      <c r="O84" s="54">
        <f t="shared" si="22"/>
        <v>51.55387091722595</v>
      </c>
      <c r="P84" s="53">
        <f t="shared" si="23"/>
        <v>3645458.0300000003</v>
      </c>
      <c r="Q84" s="55">
        <f t="shared" si="17"/>
        <v>81.55387091722595</v>
      </c>
      <c r="S84" s="1">
        <v>1</v>
      </c>
      <c r="T84" s="1">
        <v>3</v>
      </c>
      <c r="U84" s="1" t="s">
        <v>60</v>
      </c>
      <c r="V84" s="1" t="s">
        <v>39</v>
      </c>
      <c r="X84" s="37"/>
      <c r="Y84" s="38"/>
      <c r="Z84" s="1">
        <v>70</v>
      </c>
      <c r="AA84" s="1">
        <v>20</v>
      </c>
      <c r="AB84" s="48">
        <f t="shared" si="25"/>
        <v>0</v>
      </c>
      <c r="AF84" s="38"/>
      <c r="AG84" s="38"/>
      <c r="AH84" s="38">
        <f t="shared" si="24"/>
        <v>0</v>
      </c>
    </row>
    <row r="85" spans="1:34" s="36" customFormat="1" ht="23.25" customHeight="1">
      <c r="A85" s="49">
        <v>75</v>
      </c>
      <c r="B85" s="50" t="s">
        <v>115</v>
      </c>
      <c r="C85" s="51">
        <v>9782300</v>
      </c>
      <c r="D85" s="51"/>
      <c r="E85" s="52">
        <f t="shared" si="18"/>
        <v>9782300</v>
      </c>
      <c r="F85" s="53">
        <v>1247394.91</v>
      </c>
      <c r="G85" s="44">
        <f t="shared" si="13"/>
        <v>12.751550351144413</v>
      </c>
      <c r="H85" s="45">
        <f t="shared" si="14"/>
        <v>7.248449648855587</v>
      </c>
      <c r="I85" s="46">
        <f t="shared" si="19"/>
        <v>8534905.09</v>
      </c>
      <c r="J85" s="47">
        <f t="shared" si="15"/>
        <v>87.24844964885558</v>
      </c>
      <c r="K85" s="53"/>
      <c r="L85" s="44">
        <f t="shared" si="16"/>
        <v>0</v>
      </c>
      <c r="M85" s="43">
        <f t="shared" si="20"/>
        <v>1247394.91</v>
      </c>
      <c r="N85" s="44">
        <f t="shared" si="21"/>
        <v>12.751550351144413</v>
      </c>
      <c r="O85" s="54">
        <f t="shared" si="22"/>
        <v>57.24844964885558</v>
      </c>
      <c r="P85" s="53">
        <f t="shared" si="23"/>
        <v>8534905.09</v>
      </c>
      <c r="Q85" s="55">
        <f t="shared" si="17"/>
        <v>87.24844964885558</v>
      </c>
      <c r="S85" s="1">
        <v>4</v>
      </c>
      <c r="T85" s="1">
        <v>127</v>
      </c>
      <c r="U85" s="1"/>
      <c r="V85" s="1" t="s">
        <v>39</v>
      </c>
      <c r="X85" s="37"/>
      <c r="Y85" s="38"/>
      <c r="Z85" s="1">
        <v>70</v>
      </c>
      <c r="AA85" s="1">
        <v>20</v>
      </c>
      <c r="AB85" s="48">
        <f t="shared" si="25"/>
        <v>0</v>
      </c>
      <c r="AF85" s="38"/>
      <c r="AG85" s="38"/>
      <c r="AH85" s="38">
        <f t="shared" si="24"/>
        <v>0</v>
      </c>
    </row>
    <row r="86" spans="1:34" s="36" customFormat="1" ht="23.25" customHeight="1">
      <c r="A86" s="49">
        <v>76</v>
      </c>
      <c r="B86" s="50" t="s">
        <v>116</v>
      </c>
      <c r="C86" s="51">
        <v>6253350</v>
      </c>
      <c r="D86" s="51"/>
      <c r="E86" s="52">
        <f t="shared" si="18"/>
        <v>6253350</v>
      </c>
      <c r="F86" s="53">
        <v>795669.17</v>
      </c>
      <c r="G86" s="44">
        <f t="shared" si="13"/>
        <v>12.723886716719838</v>
      </c>
      <c r="H86" s="45">
        <f t="shared" si="14"/>
        <v>7.2761132832801625</v>
      </c>
      <c r="I86" s="46">
        <f t="shared" si="19"/>
        <v>5457680.83</v>
      </c>
      <c r="J86" s="47">
        <f t="shared" si="15"/>
        <v>87.27611328328017</v>
      </c>
      <c r="K86" s="53"/>
      <c r="L86" s="44">
        <f t="shared" si="16"/>
        <v>0</v>
      </c>
      <c r="M86" s="43">
        <f t="shared" si="20"/>
        <v>795669.17</v>
      </c>
      <c r="N86" s="44">
        <f t="shared" si="21"/>
        <v>12.723886716719838</v>
      </c>
      <c r="O86" s="54">
        <f t="shared" si="22"/>
        <v>57.27611328328016</v>
      </c>
      <c r="P86" s="53">
        <f t="shared" si="23"/>
        <v>5457680.83</v>
      </c>
      <c r="Q86" s="55">
        <f t="shared" si="17"/>
        <v>87.27611328328017</v>
      </c>
      <c r="S86" s="1">
        <v>4</v>
      </c>
      <c r="T86" s="1">
        <v>3</v>
      </c>
      <c r="U86" s="1" t="s">
        <v>60</v>
      </c>
      <c r="V86" s="1" t="s">
        <v>39</v>
      </c>
      <c r="X86" s="37"/>
      <c r="Y86" s="38"/>
      <c r="Z86" s="1">
        <v>70</v>
      </c>
      <c r="AA86" s="1">
        <v>20</v>
      </c>
      <c r="AB86" s="48">
        <f t="shared" si="25"/>
        <v>0</v>
      </c>
      <c r="AF86" s="38"/>
      <c r="AG86" s="38"/>
      <c r="AH86" s="38">
        <f t="shared" si="24"/>
        <v>0</v>
      </c>
    </row>
    <row r="87" spans="1:34" s="36" customFormat="1" ht="23.25" customHeight="1">
      <c r="A87" s="49">
        <v>77</v>
      </c>
      <c r="B87" s="50" t="s">
        <v>117</v>
      </c>
      <c r="C87" s="51">
        <v>15421420</v>
      </c>
      <c r="D87" s="51"/>
      <c r="E87" s="52">
        <f t="shared" si="18"/>
        <v>15421420</v>
      </c>
      <c r="F87" s="53">
        <v>1950169.92</v>
      </c>
      <c r="G87" s="44">
        <f t="shared" si="13"/>
        <v>12.645851808718003</v>
      </c>
      <c r="H87" s="45">
        <f t="shared" si="14"/>
        <v>7.354148191281997</v>
      </c>
      <c r="I87" s="46">
        <f t="shared" si="19"/>
        <v>13471250.08</v>
      </c>
      <c r="J87" s="47">
        <f t="shared" si="15"/>
        <v>87.354148191282</v>
      </c>
      <c r="K87" s="53">
        <v>959200</v>
      </c>
      <c r="L87" s="44">
        <f t="shared" si="16"/>
        <v>6.219920085180223</v>
      </c>
      <c r="M87" s="43">
        <f t="shared" si="20"/>
        <v>2909369.92</v>
      </c>
      <c r="N87" s="44">
        <f t="shared" si="21"/>
        <v>18.865771893898227</v>
      </c>
      <c r="O87" s="54">
        <f t="shared" si="22"/>
        <v>51.13422810610177</v>
      </c>
      <c r="P87" s="53">
        <f t="shared" si="23"/>
        <v>12512050.08</v>
      </c>
      <c r="Q87" s="55">
        <f t="shared" si="17"/>
        <v>81.13422810610177</v>
      </c>
      <c r="S87" s="1">
        <v>3</v>
      </c>
      <c r="T87" s="1">
        <v>3</v>
      </c>
      <c r="U87" s="1" t="s">
        <v>60</v>
      </c>
      <c r="V87" s="1" t="s">
        <v>39</v>
      </c>
      <c r="X87" s="37"/>
      <c r="Y87" s="38"/>
      <c r="Z87" s="1">
        <v>70</v>
      </c>
      <c r="AA87" s="1">
        <v>20</v>
      </c>
      <c r="AB87" s="48">
        <f t="shared" si="25"/>
        <v>0</v>
      </c>
      <c r="AF87" s="38"/>
      <c r="AG87" s="38"/>
      <c r="AH87" s="38">
        <f t="shared" si="24"/>
        <v>0</v>
      </c>
    </row>
    <row r="88" spans="1:34" s="36" customFormat="1" ht="23.25" customHeight="1">
      <c r="A88" s="49">
        <v>78</v>
      </c>
      <c r="B88" s="50" t="s">
        <v>118</v>
      </c>
      <c r="C88" s="51">
        <v>1226740</v>
      </c>
      <c r="D88" s="51"/>
      <c r="E88" s="52">
        <f t="shared" si="18"/>
        <v>1226740</v>
      </c>
      <c r="F88" s="53">
        <v>154987.57</v>
      </c>
      <c r="G88" s="44">
        <f t="shared" si="13"/>
        <v>12.634100950486655</v>
      </c>
      <c r="H88" s="45">
        <f t="shared" si="14"/>
        <v>7.365899049513345</v>
      </c>
      <c r="I88" s="46">
        <f t="shared" si="19"/>
        <v>1071752.43</v>
      </c>
      <c r="J88" s="47">
        <f t="shared" si="15"/>
        <v>87.36589904951335</v>
      </c>
      <c r="K88" s="53"/>
      <c r="L88" s="44">
        <f t="shared" si="16"/>
        <v>0</v>
      </c>
      <c r="M88" s="43">
        <f t="shared" si="20"/>
        <v>154987.57</v>
      </c>
      <c r="N88" s="44">
        <f t="shared" si="21"/>
        <v>12.634100950486655</v>
      </c>
      <c r="O88" s="54">
        <f t="shared" si="22"/>
        <v>57.365899049513345</v>
      </c>
      <c r="P88" s="53">
        <f t="shared" si="23"/>
        <v>1071752.43</v>
      </c>
      <c r="Q88" s="55">
        <f t="shared" si="17"/>
        <v>87.36589904951335</v>
      </c>
      <c r="S88" s="1">
        <v>3</v>
      </c>
      <c r="T88" s="1">
        <v>83</v>
      </c>
      <c r="U88" s="1"/>
      <c r="V88" s="1" t="s">
        <v>39</v>
      </c>
      <c r="X88" s="37"/>
      <c r="Y88" s="38"/>
      <c r="Z88" s="1">
        <v>70</v>
      </c>
      <c r="AA88" s="1">
        <v>20</v>
      </c>
      <c r="AB88" s="48">
        <f t="shared" si="25"/>
        <v>0</v>
      </c>
      <c r="AF88" s="38"/>
      <c r="AG88" s="38"/>
      <c r="AH88" s="38">
        <f t="shared" si="24"/>
        <v>0</v>
      </c>
    </row>
    <row r="89" spans="1:34" s="36" customFormat="1" ht="23.25" customHeight="1">
      <c r="A89" s="49">
        <v>79</v>
      </c>
      <c r="B89" s="50" t="s">
        <v>119</v>
      </c>
      <c r="C89" s="51">
        <v>14064450</v>
      </c>
      <c r="D89" s="51"/>
      <c r="E89" s="52">
        <f t="shared" si="18"/>
        <v>14064450</v>
      </c>
      <c r="F89" s="53">
        <v>1757262.24</v>
      </c>
      <c r="G89" s="44">
        <f t="shared" si="13"/>
        <v>12.494354489510787</v>
      </c>
      <c r="H89" s="45">
        <f t="shared" si="14"/>
        <v>7.505645510489213</v>
      </c>
      <c r="I89" s="46">
        <f t="shared" si="19"/>
        <v>12307187.76</v>
      </c>
      <c r="J89" s="47">
        <f t="shared" si="15"/>
        <v>87.50564551048922</v>
      </c>
      <c r="K89" s="53">
        <v>90415</v>
      </c>
      <c r="L89" s="44">
        <f t="shared" si="16"/>
        <v>0.6428619675849393</v>
      </c>
      <c r="M89" s="43">
        <f t="shared" si="20"/>
        <v>1847677.24</v>
      </c>
      <c r="N89" s="44">
        <f t="shared" si="21"/>
        <v>13.137216457095727</v>
      </c>
      <c r="O89" s="54">
        <f t="shared" si="22"/>
        <v>56.862783542904275</v>
      </c>
      <c r="P89" s="53">
        <f t="shared" si="23"/>
        <v>12216772.76</v>
      </c>
      <c r="Q89" s="55">
        <f t="shared" si="17"/>
        <v>86.86278354290427</v>
      </c>
      <c r="S89" s="1">
        <v>4</v>
      </c>
      <c r="T89" s="1">
        <v>10</v>
      </c>
      <c r="U89" s="1"/>
      <c r="V89" s="1" t="s">
        <v>39</v>
      </c>
      <c r="X89" s="37"/>
      <c r="Y89" s="38"/>
      <c r="Z89" s="1">
        <v>70</v>
      </c>
      <c r="AA89" s="1">
        <v>20</v>
      </c>
      <c r="AB89" s="48">
        <f t="shared" si="25"/>
        <v>0</v>
      </c>
      <c r="AF89" s="38"/>
      <c r="AG89" s="38"/>
      <c r="AH89" s="38">
        <f t="shared" si="24"/>
        <v>0</v>
      </c>
    </row>
    <row r="90" spans="1:34" s="36" customFormat="1" ht="23.25" customHeight="1">
      <c r="A90" s="49">
        <v>80</v>
      </c>
      <c r="B90" s="50" t="s">
        <v>120</v>
      </c>
      <c r="C90" s="51">
        <v>7582880</v>
      </c>
      <c r="D90" s="51"/>
      <c r="E90" s="52">
        <f t="shared" si="18"/>
        <v>7582880</v>
      </c>
      <c r="F90" s="53">
        <v>945773</v>
      </c>
      <c r="G90" s="44">
        <f t="shared" si="13"/>
        <v>12.472477475576563</v>
      </c>
      <c r="H90" s="45">
        <f t="shared" si="14"/>
        <v>7.527522524423437</v>
      </c>
      <c r="I90" s="46">
        <f t="shared" si="19"/>
        <v>6637107</v>
      </c>
      <c r="J90" s="47">
        <f t="shared" si="15"/>
        <v>87.52752252442343</v>
      </c>
      <c r="K90" s="53"/>
      <c r="L90" s="44">
        <f t="shared" si="16"/>
        <v>0</v>
      </c>
      <c r="M90" s="43">
        <f t="shared" si="20"/>
        <v>945773</v>
      </c>
      <c r="N90" s="44">
        <f t="shared" si="21"/>
        <v>12.472477475576563</v>
      </c>
      <c r="O90" s="54">
        <f t="shared" si="22"/>
        <v>57.52752252442344</v>
      </c>
      <c r="P90" s="53">
        <f t="shared" si="23"/>
        <v>6637107</v>
      </c>
      <c r="Q90" s="55">
        <f t="shared" si="17"/>
        <v>87.52752252442343</v>
      </c>
      <c r="S90" s="1">
        <v>2</v>
      </c>
      <c r="T90" s="1">
        <v>83</v>
      </c>
      <c r="U90" s="1"/>
      <c r="V90" s="1" t="s">
        <v>39</v>
      </c>
      <c r="X90" s="37"/>
      <c r="Y90" s="38"/>
      <c r="Z90" s="1">
        <v>70</v>
      </c>
      <c r="AA90" s="1">
        <v>20</v>
      </c>
      <c r="AB90" s="48">
        <f t="shared" si="25"/>
        <v>0</v>
      </c>
      <c r="AF90" s="38"/>
      <c r="AG90" s="38"/>
      <c r="AH90" s="38">
        <f t="shared" si="24"/>
        <v>0</v>
      </c>
    </row>
    <row r="91" spans="1:34" s="36" customFormat="1" ht="23.25" customHeight="1">
      <c r="A91" s="49">
        <v>81</v>
      </c>
      <c r="B91" s="50" t="s">
        <v>121</v>
      </c>
      <c r="C91" s="51">
        <v>7413640</v>
      </c>
      <c r="D91" s="51"/>
      <c r="E91" s="52">
        <f t="shared" si="18"/>
        <v>7413640</v>
      </c>
      <c r="F91" s="53">
        <v>915365.14</v>
      </c>
      <c r="G91" s="44">
        <f t="shared" si="13"/>
        <v>12.347040590047534</v>
      </c>
      <c r="H91" s="45">
        <f t="shared" si="14"/>
        <v>7.652959409952466</v>
      </c>
      <c r="I91" s="46">
        <f t="shared" si="19"/>
        <v>6498274.86</v>
      </c>
      <c r="J91" s="47">
        <f t="shared" si="15"/>
        <v>87.65295940995247</v>
      </c>
      <c r="K91" s="53">
        <v>236000</v>
      </c>
      <c r="L91" s="44">
        <f t="shared" si="16"/>
        <v>3.1833215532450994</v>
      </c>
      <c r="M91" s="43">
        <f t="shared" si="20"/>
        <v>1151365.1400000001</v>
      </c>
      <c r="N91" s="44">
        <f t="shared" si="21"/>
        <v>15.530362143292635</v>
      </c>
      <c r="O91" s="54">
        <f t="shared" si="22"/>
        <v>54.469637856707365</v>
      </c>
      <c r="P91" s="53">
        <f t="shared" si="23"/>
        <v>6262274.859999999</v>
      </c>
      <c r="Q91" s="55">
        <f t="shared" si="17"/>
        <v>84.46963785670737</v>
      </c>
      <c r="S91" s="1">
        <v>6</v>
      </c>
      <c r="T91" s="1">
        <v>17</v>
      </c>
      <c r="U91" s="1"/>
      <c r="V91" s="1" t="s">
        <v>39</v>
      </c>
      <c r="X91" s="37"/>
      <c r="Y91" s="38"/>
      <c r="Z91" s="1">
        <v>70</v>
      </c>
      <c r="AA91" s="1">
        <v>20</v>
      </c>
      <c r="AB91" s="48">
        <f t="shared" si="25"/>
        <v>0</v>
      </c>
      <c r="AF91" s="38">
        <f>60870+404550</f>
        <v>465420</v>
      </c>
      <c r="AG91" s="38">
        <f>3044+20229</f>
        <v>23273</v>
      </c>
      <c r="AH91" s="38">
        <f t="shared" si="24"/>
        <v>488693</v>
      </c>
    </row>
    <row r="92" spans="1:34" s="36" customFormat="1" ht="23.25" customHeight="1">
      <c r="A92" s="49">
        <v>82</v>
      </c>
      <c r="B92" s="50" t="s">
        <v>122</v>
      </c>
      <c r="C92" s="51">
        <v>3435980</v>
      </c>
      <c r="D92" s="51"/>
      <c r="E92" s="52">
        <f t="shared" si="18"/>
        <v>3435980</v>
      </c>
      <c r="F92" s="53">
        <v>420045.69</v>
      </c>
      <c r="G92" s="44">
        <f t="shared" si="13"/>
        <v>12.224916617675307</v>
      </c>
      <c r="H92" s="45">
        <f t="shared" si="14"/>
        <v>7.775083382324693</v>
      </c>
      <c r="I92" s="46">
        <f t="shared" si="19"/>
        <v>3015934.31</v>
      </c>
      <c r="J92" s="47">
        <f t="shared" si="15"/>
        <v>87.7750833823247</v>
      </c>
      <c r="K92" s="53"/>
      <c r="L92" s="44">
        <f t="shared" si="16"/>
        <v>0</v>
      </c>
      <c r="M92" s="43">
        <f t="shared" si="20"/>
        <v>420045.69</v>
      </c>
      <c r="N92" s="44">
        <f t="shared" si="21"/>
        <v>12.224916617675307</v>
      </c>
      <c r="O92" s="54">
        <f t="shared" si="22"/>
        <v>57.775083382324695</v>
      </c>
      <c r="P92" s="53">
        <f t="shared" si="23"/>
        <v>3015934.31</v>
      </c>
      <c r="Q92" s="55">
        <f t="shared" si="17"/>
        <v>87.7750833823247</v>
      </c>
      <c r="S92" s="1">
        <v>2</v>
      </c>
      <c r="T92" s="1">
        <v>53</v>
      </c>
      <c r="U92" s="1"/>
      <c r="V92" s="1" t="s">
        <v>39</v>
      </c>
      <c r="X92" s="37"/>
      <c r="Y92" s="38"/>
      <c r="Z92" s="1">
        <v>70</v>
      </c>
      <c r="AA92" s="1">
        <v>20</v>
      </c>
      <c r="AB92" s="48">
        <f t="shared" si="25"/>
        <v>0</v>
      </c>
      <c r="AF92" s="38"/>
      <c r="AG92" s="38"/>
      <c r="AH92" s="38">
        <f t="shared" si="24"/>
        <v>0</v>
      </c>
    </row>
    <row r="93" spans="1:34" s="36" customFormat="1" ht="23.25" customHeight="1">
      <c r="A93" s="49">
        <v>83</v>
      </c>
      <c r="B93" s="50" t="s">
        <v>123</v>
      </c>
      <c r="C93" s="51">
        <v>8036490</v>
      </c>
      <c r="D93" s="51"/>
      <c r="E93" s="52">
        <f t="shared" si="18"/>
        <v>8036490</v>
      </c>
      <c r="F93" s="53">
        <v>978616.53</v>
      </c>
      <c r="G93" s="44">
        <f t="shared" si="13"/>
        <v>12.17716353781315</v>
      </c>
      <c r="H93" s="45">
        <f t="shared" si="14"/>
        <v>7.822836462186849</v>
      </c>
      <c r="I93" s="46">
        <f t="shared" si="19"/>
        <v>7057873.47</v>
      </c>
      <c r="J93" s="47">
        <f t="shared" si="15"/>
        <v>87.82283646218686</v>
      </c>
      <c r="K93" s="53"/>
      <c r="L93" s="44">
        <f t="shared" si="16"/>
        <v>0</v>
      </c>
      <c r="M93" s="43">
        <f t="shared" si="20"/>
        <v>978616.53</v>
      </c>
      <c r="N93" s="44">
        <f t="shared" si="21"/>
        <v>12.17716353781315</v>
      </c>
      <c r="O93" s="54">
        <f t="shared" si="22"/>
        <v>57.82283646218685</v>
      </c>
      <c r="P93" s="53">
        <f t="shared" si="23"/>
        <v>7057873.47</v>
      </c>
      <c r="Q93" s="55">
        <f t="shared" si="17"/>
        <v>87.82283646218686</v>
      </c>
      <c r="S93" s="1">
        <v>3</v>
      </c>
      <c r="T93" s="1">
        <v>3</v>
      </c>
      <c r="U93" s="1" t="s">
        <v>60</v>
      </c>
      <c r="V93" s="1" t="s">
        <v>39</v>
      </c>
      <c r="X93" s="37"/>
      <c r="Y93" s="38"/>
      <c r="Z93" s="1">
        <v>70</v>
      </c>
      <c r="AA93" s="1">
        <v>20</v>
      </c>
      <c r="AB93" s="48">
        <f t="shared" si="25"/>
        <v>0</v>
      </c>
      <c r="AF93" s="38"/>
      <c r="AG93" s="38"/>
      <c r="AH93" s="38">
        <f t="shared" si="24"/>
        <v>0</v>
      </c>
    </row>
    <row r="94" spans="1:34" s="36" customFormat="1" ht="23.25" customHeight="1">
      <c r="A94" s="49">
        <v>84</v>
      </c>
      <c r="B94" s="50" t="s">
        <v>124</v>
      </c>
      <c r="C94" s="51">
        <v>8615930</v>
      </c>
      <c r="D94" s="51"/>
      <c r="E94" s="52">
        <f t="shared" si="18"/>
        <v>8615930</v>
      </c>
      <c r="F94" s="53">
        <v>1042422.09</v>
      </c>
      <c r="G94" s="44">
        <f t="shared" si="13"/>
        <v>12.098776220326767</v>
      </c>
      <c r="H94" s="45">
        <f t="shared" si="14"/>
        <v>7.9012237796732325</v>
      </c>
      <c r="I94" s="46">
        <f t="shared" si="19"/>
        <v>7573507.91</v>
      </c>
      <c r="J94" s="47">
        <f t="shared" si="15"/>
        <v>87.90122377967323</v>
      </c>
      <c r="K94" s="53"/>
      <c r="L94" s="44">
        <f t="shared" si="16"/>
        <v>0</v>
      </c>
      <c r="M94" s="43">
        <f t="shared" si="20"/>
        <v>1042422.09</v>
      </c>
      <c r="N94" s="44">
        <f t="shared" si="21"/>
        <v>12.098776220326767</v>
      </c>
      <c r="O94" s="54">
        <f t="shared" si="22"/>
        <v>57.90122377967323</v>
      </c>
      <c r="P94" s="53">
        <f t="shared" si="23"/>
        <v>7573507.91</v>
      </c>
      <c r="Q94" s="55">
        <f t="shared" si="17"/>
        <v>87.90122377967323</v>
      </c>
      <c r="S94" s="1">
        <v>4</v>
      </c>
      <c r="T94" s="1">
        <v>3</v>
      </c>
      <c r="U94" s="1" t="s">
        <v>60</v>
      </c>
      <c r="V94" s="1" t="s">
        <v>39</v>
      </c>
      <c r="X94" s="37"/>
      <c r="Y94" s="38"/>
      <c r="Z94" s="1">
        <v>70</v>
      </c>
      <c r="AA94" s="1">
        <v>20</v>
      </c>
      <c r="AB94" s="48">
        <f t="shared" si="25"/>
        <v>0</v>
      </c>
      <c r="AF94" s="38"/>
      <c r="AG94" s="38"/>
      <c r="AH94" s="38">
        <f t="shared" si="24"/>
        <v>0</v>
      </c>
    </row>
    <row r="95" spans="1:34" s="36" customFormat="1" ht="23.25" customHeight="1">
      <c r="A95" s="49">
        <v>85</v>
      </c>
      <c r="B95" s="50" t="s">
        <v>125</v>
      </c>
      <c r="C95" s="51">
        <v>12763100</v>
      </c>
      <c r="D95" s="51"/>
      <c r="E95" s="52">
        <f t="shared" si="18"/>
        <v>12763100</v>
      </c>
      <c r="F95" s="53">
        <v>1543436.9</v>
      </c>
      <c r="G95" s="44">
        <f t="shared" si="13"/>
        <v>12.092962524778462</v>
      </c>
      <c r="H95" s="45">
        <f t="shared" si="14"/>
        <v>7.9070374752215375</v>
      </c>
      <c r="I95" s="46">
        <f t="shared" si="19"/>
        <v>11219663.1</v>
      </c>
      <c r="J95" s="47">
        <f t="shared" si="15"/>
        <v>87.90703747522154</v>
      </c>
      <c r="K95" s="53">
        <v>237450</v>
      </c>
      <c r="L95" s="44">
        <f t="shared" si="16"/>
        <v>1.8604414288064812</v>
      </c>
      <c r="M95" s="43">
        <f t="shared" si="20"/>
        <v>1780886.9</v>
      </c>
      <c r="N95" s="44">
        <f t="shared" si="21"/>
        <v>13.953403953584944</v>
      </c>
      <c r="O95" s="54">
        <f t="shared" si="22"/>
        <v>56.046596046415054</v>
      </c>
      <c r="P95" s="53">
        <f t="shared" si="23"/>
        <v>10982213.1</v>
      </c>
      <c r="Q95" s="55">
        <f t="shared" si="17"/>
        <v>86.04659604641506</v>
      </c>
      <c r="S95" s="1">
        <v>7</v>
      </c>
      <c r="T95" s="1">
        <v>3</v>
      </c>
      <c r="U95" s="1" t="s">
        <v>126</v>
      </c>
      <c r="V95" s="1" t="s">
        <v>39</v>
      </c>
      <c r="X95" s="37"/>
      <c r="Y95" s="38"/>
      <c r="Z95" s="1">
        <v>70</v>
      </c>
      <c r="AA95" s="1">
        <v>20</v>
      </c>
      <c r="AB95" s="48">
        <f t="shared" si="25"/>
        <v>0</v>
      </c>
      <c r="AF95" s="38"/>
      <c r="AG95" s="38"/>
      <c r="AH95" s="38">
        <f t="shared" si="24"/>
        <v>0</v>
      </c>
    </row>
    <row r="96" spans="1:34" s="36" customFormat="1" ht="23.25" customHeight="1">
      <c r="A96" s="49">
        <v>86</v>
      </c>
      <c r="B96" s="50" t="s">
        <v>127</v>
      </c>
      <c r="C96" s="51">
        <v>3524640</v>
      </c>
      <c r="D96" s="51"/>
      <c r="E96" s="52">
        <f t="shared" si="18"/>
        <v>3524640</v>
      </c>
      <c r="F96" s="53">
        <v>426183.74</v>
      </c>
      <c r="G96" s="44">
        <f t="shared" si="13"/>
        <v>12.09155374733306</v>
      </c>
      <c r="H96" s="45">
        <f t="shared" si="14"/>
        <v>7.9084462526669395</v>
      </c>
      <c r="I96" s="46">
        <f t="shared" si="19"/>
        <v>3098456.26</v>
      </c>
      <c r="J96" s="47">
        <f t="shared" si="15"/>
        <v>87.90844625266693</v>
      </c>
      <c r="K96" s="53">
        <v>108491.6</v>
      </c>
      <c r="L96" s="44">
        <f t="shared" si="16"/>
        <v>3.0780902446774707</v>
      </c>
      <c r="M96" s="43">
        <f t="shared" si="20"/>
        <v>534675.34</v>
      </c>
      <c r="N96" s="44">
        <f t="shared" si="21"/>
        <v>15.169643992010531</v>
      </c>
      <c r="O96" s="54">
        <f t="shared" si="22"/>
        <v>54.830356007989465</v>
      </c>
      <c r="P96" s="53">
        <f t="shared" si="23"/>
        <v>2989964.66</v>
      </c>
      <c r="Q96" s="55">
        <f t="shared" si="17"/>
        <v>84.83035600798947</v>
      </c>
      <c r="S96" s="1">
        <v>5</v>
      </c>
      <c r="T96" s="1">
        <v>15</v>
      </c>
      <c r="U96" s="1"/>
      <c r="V96" s="1" t="s">
        <v>39</v>
      </c>
      <c r="X96" s="37"/>
      <c r="Y96" s="38"/>
      <c r="Z96" s="1">
        <v>70</v>
      </c>
      <c r="AA96" s="1">
        <v>20</v>
      </c>
      <c r="AB96" s="48">
        <f t="shared" si="25"/>
        <v>0</v>
      </c>
      <c r="AF96" s="38"/>
      <c r="AG96" s="38"/>
      <c r="AH96" s="38">
        <f t="shared" si="24"/>
        <v>0</v>
      </c>
    </row>
    <row r="97" spans="1:34" s="36" customFormat="1" ht="23.25" customHeight="1">
      <c r="A97" s="49">
        <v>87</v>
      </c>
      <c r="B97" s="50" t="s">
        <v>128</v>
      </c>
      <c r="C97" s="51">
        <v>7227190</v>
      </c>
      <c r="D97" s="51"/>
      <c r="E97" s="52">
        <f t="shared" si="18"/>
        <v>7227190</v>
      </c>
      <c r="F97" s="53">
        <v>869094.11</v>
      </c>
      <c r="G97" s="44">
        <f t="shared" si="13"/>
        <v>12.025339170548996</v>
      </c>
      <c r="H97" s="45">
        <f t="shared" si="14"/>
        <v>7.974660829451004</v>
      </c>
      <c r="I97" s="46">
        <f t="shared" si="19"/>
        <v>6358095.89</v>
      </c>
      <c r="J97" s="47">
        <f t="shared" si="15"/>
        <v>87.974660829451</v>
      </c>
      <c r="K97" s="53"/>
      <c r="L97" s="44">
        <f t="shared" si="16"/>
        <v>0</v>
      </c>
      <c r="M97" s="43">
        <f t="shared" si="20"/>
        <v>869094.11</v>
      </c>
      <c r="N97" s="44">
        <f t="shared" si="21"/>
        <v>12.025339170548996</v>
      </c>
      <c r="O97" s="54">
        <f t="shared" si="22"/>
        <v>57.974660829451004</v>
      </c>
      <c r="P97" s="53">
        <f t="shared" si="23"/>
        <v>6358095.89</v>
      </c>
      <c r="Q97" s="55">
        <f t="shared" si="17"/>
        <v>87.974660829451</v>
      </c>
      <c r="S97" s="1">
        <v>4</v>
      </c>
      <c r="T97" s="1">
        <v>3</v>
      </c>
      <c r="U97" s="1" t="s">
        <v>60</v>
      </c>
      <c r="V97" s="1" t="s">
        <v>39</v>
      </c>
      <c r="X97" s="37"/>
      <c r="Y97" s="38"/>
      <c r="Z97" s="1">
        <v>70</v>
      </c>
      <c r="AA97" s="1">
        <v>20</v>
      </c>
      <c r="AB97" s="48">
        <f t="shared" si="25"/>
        <v>0</v>
      </c>
      <c r="AF97" s="38"/>
      <c r="AG97" s="38"/>
      <c r="AH97" s="38">
        <f t="shared" si="24"/>
        <v>0</v>
      </c>
    </row>
    <row r="98" spans="1:34" s="36" customFormat="1" ht="23.25" customHeight="1">
      <c r="A98" s="49">
        <v>88</v>
      </c>
      <c r="B98" s="50" t="s">
        <v>129</v>
      </c>
      <c r="C98" s="51">
        <v>5551020</v>
      </c>
      <c r="D98" s="51"/>
      <c r="E98" s="52">
        <f t="shared" si="18"/>
        <v>5551020</v>
      </c>
      <c r="F98" s="53">
        <v>666782.09</v>
      </c>
      <c r="G98" s="44">
        <f t="shared" si="13"/>
        <v>12.011884122197362</v>
      </c>
      <c r="H98" s="45">
        <f t="shared" si="14"/>
        <v>7.988115877802638</v>
      </c>
      <c r="I98" s="46">
        <f t="shared" si="19"/>
        <v>4884237.91</v>
      </c>
      <c r="J98" s="47">
        <f t="shared" si="15"/>
        <v>87.98811587780264</v>
      </c>
      <c r="K98" s="53"/>
      <c r="L98" s="44">
        <f t="shared" si="16"/>
        <v>0</v>
      </c>
      <c r="M98" s="43">
        <f t="shared" si="20"/>
        <v>666782.09</v>
      </c>
      <c r="N98" s="44">
        <f t="shared" si="21"/>
        <v>12.011884122197362</v>
      </c>
      <c r="O98" s="54">
        <f t="shared" si="22"/>
        <v>57.98811587780264</v>
      </c>
      <c r="P98" s="53">
        <f t="shared" si="23"/>
        <v>4884237.91</v>
      </c>
      <c r="Q98" s="55">
        <f t="shared" si="17"/>
        <v>87.98811587780264</v>
      </c>
      <c r="S98" s="1">
        <v>4</v>
      </c>
      <c r="T98" s="1">
        <v>3</v>
      </c>
      <c r="U98" s="1" t="s">
        <v>60</v>
      </c>
      <c r="V98" s="1" t="s">
        <v>39</v>
      </c>
      <c r="X98" s="37"/>
      <c r="Y98" s="38"/>
      <c r="Z98" s="1">
        <v>70</v>
      </c>
      <c r="AA98" s="1">
        <v>20</v>
      </c>
      <c r="AB98" s="48">
        <f t="shared" si="25"/>
        <v>0</v>
      </c>
      <c r="AF98" s="38"/>
      <c r="AG98" s="38"/>
      <c r="AH98" s="38">
        <f t="shared" si="24"/>
        <v>0</v>
      </c>
    </row>
    <row r="99" spans="1:34" s="36" customFormat="1" ht="23.25" customHeight="1">
      <c r="A99" s="49">
        <v>89</v>
      </c>
      <c r="B99" s="50" t="s">
        <v>130</v>
      </c>
      <c r="C99" s="51">
        <v>5775120</v>
      </c>
      <c r="D99" s="51"/>
      <c r="E99" s="52">
        <f t="shared" si="18"/>
        <v>5775120</v>
      </c>
      <c r="F99" s="53">
        <v>692198.3</v>
      </c>
      <c r="G99" s="44">
        <f t="shared" si="13"/>
        <v>11.985868691905969</v>
      </c>
      <c r="H99" s="45">
        <f t="shared" si="14"/>
        <v>8.014131308094031</v>
      </c>
      <c r="I99" s="46">
        <f t="shared" si="19"/>
        <v>5082921.7</v>
      </c>
      <c r="J99" s="47">
        <f t="shared" si="15"/>
        <v>88.01413130809404</v>
      </c>
      <c r="K99" s="53"/>
      <c r="L99" s="44">
        <f t="shared" si="16"/>
        <v>0</v>
      </c>
      <c r="M99" s="43">
        <f t="shared" si="20"/>
        <v>692198.3</v>
      </c>
      <c r="N99" s="44">
        <f t="shared" si="21"/>
        <v>11.985868691905969</v>
      </c>
      <c r="O99" s="54">
        <f t="shared" si="22"/>
        <v>58.01413130809403</v>
      </c>
      <c r="P99" s="53">
        <f t="shared" si="23"/>
        <v>5082921.7</v>
      </c>
      <c r="Q99" s="55">
        <f t="shared" si="17"/>
        <v>88.01413130809404</v>
      </c>
      <c r="S99" s="1">
        <v>9</v>
      </c>
      <c r="T99" s="1">
        <v>17</v>
      </c>
      <c r="U99" s="1"/>
      <c r="V99" s="1" t="s">
        <v>39</v>
      </c>
      <c r="X99" s="37"/>
      <c r="Y99" s="38"/>
      <c r="Z99" s="1">
        <v>70</v>
      </c>
      <c r="AA99" s="1">
        <v>20</v>
      </c>
      <c r="AB99" s="48">
        <f t="shared" si="25"/>
        <v>0</v>
      </c>
      <c r="AF99" s="38"/>
      <c r="AG99" s="38"/>
      <c r="AH99" s="38">
        <f t="shared" si="24"/>
        <v>0</v>
      </c>
    </row>
    <row r="100" spans="1:34" s="36" customFormat="1" ht="23.25" customHeight="1">
      <c r="A100" s="49">
        <v>90</v>
      </c>
      <c r="B100" s="50" t="s">
        <v>131</v>
      </c>
      <c r="C100" s="51">
        <v>4365190</v>
      </c>
      <c r="D100" s="51"/>
      <c r="E100" s="52">
        <f t="shared" si="18"/>
        <v>4365190</v>
      </c>
      <c r="F100" s="53">
        <v>523021.02</v>
      </c>
      <c r="G100" s="44">
        <f t="shared" si="13"/>
        <v>11.98163241462571</v>
      </c>
      <c r="H100" s="45">
        <f t="shared" si="14"/>
        <v>8.01836758537429</v>
      </c>
      <c r="I100" s="46">
        <f t="shared" si="19"/>
        <v>3842168.98</v>
      </c>
      <c r="J100" s="47">
        <f t="shared" si="15"/>
        <v>88.01836758537429</v>
      </c>
      <c r="K100" s="53"/>
      <c r="L100" s="44">
        <f t="shared" si="16"/>
        <v>0</v>
      </c>
      <c r="M100" s="43">
        <f t="shared" si="20"/>
        <v>523021.02</v>
      </c>
      <c r="N100" s="44">
        <f t="shared" si="21"/>
        <v>11.98163241462571</v>
      </c>
      <c r="O100" s="54">
        <f t="shared" si="22"/>
        <v>58.01836758537429</v>
      </c>
      <c r="P100" s="53">
        <f t="shared" si="23"/>
        <v>3842168.98</v>
      </c>
      <c r="Q100" s="55">
        <f t="shared" si="17"/>
        <v>88.01836758537429</v>
      </c>
      <c r="S100" s="1">
        <v>1</v>
      </c>
      <c r="T100" s="1">
        <v>3</v>
      </c>
      <c r="U100" s="1" t="s">
        <v>60</v>
      </c>
      <c r="V100" s="1" t="s">
        <v>39</v>
      </c>
      <c r="X100" s="37"/>
      <c r="Y100" s="38"/>
      <c r="Z100" s="1">
        <v>70</v>
      </c>
      <c r="AA100" s="1">
        <v>20</v>
      </c>
      <c r="AB100" s="48">
        <f t="shared" si="25"/>
        <v>0</v>
      </c>
      <c r="AF100" s="38"/>
      <c r="AG100" s="38"/>
      <c r="AH100" s="38">
        <f t="shared" si="24"/>
        <v>0</v>
      </c>
    </row>
    <row r="101" spans="1:34" s="36" customFormat="1" ht="23.25" customHeight="1">
      <c r="A101" s="49">
        <v>91</v>
      </c>
      <c r="B101" s="50" t="s">
        <v>132</v>
      </c>
      <c r="C101" s="51">
        <v>1156860</v>
      </c>
      <c r="D101" s="51"/>
      <c r="E101" s="52">
        <f t="shared" si="18"/>
        <v>1156860</v>
      </c>
      <c r="F101" s="53">
        <v>137351.7</v>
      </c>
      <c r="G101" s="44">
        <f t="shared" si="13"/>
        <v>11.87280224054769</v>
      </c>
      <c r="H101" s="45">
        <f t="shared" si="14"/>
        <v>8.12719775945231</v>
      </c>
      <c r="I101" s="46">
        <f t="shared" si="19"/>
        <v>1019508.3</v>
      </c>
      <c r="J101" s="47">
        <f t="shared" si="15"/>
        <v>88.12719775945232</v>
      </c>
      <c r="K101" s="53">
        <v>187000</v>
      </c>
      <c r="L101" s="44">
        <f t="shared" si="16"/>
        <v>16.16444513597151</v>
      </c>
      <c r="M101" s="43">
        <f t="shared" si="20"/>
        <v>324351.7</v>
      </c>
      <c r="N101" s="44">
        <f t="shared" si="21"/>
        <v>28.037247376519197</v>
      </c>
      <c r="O101" s="54">
        <f t="shared" si="22"/>
        <v>41.9627526234808</v>
      </c>
      <c r="P101" s="53">
        <f t="shared" si="23"/>
        <v>832508.3</v>
      </c>
      <c r="Q101" s="55">
        <f t="shared" si="17"/>
        <v>71.9627526234808</v>
      </c>
      <c r="S101" s="1">
        <v>8</v>
      </c>
      <c r="T101" s="1">
        <v>83</v>
      </c>
      <c r="U101" s="1"/>
      <c r="V101" s="1" t="s">
        <v>39</v>
      </c>
      <c r="X101" s="37"/>
      <c r="Y101" s="38"/>
      <c r="Z101" s="1">
        <v>70</v>
      </c>
      <c r="AA101" s="1">
        <v>20</v>
      </c>
      <c r="AB101" s="48">
        <f t="shared" si="25"/>
        <v>0</v>
      </c>
      <c r="AF101" s="38"/>
      <c r="AG101" s="38"/>
      <c r="AH101" s="38">
        <f t="shared" si="24"/>
        <v>0</v>
      </c>
    </row>
    <row r="102" spans="1:34" s="36" customFormat="1" ht="23.25" customHeight="1">
      <c r="A102" s="49">
        <v>92</v>
      </c>
      <c r="B102" s="50" t="s">
        <v>133</v>
      </c>
      <c r="C102" s="51">
        <v>7918400</v>
      </c>
      <c r="D102" s="51"/>
      <c r="E102" s="52">
        <f t="shared" si="18"/>
        <v>7918400</v>
      </c>
      <c r="F102" s="53">
        <v>939930.99</v>
      </c>
      <c r="G102" s="44">
        <f t="shared" si="13"/>
        <v>11.87021355324308</v>
      </c>
      <c r="H102" s="45">
        <f t="shared" si="14"/>
        <v>8.12978644675692</v>
      </c>
      <c r="I102" s="46">
        <f t="shared" si="19"/>
        <v>6978469.01</v>
      </c>
      <c r="J102" s="47">
        <f t="shared" si="15"/>
        <v>88.12978644675692</v>
      </c>
      <c r="K102" s="53"/>
      <c r="L102" s="44">
        <f t="shared" si="16"/>
        <v>0</v>
      </c>
      <c r="M102" s="43">
        <f t="shared" si="20"/>
        <v>939930.99</v>
      </c>
      <c r="N102" s="44">
        <f t="shared" si="21"/>
        <v>11.87021355324308</v>
      </c>
      <c r="O102" s="54">
        <f t="shared" si="22"/>
        <v>58.129786446756924</v>
      </c>
      <c r="P102" s="53">
        <f t="shared" si="23"/>
        <v>6978469.01</v>
      </c>
      <c r="Q102" s="55">
        <f t="shared" si="17"/>
        <v>88.12978644675692</v>
      </c>
      <c r="S102" s="1">
        <v>2</v>
      </c>
      <c r="T102" s="1">
        <v>17</v>
      </c>
      <c r="U102" s="1"/>
      <c r="V102" s="1" t="s">
        <v>39</v>
      </c>
      <c r="X102" s="37"/>
      <c r="Y102" s="38"/>
      <c r="Z102" s="1">
        <v>70</v>
      </c>
      <c r="AA102" s="1">
        <v>20</v>
      </c>
      <c r="AB102" s="48">
        <f t="shared" si="25"/>
        <v>0</v>
      </c>
      <c r="AF102" s="38"/>
      <c r="AG102" s="38"/>
      <c r="AH102" s="38">
        <f t="shared" si="24"/>
        <v>0</v>
      </c>
    </row>
    <row r="103" spans="1:34" s="36" customFormat="1" ht="23.25" customHeight="1">
      <c r="A103" s="49">
        <v>93</v>
      </c>
      <c r="B103" s="50" t="s">
        <v>134</v>
      </c>
      <c r="C103" s="51">
        <v>6008550</v>
      </c>
      <c r="D103" s="51"/>
      <c r="E103" s="52">
        <f t="shared" si="18"/>
        <v>6008550</v>
      </c>
      <c r="F103" s="53">
        <v>705106.05</v>
      </c>
      <c r="G103" s="44">
        <f t="shared" si="13"/>
        <v>11.735045060788377</v>
      </c>
      <c r="H103" s="45">
        <f t="shared" si="14"/>
        <v>8.264954939211623</v>
      </c>
      <c r="I103" s="46">
        <f t="shared" si="19"/>
        <v>5303443.95</v>
      </c>
      <c r="J103" s="47">
        <f t="shared" si="15"/>
        <v>88.26495493921162</v>
      </c>
      <c r="K103" s="53"/>
      <c r="L103" s="44">
        <f t="shared" si="16"/>
        <v>0</v>
      </c>
      <c r="M103" s="43">
        <f t="shared" si="20"/>
        <v>705106.05</v>
      </c>
      <c r="N103" s="44">
        <f t="shared" si="21"/>
        <v>11.735045060788377</v>
      </c>
      <c r="O103" s="54">
        <f t="shared" si="22"/>
        <v>58.26495493921162</v>
      </c>
      <c r="P103" s="53">
        <f t="shared" si="23"/>
        <v>5303443.95</v>
      </c>
      <c r="Q103" s="55">
        <f t="shared" si="17"/>
        <v>88.26495493921162</v>
      </c>
      <c r="S103" s="1">
        <v>5</v>
      </c>
      <c r="T103" s="1">
        <v>3</v>
      </c>
      <c r="U103" s="1" t="s">
        <v>60</v>
      </c>
      <c r="V103" s="1" t="s">
        <v>39</v>
      </c>
      <c r="X103" s="37"/>
      <c r="Y103" s="38"/>
      <c r="Z103" s="1">
        <v>70</v>
      </c>
      <c r="AA103" s="1">
        <v>20</v>
      </c>
      <c r="AB103" s="48">
        <f t="shared" si="25"/>
        <v>0</v>
      </c>
      <c r="AF103" s="38"/>
      <c r="AG103" s="38"/>
      <c r="AH103" s="38">
        <f t="shared" si="24"/>
        <v>0</v>
      </c>
    </row>
    <row r="104" spans="1:34" s="36" customFormat="1" ht="23.25" customHeight="1">
      <c r="A104" s="49">
        <v>94</v>
      </c>
      <c r="B104" s="50" t="s">
        <v>135</v>
      </c>
      <c r="C104" s="51">
        <v>9680840</v>
      </c>
      <c r="D104" s="51"/>
      <c r="E104" s="52">
        <f t="shared" si="18"/>
        <v>9680840</v>
      </c>
      <c r="F104" s="53">
        <v>1134690.78</v>
      </c>
      <c r="G104" s="44">
        <f t="shared" si="13"/>
        <v>11.720995078939431</v>
      </c>
      <c r="H104" s="45">
        <f t="shared" si="14"/>
        <v>8.279004921060569</v>
      </c>
      <c r="I104" s="46">
        <f t="shared" si="19"/>
        <v>8546149.22</v>
      </c>
      <c r="J104" s="47">
        <f t="shared" si="15"/>
        <v>88.27900492106058</v>
      </c>
      <c r="K104" s="53">
        <v>7297.4</v>
      </c>
      <c r="L104" s="44">
        <f t="shared" si="16"/>
        <v>0.07537982241210474</v>
      </c>
      <c r="M104" s="43">
        <f t="shared" si="20"/>
        <v>1141988.18</v>
      </c>
      <c r="N104" s="44">
        <f t="shared" si="21"/>
        <v>11.796374901351536</v>
      </c>
      <c r="O104" s="54">
        <f t="shared" si="22"/>
        <v>58.203625098648466</v>
      </c>
      <c r="P104" s="53">
        <f t="shared" si="23"/>
        <v>8538851.82</v>
      </c>
      <c r="Q104" s="55">
        <f t="shared" si="17"/>
        <v>88.20362509864846</v>
      </c>
      <c r="S104" s="1">
        <v>7</v>
      </c>
      <c r="T104" s="1">
        <v>3</v>
      </c>
      <c r="U104" s="1" t="s">
        <v>60</v>
      </c>
      <c r="V104" s="1" t="s">
        <v>39</v>
      </c>
      <c r="X104" s="37"/>
      <c r="Y104" s="38"/>
      <c r="Z104" s="1">
        <v>70</v>
      </c>
      <c r="AA104" s="1">
        <v>20</v>
      </c>
      <c r="AB104" s="48">
        <f t="shared" si="25"/>
        <v>0</v>
      </c>
      <c r="AF104" s="38"/>
      <c r="AG104" s="38"/>
      <c r="AH104" s="38">
        <f t="shared" si="24"/>
        <v>0</v>
      </c>
    </row>
    <row r="105" spans="1:34" s="36" customFormat="1" ht="23.25" customHeight="1">
      <c r="A105" s="49">
        <v>95</v>
      </c>
      <c r="B105" s="50" t="s">
        <v>136</v>
      </c>
      <c r="C105" s="51">
        <v>4930820</v>
      </c>
      <c r="D105" s="51"/>
      <c r="E105" s="52">
        <f t="shared" si="18"/>
        <v>4930820</v>
      </c>
      <c r="F105" s="53">
        <v>577195.58</v>
      </c>
      <c r="G105" s="44">
        <f t="shared" si="13"/>
        <v>11.705874073683484</v>
      </c>
      <c r="H105" s="45">
        <f t="shared" si="14"/>
        <v>8.294125926316516</v>
      </c>
      <c r="I105" s="46">
        <f t="shared" si="19"/>
        <v>4353624.42</v>
      </c>
      <c r="J105" s="47">
        <f t="shared" si="15"/>
        <v>88.29412592631651</v>
      </c>
      <c r="K105" s="53"/>
      <c r="L105" s="44">
        <f t="shared" si="16"/>
        <v>0</v>
      </c>
      <c r="M105" s="43">
        <f t="shared" si="20"/>
        <v>577195.58</v>
      </c>
      <c r="N105" s="44">
        <f t="shared" si="21"/>
        <v>11.705874073683484</v>
      </c>
      <c r="O105" s="54">
        <f t="shared" si="22"/>
        <v>58.29412592631652</v>
      </c>
      <c r="P105" s="53">
        <f t="shared" si="23"/>
        <v>4353624.42</v>
      </c>
      <c r="Q105" s="55">
        <f t="shared" si="17"/>
        <v>88.29412592631651</v>
      </c>
      <c r="S105" s="1">
        <v>2</v>
      </c>
      <c r="T105" s="1">
        <v>3</v>
      </c>
      <c r="U105" s="1" t="s">
        <v>60</v>
      </c>
      <c r="V105" s="1" t="s">
        <v>39</v>
      </c>
      <c r="X105" s="37"/>
      <c r="Y105" s="38"/>
      <c r="Z105" s="1">
        <v>70</v>
      </c>
      <c r="AA105" s="1">
        <v>20</v>
      </c>
      <c r="AB105" s="48">
        <f t="shared" si="25"/>
        <v>0</v>
      </c>
      <c r="AF105" s="38"/>
      <c r="AG105" s="38"/>
      <c r="AH105" s="38">
        <f t="shared" si="24"/>
        <v>0</v>
      </c>
    </row>
    <row r="106" spans="1:34" s="36" customFormat="1" ht="23.25" customHeight="1">
      <c r="A106" s="49">
        <v>96</v>
      </c>
      <c r="B106" s="50" t="s">
        <v>137</v>
      </c>
      <c r="C106" s="51">
        <v>2823090</v>
      </c>
      <c r="D106" s="51"/>
      <c r="E106" s="52">
        <f t="shared" si="18"/>
        <v>2823090</v>
      </c>
      <c r="F106" s="53">
        <v>327294.31</v>
      </c>
      <c r="G106" s="44">
        <f t="shared" si="13"/>
        <v>11.593477714135929</v>
      </c>
      <c r="H106" s="45">
        <f t="shared" si="14"/>
        <v>8.406522285864071</v>
      </c>
      <c r="I106" s="46">
        <f t="shared" si="19"/>
        <v>2495795.69</v>
      </c>
      <c r="J106" s="47">
        <f t="shared" si="15"/>
        <v>88.40652228586407</v>
      </c>
      <c r="K106" s="53"/>
      <c r="L106" s="44">
        <f t="shared" si="16"/>
        <v>0</v>
      </c>
      <c r="M106" s="43">
        <f t="shared" si="20"/>
        <v>327294.31</v>
      </c>
      <c r="N106" s="44">
        <f t="shared" si="21"/>
        <v>11.593477714135929</v>
      </c>
      <c r="O106" s="54">
        <f t="shared" si="22"/>
        <v>58.40652228586407</v>
      </c>
      <c r="P106" s="53">
        <f t="shared" si="23"/>
        <v>2495795.69</v>
      </c>
      <c r="Q106" s="55">
        <f t="shared" si="17"/>
        <v>88.40652228586407</v>
      </c>
      <c r="S106" s="1">
        <v>8</v>
      </c>
      <c r="T106" s="1">
        <v>15</v>
      </c>
      <c r="U106" s="1"/>
      <c r="V106" s="1" t="s">
        <v>39</v>
      </c>
      <c r="X106" s="37"/>
      <c r="Y106" s="38"/>
      <c r="Z106" s="1">
        <v>70</v>
      </c>
      <c r="AA106" s="1">
        <v>20</v>
      </c>
      <c r="AB106" s="48">
        <f t="shared" si="25"/>
        <v>0</v>
      </c>
      <c r="AF106" s="38"/>
      <c r="AG106" s="38"/>
      <c r="AH106" s="38">
        <f t="shared" si="24"/>
        <v>0</v>
      </c>
    </row>
    <row r="107" spans="1:34" s="36" customFormat="1" ht="23.25" customHeight="1">
      <c r="A107" s="49">
        <v>97</v>
      </c>
      <c r="B107" s="50" t="s">
        <v>138</v>
      </c>
      <c r="C107" s="51">
        <v>14757820</v>
      </c>
      <c r="D107" s="51"/>
      <c r="E107" s="52">
        <f t="shared" si="18"/>
        <v>14757820</v>
      </c>
      <c r="F107" s="53">
        <v>1708695.42</v>
      </c>
      <c r="G107" s="44">
        <f t="shared" si="13"/>
        <v>11.578237300631123</v>
      </c>
      <c r="H107" s="45">
        <f t="shared" si="14"/>
        <v>8.421762699368877</v>
      </c>
      <c r="I107" s="46">
        <f t="shared" si="19"/>
        <v>13049124.58</v>
      </c>
      <c r="J107" s="47">
        <f t="shared" si="15"/>
        <v>88.42176269936888</v>
      </c>
      <c r="K107" s="53">
        <v>158650</v>
      </c>
      <c r="L107" s="44">
        <f t="shared" si="16"/>
        <v>1.0750232757954765</v>
      </c>
      <c r="M107" s="43">
        <f t="shared" si="20"/>
        <v>1867345.42</v>
      </c>
      <c r="N107" s="44">
        <f t="shared" si="21"/>
        <v>12.6532605764266</v>
      </c>
      <c r="O107" s="54">
        <f t="shared" si="22"/>
        <v>57.346739423573396</v>
      </c>
      <c r="P107" s="53">
        <f t="shared" si="23"/>
        <v>12890474.58</v>
      </c>
      <c r="Q107" s="55">
        <f t="shared" si="17"/>
        <v>87.3467394235734</v>
      </c>
      <c r="S107" s="1">
        <v>8</v>
      </c>
      <c r="T107" s="1">
        <v>17</v>
      </c>
      <c r="U107" s="1"/>
      <c r="V107" s="1" t="s">
        <v>39</v>
      </c>
      <c r="X107" s="37"/>
      <c r="Y107" s="38"/>
      <c r="Z107" s="1">
        <v>70</v>
      </c>
      <c r="AA107" s="1">
        <v>20</v>
      </c>
      <c r="AB107" s="48">
        <f t="shared" si="25"/>
        <v>0</v>
      </c>
      <c r="AF107" s="38"/>
      <c r="AG107" s="38"/>
      <c r="AH107" s="38">
        <f t="shared" si="24"/>
        <v>0</v>
      </c>
    </row>
    <row r="108" spans="1:34" s="36" customFormat="1" ht="23.25" customHeight="1">
      <c r="A108" s="49">
        <v>98</v>
      </c>
      <c r="B108" s="50" t="s">
        <v>139</v>
      </c>
      <c r="C108" s="51">
        <v>1486530</v>
      </c>
      <c r="D108" s="51"/>
      <c r="E108" s="52">
        <f t="shared" si="18"/>
        <v>1486530</v>
      </c>
      <c r="F108" s="53">
        <v>170720.31</v>
      </c>
      <c r="G108" s="44">
        <f t="shared" si="13"/>
        <v>11.484484672357773</v>
      </c>
      <c r="H108" s="45">
        <f t="shared" si="14"/>
        <v>8.515515327642227</v>
      </c>
      <c r="I108" s="46">
        <f t="shared" si="19"/>
        <v>1315809.69</v>
      </c>
      <c r="J108" s="47">
        <f t="shared" si="15"/>
        <v>88.51551532764223</v>
      </c>
      <c r="K108" s="53"/>
      <c r="L108" s="44">
        <f t="shared" si="16"/>
        <v>0</v>
      </c>
      <c r="M108" s="43">
        <f t="shared" si="20"/>
        <v>170720.31</v>
      </c>
      <c r="N108" s="44">
        <f t="shared" si="21"/>
        <v>11.484484672357773</v>
      </c>
      <c r="O108" s="54">
        <f t="shared" si="22"/>
        <v>58.51551532764223</v>
      </c>
      <c r="P108" s="53">
        <f t="shared" si="23"/>
        <v>1315809.69</v>
      </c>
      <c r="Q108" s="55">
        <f t="shared" si="17"/>
        <v>88.51551532764223</v>
      </c>
      <c r="S108" s="1">
        <v>9</v>
      </c>
      <c r="T108" s="1">
        <v>83</v>
      </c>
      <c r="U108" s="1"/>
      <c r="V108" s="1" t="s">
        <v>39</v>
      </c>
      <c r="X108" s="37"/>
      <c r="Y108" s="38"/>
      <c r="Z108" s="1">
        <v>70</v>
      </c>
      <c r="AA108" s="1">
        <v>20</v>
      </c>
      <c r="AB108" s="48">
        <f t="shared" si="25"/>
        <v>0</v>
      </c>
      <c r="AF108" s="38"/>
      <c r="AG108" s="38"/>
      <c r="AH108" s="38">
        <f t="shared" si="24"/>
        <v>0</v>
      </c>
    </row>
    <row r="109" spans="1:34" s="36" customFormat="1" ht="23.25" customHeight="1">
      <c r="A109" s="49">
        <v>99</v>
      </c>
      <c r="B109" s="50" t="s">
        <v>140</v>
      </c>
      <c r="C109" s="51">
        <v>1740630</v>
      </c>
      <c r="D109" s="51"/>
      <c r="E109" s="52">
        <f t="shared" si="18"/>
        <v>1740630</v>
      </c>
      <c r="F109" s="53">
        <v>199223.83</v>
      </c>
      <c r="G109" s="44">
        <f t="shared" si="13"/>
        <v>11.445501341468319</v>
      </c>
      <c r="H109" s="45">
        <f t="shared" si="14"/>
        <v>8.554498658531681</v>
      </c>
      <c r="I109" s="46">
        <f t="shared" si="19"/>
        <v>1541406.17</v>
      </c>
      <c r="J109" s="47">
        <f t="shared" si="15"/>
        <v>88.55449865853168</v>
      </c>
      <c r="K109" s="53"/>
      <c r="L109" s="44">
        <f t="shared" si="16"/>
        <v>0</v>
      </c>
      <c r="M109" s="43">
        <f t="shared" si="20"/>
        <v>199223.83</v>
      </c>
      <c r="N109" s="44">
        <f t="shared" si="21"/>
        <v>11.445501341468319</v>
      </c>
      <c r="O109" s="54">
        <f t="shared" si="22"/>
        <v>58.554498658531685</v>
      </c>
      <c r="P109" s="53">
        <f t="shared" si="23"/>
        <v>1541406.17</v>
      </c>
      <c r="Q109" s="55">
        <f t="shared" si="17"/>
        <v>88.55449865853168</v>
      </c>
      <c r="S109" s="1">
        <v>5</v>
      </c>
      <c r="T109" s="1">
        <v>83</v>
      </c>
      <c r="U109" s="1"/>
      <c r="V109" s="1" t="s">
        <v>39</v>
      </c>
      <c r="X109" s="37"/>
      <c r="Y109" s="38"/>
      <c r="Z109" s="1">
        <v>70</v>
      </c>
      <c r="AA109" s="1">
        <v>20</v>
      </c>
      <c r="AB109" s="48">
        <f t="shared" si="25"/>
        <v>0</v>
      </c>
      <c r="AF109" s="38"/>
      <c r="AG109" s="38"/>
      <c r="AH109" s="38">
        <f t="shared" si="24"/>
        <v>0</v>
      </c>
    </row>
    <row r="110" spans="1:34" s="36" customFormat="1" ht="23.25" customHeight="1">
      <c r="A110" s="49">
        <v>100</v>
      </c>
      <c r="B110" s="50" t="s">
        <v>141</v>
      </c>
      <c r="C110" s="51">
        <v>2461710</v>
      </c>
      <c r="D110" s="51"/>
      <c r="E110" s="52">
        <f t="shared" si="18"/>
        <v>2461710</v>
      </c>
      <c r="F110" s="53">
        <v>280602.9</v>
      </c>
      <c r="G110" s="44">
        <f t="shared" si="13"/>
        <v>11.398698465700672</v>
      </c>
      <c r="H110" s="45">
        <f t="shared" si="14"/>
        <v>-11.398698465700672</v>
      </c>
      <c r="I110" s="46">
        <f t="shared" si="19"/>
        <v>2181107.1</v>
      </c>
      <c r="J110" s="47">
        <f t="shared" si="15"/>
        <v>88.60130153429932</v>
      </c>
      <c r="K110" s="53"/>
      <c r="L110" s="44">
        <f t="shared" si="16"/>
        <v>0</v>
      </c>
      <c r="M110" s="43">
        <f t="shared" si="20"/>
        <v>280602.9</v>
      </c>
      <c r="N110" s="44">
        <f t="shared" si="21"/>
        <v>11.398698465700672</v>
      </c>
      <c r="O110" s="54">
        <f t="shared" si="22"/>
        <v>-11.398698465700672</v>
      </c>
      <c r="P110" s="53">
        <f t="shared" si="23"/>
        <v>2181107.1</v>
      </c>
      <c r="Q110" s="55">
        <f t="shared" si="17"/>
        <v>88.60130153429932</v>
      </c>
      <c r="S110" s="1">
        <v>3</v>
      </c>
      <c r="T110" s="1">
        <v>15</v>
      </c>
      <c r="U110" s="1"/>
      <c r="V110" s="1" t="s">
        <v>39</v>
      </c>
      <c r="X110" s="37"/>
      <c r="Y110" s="38"/>
      <c r="Z110" s="1"/>
      <c r="AA110" s="1"/>
      <c r="AB110" s="48">
        <f t="shared" si="25"/>
        <v>0</v>
      </c>
      <c r="AF110" s="38"/>
      <c r="AG110" s="38"/>
      <c r="AH110" s="38">
        <f t="shared" si="24"/>
        <v>0</v>
      </c>
    </row>
    <row r="111" spans="1:34" s="36" customFormat="1" ht="23.25" customHeight="1">
      <c r="A111" s="49">
        <v>101</v>
      </c>
      <c r="B111" s="50" t="s">
        <v>142</v>
      </c>
      <c r="C111" s="51">
        <v>8176860</v>
      </c>
      <c r="D111" s="51"/>
      <c r="E111" s="52">
        <f t="shared" si="18"/>
        <v>8176860</v>
      </c>
      <c r="F111" s="53">
        <v>926887.79</v>
      </c>
      <c r="G111" s="44">
        <f t="shared" si="13"/>
        <v>11.335497856145269</v>
      </c>
      <c r="H111" s="45">
        <f t="shared" si="14"/>
        <v>8.664502143854731</v>
      </c>
      <c r="I111" s="46">
        <f t="shared" si="19"/>
        <v>7249972.21</v>
      </c>
      <c r="J111" s="47">
        <f t="shared" si="15"/>
        <v>88.66450214385473</v>
      </c>
      <c r="K111" s="53"/>
      <c r="L111" s="44">
        <f t="shared" si="16"/>
        <v>0</v>
      </c>
      <c r="M111" s="43">
        <f t="shared" si="20"/>
        <v>926887.79</v>
      </c>
      <c r="N111" s="44">
        <f t="shared" si="21"/>
        <v>11.335497856145269</v>
      </c>
      <c r="O111" s="54">
        <f t="shared" si="22"/>
        <v>58.66450214385473</v>
      </c>
      <c r="P111" s="53">
        <f t="shared" si="23"/>
        <v>7249972.21</v>
      </c>
      <c r="Q111" s="55">
        <f t="shared" si="17"/>
        <v>88.66450214385473</v>
      </c>
      <c r="S111" s="1">
        <v>4</v>
      </c>
      <c r="T111" s="1">
        <v>17</v>
      </c>
      <c r="U111" s="1"/>
      <c r="V111" s="1" t="s">
        <v>39</v>
      </c>
      <c r="X111" s="37"/>
      <c r="Y111" s="38"/>
      <c r="Z111" s="1">
        <v>70</v>
      </c>
      <c r="AA111" s="1">
        <v>20</v>
      </c>
      <c r="AB111" s="48">
        <f t="shared" si="25"/>
        <v>0</v>
      </c>
      <c r="AF111" s="38"/>
      <c r="AG111" s="38"/>
      <c r="AH111" s="38">
        <f t="shared" si="24"/>
        <v>0</v>
      </c>
    </row>
    <row r="112" spans="1:34" s="36" customFormat="1" ht="23.25" customHeight="1">
      <c r="A112" s="49">
        <v>102</v>
      </c>
      <c r="B112" s="50" t="s">
        <v>143</v>
      </c>
      <c r="C112" s="51">
        <v>14720350</v>
      </c>
      <c r="D112" s="51"/>
      <c r="E112" s="52">
        <f t="shared" si="18"/>
        <v>14720350</v>
      </c>
      <c r="F112" s="53">
        <v>1660675.33</v>
      </c>
      <c r="G112" s="44">
        <f t="shared" si="13"/>
        <v>11.28149351068419</v>
      </c>
      <c r="H112" s="45">
        <f t="shared" si="14"/>
        <v>8.71850648931581</v>
      </c>
      <c r="I112" s="46">
        <f t="shared" si="19"/>
        <v>13059674.67</v>
      </c>
      <c r="J112" s="47">
        <f t="shared" si="15"/>
        <v>88.71850648931581</v>
      </c>
      <c r="K112" s="53">
        <v>312180</v>
      </c>
      <c r="L112" s="44">
        <f t="shared" si="16"/>
        <v>2.120737618331086</v>
      </c>
      <c r="M112" s="43">
        <f t="shared" si="20"/>
        <v>1972855.33</v>
      </c>
      <c r="N112" s="44">
        <f t="shared" si="21"/>
        <v>13.402231129015275</v>
      </c>
      <c r="O112" s="54">
        <f t="shared" si="22"/>
        <v>56.59776887098472</v>
      </c>
      <c r="P112" s="53">
        <f t="shared" si="23"/>
        <v>12747494.67</v>
      </c>
      <c r="Q112" s="55">
        <f t="shared" si="17"/>
        <v>86.59776887098472</v>
      </c>
      <c r="S112" s="1">
        <v>6</v>
      </c>
      <c r="T112" s="1">
        <v>3</v>
      </c>
      <c r="U112" s="1" t="s">
        <v>60</v>
      </c>
      <c r="V112" s="1" t="s">
        <v>39</v>
      </c>
      <c r="X112" s="37"/>
      <c r="Y112" s="38"/>
      <c r="Z112" s="1">
        <v>70</v>
      </c>
      <c r="AA112" s="1">
        <v>20</v>
      </c>
      <c r="AB112" s="48">
        <f t="shared" si="25"/>
        <v>0</v>
      </c>
      <c r="AF112" s="38"/>
      <c r="AG112" s="38"/>
      <c r="AH112" s="38">
        <f t="shared" si="24"/>
        <v>0</v>
      </c>
    </row>
    <row r="113" spans="1:34" s="36" customFormat="1" ht="23.25" customHeight="1">
      <c r="A113" s="49">
        <v>103</v>
      </c>
      <c r="B113" s="50" t="s">
        <v>144</v>
      </c>
      <c r="C113" s="51">
        <v>2480970</v>
      </c>
      <c r="D113" s="51"/>
      <c r="E113" s="52">
        <f t="shared" si="18"/>
        <v>2480970</v>
      </c>
      <c r="F113" s="53">
        <v>279754.31</v>
      </c>
      <c r="G113" s="44">
        <f t="shared" si="13"/>
        <v>11.276005352745095</v>
      </c>
      <c r="H113" s="45">
        <f t="shared" si="14"/>
        <v>8.723994647254905</v>
      </c>
      <c r="I113" s="46">
        <f t="shared" si="19"/>
        <v>2201215.69</v>
      </c>
      <c r="J113" s="47">
        <f t="shared" si="15"/>
        <v>88.7239946472549</v>
      </c>
      <c r="K113" s="53"/>
      <c r="L113" s="44">
        <f t="shared" si="16"/>
        <v>0</v>
      </c>
      <c r="M113" s="43">
        <f t="shared" si="20"/>
        <v>279754.31</v>
      </c>
      <c r="N113" s="44">
        <f t="shared" si="21"/>
        <v>11.276005352745095</v>
      </c>
      <c r="O113" s="54">
        <f t="shared" si="22"/>
        <v>58.723994647254905</v>
      </c>
      <c r="P113" s="53">
        <f t="shared" si="23"/>
        <v>2201215.69</v>
      </c>
      <c r="Q113" s="55">
        <f t="shared" si="17"/>
        <v>88.7239946472549</v>
      </c>
      <c r="S113" s="1">
        <v>7</v>
      </c>
      <c r="T113" s="1">
        <v>3</v>
      </c>
      <c r="U113" s="1" t="s">
        <v>60</v>
      </c>
      <c r="V113" s="1" t="s">
        <v>39</v>
      </c>
      <c r="X113" s="37"/>
      <c r="Y113" s="38"/>
      <c r="Z113" s="1">
        <v>70</v>
      </c>
      <c r="AA113" s="1">
        <v>20</v>
      </c>
      <c r="AB113" s="48">
        <f t="shared" si="25"/>
        <v>0</v>
      </c>
      <c r="AF113" s="38"/>
      <c r="AG113" s="38"/>
      <c r="AH113" s="38">
        <f t="shared" si="24"/>
        <v>0</v>
      </c>
    </row>
    <row r="114" spans="1:34" s="36" customFormat="1" ht="23.25" customHeight="1">
      <c r="A114" s="49">
        <v>104</v>
      </c>
      <c r="B114" s="50" t="s">
        <v>145</v>
      </c>
      <c r="C114" s="51">
        <v>2084090</v>
      </c>
      <c r="D114" s="51"/>
      <c r="E114" s="52">
        <f t="shared" si="18"/>
        <v>2084090</v>
      </c>
      <c r="F114" s="53">
        <v>234014.53</v>
      </c>
      <c r="G114" s="44">
        <f t="shared" si="13"/>
        <v>11.228619205504561</v>
      </c>
      <c r="H114" s="45">
        <f t="shared" si="14"/>
        <v>8.771380794495439</v>
      </c>
      <c r="I114" s="46">
        <f t="shared" si="19"/>
        <v>1850075.47</v>
      </c>
      <c r="J114" s="47">
        <f t="shared" si="15"/>
        <v>88.77138079449544</v>
      </c>
      <c r="K114" s="53"/>
      <c r="L114" s="44">
        <f t="shared" si="16"/>
        <v>0</v>
      </c>
      <c r="M114" s="43">
        <f t="shared" si="20"/>
        <v>234014.53</v>
      </c>
      <c r="N114" s="44">
        <f t="shared" si="21"/>
        <v>11.228619205504561</v>
      </c>
      <c r="O114" s="54">
        <f t="shared" si="22"/>
        <v>58.77138079449544</v>
      </c>
      <c r="P114" s="53">
        <f t="shared" si="23"/>
        <v>1850075.47</v>
      </c>
      <c r="Q114" s="55">
        <f t="shared" si="17"/>
        <v>88.77138079449544</v>
      </c>
      <c r="S114" s="1">
        <v>6</v>
      </c>
      <c r="T114" s="1">
        <v>83</v>
      </c>
      <c r="U114" s="1"/>
      <c r="V114" s="1" t="s">
        <v>39</v>
      </c>
      <c r="X114" s="37"/>
      <c r="Y114" s="38"/>
      <c r="Z114" s="1">
        <v>70</v>
      </c>
      <c r="AA114" s="1">
        <v>20</v>
      </c>
      <c r="AB114" s="48">
        <f t="shared" si="25"/>
        <v>0</v>
      </c>
      <c r="AF114" s="38"/>
      <c r="AG114" s="38"/>
      <c r="AH114" s="38">
        <f t="shared" si="24"/>
        <v>0</v>
      </c>
    </row>
    <row r="115" spans="1:34" s="36" customFormat="1" ht="23.25" customHeight="1">
      <c r="A115" s="49">
        <v>105</v>
      </c>
      <c r="B115" s="50" t="s">
        <v>146</v>
      </c>
      <c r="C115" s="51">
        <v>8235900</v>
      </c>
      <c r="D115" s="51"/>
      <c r="E115" s="52">
        <f t="shared" si="18"/>
        <v>8235900</v>
      </c>
      <c r="F115" s="53">
        <v>923392.1</v>
      </c>
      <c r="G115" s="44">
        <f t="shared" si="13"/>
        <v>11.211793489478989</v>
      </c>
      <c r="H115" s="45">
        <f t="shared" si="14"/>
        <v>8.788206510521011</v>
      </c>
      <c r="I115" s="46">
        <f t="shared" si="19"/>
        <v>7312507.9</v>
      </c>
      <c r="J115" s="47">
        <f t="shared" si="15"/>
        <v>88.78820651052101</v>
      </c>
      <c r="K115" s="53"/>
      <c r="L115" s="44">
        <f t="shared" si="16"/>
        <v>0</v>
      </c>
      <c r="M115" s="43">
        <f t="shared" si="20"/>
        <v>923392.1</v>
      </c>
      <c r="N115" s="44">
        <f t="shared" si="21"/>
        <v>11.211793489478989</v>
      </c>
      <c r="O115" s="54">
        <f t="shared" si="22"/>
        <v>58.78820651052101</v>
      </c>
      <c r="P115" s="53">
        <f t="shared" si="23"/>
        <v>7312507.9</v>
      </c>
      <c r="Q115" s="55">
        <f t="shared" si="17"/>
        <v>88.78820651052101</v>
      </c>
      <c r="S115" s="1">
        <v>3</v>
      </c>
      <c r="T115" s="1">
        <v>17</v>
      </c>
      <c r="U115" s="1"/>
      <c r="V115" s="1" t="s">
        <v>39</v>
      </c>
      <c r="X115" s="37"/>
      <c r="Y115" s="38"/>
      <c r="Z115" s="1">
        <v>70</v>
      </c>
      <c r="AA115" s="1">
        <v>20</v>
      </c>
      <c r="AB115" s="48">
        <f t="shared" si="25"/>
        <v>0</v>
      </c>
      <c r="AF115" s="38"/>
      <c r="AG115" s="38"/>
      <c r="AH115" s="38">
        <f t="shared" si="24"/>
        <v>0</v>
      </c>
    </row>
    <row r="116" spans="1:34" s="36" customFormat="1" ht="23.25" customHeight="1">
      <c r="A116" s="49">
        <v>106</v>
      </c>
      <c r="B116" s="50" t="s">
        <v>147</v>
      </c>
      <c r="C116" s="51">
        <v>4971670</v>
      </c>
      <c r="D116" s="51"/>
      <c r="E116" s="52">
        <f t="shared" si="18"/>
        <v>4971670</v>
      </c>
      <c r="F116" s="53">
        <v>557388.93</v>
      </c>
      <c r="G116" s="44">
        <f t="shared" si="13"/>
        <v>11.211301836203933</v>
      </c>
      <c r="H116" s="45">
        <f t="shared" si="14"/>
        <v>8.788698163796067</v>
      </c>
      <c r="I116" s="46">
        <f t="shared" si="19"/>
        <v>4414281.07</v>
      </c>
      <c r="J116" s="47">
        <f t="shared" si="15"/>
        <v>88.78869816379607</v>
      </c>
      <c r="K116" s="53">
        <v>203818.61</v>
      </c>
      <c r="L116" s="44">
        <f t="shared" si="16"/>
        <v>4.099600536640605</v>
      </c>
      <c r="M116" s="43">
        <f t="shared" si="20"/>
        <v>761207.54</v>
      </c>
      <c r="N116" s="44">
        <f t="shared" si="21"/>
        <v>15.310902372844538</v>
      </c>
      <c r="O116" s="54">
        <f t="shared" si="22"/>
        <v>54.68909762715546</v>
      </c>
      <c r="P116" s="53">
        <f t="shared" si="23"/>
        <v>4210462.46</v>
      </c>
      <c r="Q116" s="55">
        <f t="shared" si="17"/>
        <v>84.68909762715546</v>
      </c>
      <c r="S116" s="1">
        <v>6</v>
      </c>
      <c r="T116" s="1">
        <v>127</v>
      </c>
      <c r="U116" s="1"/>
      <c r="V116" s="1" t="s">
        <v>39</v>
      </c>
      <c r="X116" s="37"/>
      <c r="Y116" s="38"/>
      <c r="Z116" s="1">
        <v>70</v>
      </c>
      <c r="AA116" s="1">
        <v>20</v>
      </c>
      <c r="AB116" s="48">
        <f t="shared" si="25"/>
        <v>0</v>
      </c>
      <c r="AF116" s="38"/>
      <c r="AG116" s="38"/>
      <c r="AH116" s="38">
        <f t="shared" si="24"/>
        <v>0</v>
      </c>
    </row>
    <row r="117" spans="1:34" s="36" customFormat="1" ht="23.25" customHeight="1">
      <c r="A117" s="49">
        <v>107</v>
      </c>
      <c r="B117" s="50" t="s">
        <v>148</v>
      </c>
      <c r="C117" s="51">
        <v>12577260</v>
      </c>
      <c r="D117" s="51"/>
      <c r="E117" s="52">
        <f t="shared" si="18"/>
        <v>12577260</v>
      </c>
      <c r="F117" s="53">
        <v>1398098.71</v>
      </c>
      <c r="G117" s="44">
        <f t="shared" si="13"/>
        <v>11.116083391772134</v>
      </c>
      <c r="H117" s="45">
        <f t="shared" si="14"/>
        <v>8.883916608227866</v>
      </c>
      <c r="I117" s="46">
        <f t="shared" si="19"/>
        <v>11179161.29</v>
      </c>
      <c r="J117" s="47">
        <f t="shared" si="15"/>
        <v>88.88391660822786</v>
      </c>
      <c r="K117" s="53">
        <v>967</v>
      </c>
      <c r="L117" s="44">
        <f t="shared" si="16"/>
        <v>0.007688479048695821</v>
      </c>
      <c r="M117" s="43">
        <f t="shared" si="20"/>
        <v>1399065.71</v>
      </c>
      <c r="N117" s="44">
        <f t="shared" si="21"/>
        <v>11.12377187082083</v>
      </c>
      <c r="O117" s="54">
        <f t="shared" si="22"/>
        <v>58.87622812917917</v>
      </c>
      <c r="P117" s="53">
        <f t="shared" si="23"/>
        <v>11178194.29</v>
      </c>
      <c r="Q117" s="55">
        <f t="shared" si="17"/>
        <v>88.87622812917917</v>
      </c>
      <c r="S117" s="1">
        <v>1</v>
      </c>
      <c r="T117" s="1">
        <v>3</v>
      </c>
      <c r="U117" s="1" t="s">
        <v>60</v>
      </c>
      <c r="V117" s="1" t="s">
        <v>39</v>
      </c>
      <c r="X117" s="37"/>
      <c r="Y117" s="38"/>
      <c r="Z117" s="1">
        <v>70</v>
      </c>
      <c r="AA117" s="1">
        <v>20</v>
      </c>
      <c r="AB117" s="48">
        <f t="shared" si="25"/>
        <v>0</v>
      </c>
      <c r="AF117" s="38"/>
      <c r="AG117" s="38"/>
      <c r="AH117" s="38">
        <f t="shared" si="24"/>
        <v>0</v>
      </c>
    </row>
    <row r="118" spans="1:34" s="36" customFormat="1" ht="23.25" customHeight="1">
      <c r="A118" s="49">
        <v>108</v>
      </c>
      <c r="B118" s="50" t="s">
        <v>149</v>
      </c>
      <c r="C118" s="51">
        <v>4985500</v>
      </c>
      <c r="D118" s="51"/>
      <c r="E118" s="52">
        <f t="shared" si="18"/>
        <v>4985500</v>
      </c>
      <c r="F118" s="53">
        <v>553795.03</v>
      </c>
      <c r="G118" s="44">
        <f t="shared" si="13"/>
        <v>11.10811413097984</v>
      </c>
      <c r="H118" s="45">
        <f t="shared" si="14"/>
        <v>8.89188586902016</v>
      </c>
      <c r="I118" s="46">
        <f t="shared" si="19"/>
        <v>4431704.97</v>
      </c>
      <c r="J118" s="47">
        <f t="shared" si="15"/>
        <v>88.89188586902016</v>
      </c>
      <c r="K118" s="53">
        <v>65920</v>
      </c>
      <c r="L118" s="44">
        <f t="shared" si="16"/>
        <v>1.3222344799919767</v>
      </c>
      <c r="M118" s="43">
        <f t="shared" si="20"/>
        <v>619715.03</v>
      </c>
      <c r="N118" s="44">
        <f t="shared" si="21"/>
        <v>12.430348610971818</v>
      </c>
      <c r="O118" s="54">
        <f t="shared" si="22"/>
        <v>57.56965138902818</v>
      </c>
      <c r="P118" s="53">
        <f t="shared" si="23"/>
        <v>4365784.97</v>
      </c>
      <c r="Q118" s="55">
        <f t="shared" si="17"/>
        <v>87.56965138902818</v>
      </c>
      <c r="S118" s="1">
        <v>3</v>
      </c>
      <c r="T118" s="1">
        <v>3</v>
      </c>
      <c r="U118" s="1" t="s">
        <v>60</v>
      </c>
      <c r="V118" s="1" t="s">
        <v>39</v>
      </c>
      <c r="X118" s="37"/>
      <c r="Y118" s="38"/>
      <c r="Z118" s="1">
        <v>70</v>
      </c>
      <c r="AA118" s="1">
        <v>20</v>
      </c>
      <c r="AB118" s="48">
        <f t="shared" si="25"/>
        <v>0</v>
      </c>
      <c r="AF118" s="38"/>
      <c r="AG118" s="38"/>
      <c r="AH118" s="38">
        <f t="shared" si="24"/>
        <v>0</v>
      </c>
    </row>
    <row r="119" spans="1:34" s="36" customFormat="1" ht="23.25" customHeight="1">
      <c r="A119" s="49">
        <v>109</v>
      </c>
      <c r="B119" s="50" t="s">
        <v>150</v>
      </c>
      <c r="C119" s="51">
        <v>1853590</v>
      </c>
      <c r="D119" s="51"/>
      <c r="E119" s="52">
        <f t="shared" si="18"/>
        <v>1853590</v>
      </c>
      <c r="F119" s="53">
        <v>205392.22</v>
      </c>
      <c r="G119" s="44">
        <f t="shared" si="13"/>
        <v>11.08077946039847</v>
      </c>
      <c r="H119" s="45">
        <f t="shared" si="14"/>
        <v>8.91922053960153</v>
      </c>
      <c r="I119" s="46">
        <f t="shared" si="19"/>
        <v>1648197.78</v>
      </c>
      <c r="J119" s="47">
        <f t="shared" si="15"/>
        <v>88.91922053960153</v>
      </c>
      <c r="K119" s="53"/>
      <c r="L119" s="44">
        <f t="shared" si="16"/>
        <v>0</v>
      </c>
      <c r="M119" s="43">
        <f t="shared" si="20"/>
        <v>205392.22</v>
      </c>
      <c r="N119" s="44">
        <f t="shared" si="21"/>
        <v>11.08077946039847</v>
      </c>
      <c r="O119" s="54">
        <f t="shared" si="22"/>
        <v>58.91922053960153</v>
      </c>
      <c r="P119" s="53">
        <f t="shared" si="23"/>
        <v>1648197.78</v>
      </c>
      <c r="Q119" s="55">
        <f t="shared" si="17"/>
        <v>88.91922053960153</v>
      </c>
      <c r="S119" s="1">
        <v>4</v>
      </c>
      <c r="T119" s="1">
        <v>53</v>
      </c>
      <c r="U119" s="1"/>
      <c r="V119" s="1" t="s">
        <v>39</v>
      </c>
      <c r="X119" s="37"/>
      <c r="Y119" s="38"/>
      <c r="Z119" s="1">
        <v>70</v>
      </c>
      <c r="AA119" s="1">
        <v>20</v>
      </c>
      <c r="AB119" s="48">
        <f t="shared" si="25"/>
        <v>0</v>
      </c>
      <c r="AF119" s="38"/>
      <c r="AG119" s="38"/>
      <c r="AH119" s="38">
        <f t="shared" si="24"/>
        <v>0</v>
      </c>
    </row>
    <row r="120" spans="1:34" s="36" customFormat="1" ht="23.25" customHeight="1">
      <c r="A120" s="49">
        <v>110</v>
      </c>
      <c r="B120" s="50" t="s">
        <v>151</v>
      </c>
      <c r="C120" s="51">
        <v>5747092</v>
      </c>
      <c r="D120" s="51"/>
      <c r="E120" s="52">
        <f t="shared" si="18"/>
        <v>5747092</v>
      </c>
      <c r="F120" s="53">
        <v>636377.83</v>
      </c>
      <c r="G120" s="44">
        <f t="shared" si="13"/>
        <v>11.073040591659224</v>
      </c>
      <c r="H120" s="45">
        <f t="shared" si="14"/>
        <v>8.926959408340776</v>
      </c>
      <c r="I120" s="46">
        <f t="shared" si="19"/>
        <v>5110714.17</v>
      </c>
      <c r="J120" s="47">
        <f t="shared" si="15"/>
        <v>88.92695940834078</v>
      </c>
      <c r="K120" s="53">
        <v>770000</v>
      </c>
      <c r="L120" s="44">
        <f t="shared" si="16"/>
        <v>13.398080281297046</v>
      </c>
      <c r="M120" s="43">
        <f t="shared" si="20"/>
        <v>1406377.83</v>
      </c>
      <c r="N120" s="44">
        <f t="shared" si="21"/>
        <v>24.47112087295627</v>
      </c>
      <c r="O120" s="54">
        <f t="shared" si="22"/>
        <v>45.52887912704373</v>
      </c>
      <c r="P120" s="53">
        <f t="shared" si="23"/>
        <v>4340714.17</v>
      </c>
      <c r="Q120" s="55">
        <f t="shared" si="17"/>
        <v>75.52887912704372</v>
      </c>
      <c r="S120" s="1">
        <v>7</v>
      </c>
      <c r="T120" s="1">
        <v>83</v>
      </c>
      <c r="U120" s="1"/>
      <c r="V120" s="1" t="s">
        <v>39</v>
      </c>
      <c r="X120" s="37"/>
      <c r="Y120" s="38"/>
      <c r="Z120" s="1">
        <v>70</v>
      </c>
      <c r="AA120" s="1">
        <v>20</v>
      </c>
      <c r="AB120" s="48">
        <f t="shared" si="25"/>
        <v>0</v>
      </c>
      <c r="AF120" s="38"/>
      <c r="AG120" s="38"/>
      <c r="AH120" s="38">
        <f t="shared" si="24"/>
        <v>0</v>
      </c>
    </row>
    <row r="121" spans="1:34" s="36" customFormat="1" ht="23.25" customHeight="1">
      <c r="A121" s="49">
        <v>111</v>
      </c>
      <c r="B121" s="50" t="s">
        <v>152</v>
      </c>
      <c r="C121" s="51">
        <v>2889490</v>
      </c>
      <c r="D121" s="51"/>
      <c r="E121" s="52">
        <f t="shared" si="18"/>
        <v>2889490</v>
      </c>
      <c r="F121" s="53">
        <v>319232.65</v>
      </c>
      <c r="G121" s="44">
        <f t="shared" si="13"/>
        <v>11.04806211476766</v>
      </c>
      <c r="H121" s="45">
        <f t="shared" si="14"/>
        <v>8.95193788523234</v>
      </c>
      <c r="I121" s="46">
        <f t="shared" si="19"/>
        <v>2570257.35</v>
      </c>
      <c r="J121" s="47">
        <f t="shared" si="15"/>
        <v>88.95193788523234</v>
      </c>
      <c r="K121" s="53"/>
      <c r="L121" s="44">
        <f t="shared" si="16"/>
        <v>0</v>
      </c>
      <c r="M121" s="43">
        <f t="shared" si="20"/>
        <v>319232.65</v>
      </c>
      <c r="N121" s="44">
        <f t="shared" si="21"/>
        <v>11.04806211476766</v>
      </c>
      <c r="O121" s="54">
        <f t="shared" si="22"/>
        <v>58.95193788523234</v>
      </c>
      <c r="P121" s="53">
        <f t="shared" si="23"/>
        <v>2570257.35</v>
      </c>
      <c r="Q121" s="55">
        <f t="shared" si="17"/>
        <v>88.95193788523234</v>
      </c>
      <c r="S121" s="1">
        <v>7</v>
      </c>
      <c r="T121" s="1">
        <v>83</v>
      </c>
      <c r="U121" s="1"/>
      <c r="V121" s="1" t="s">
        <v>39</v>
      </c>
      <c r="X121" s="37"/>
      <c r="Y121" s="38"/>
      <c r="Z121" s="1">
        <v>70</v>
      </c>
      <c r="AA121" s="1">
        <v>20</v>
      </c>
      <c r="AB121" s="48">
        <f t="shared" si="25"/>
        <v>0</v>
      </c>
      <c r="AF121" s="38"/>
      <c r="AG121" s="38"/>
      <c r="AH121" s="38">
        <f t="shared" si="24"/>
        <v>0</v>
      </c>
    </row>
    <row r="122" spans="1:34" s="36" customFormat="1" ht="23.25" customHeight="1">
      <c r="A122" s="49">
        <v>112</v>
      </c>
      <c r="B122" s="50" t="s">
        <v>153</v>
      </c>
      <c r="C122" s="51">
        <v>5346480</v>
      </c>
      <c r="D122" s="51"/>
      <c r="E122" s="52">
        <f t="shared" si="18"/>
        <v>5346480</v>
      </c>
      <c r="F122" s="53">
        <v>587936.74</v>
      </c>
      <c r="G122" s="44">
        <f t="shared" si="13"/>
        <v>10.99670699226407</v>
      </c>
      <c r="H122" s="45">
        <f t="shared" si="14"/>
        <v>9.00329300773593</v>
      </c>
      <c r="I122" s="46">
        <f t="shared" si="19"/>
        <v>4758543.26</v>
      </c>
      <c r="J122" s="47">
        <f t="shared" si="15"/>
        <v>89.00329300773593</v>
      </c>
      <c r="K122" s="53"/>
      <c r="L122" s="44">
        <f t="shared" si="16"/>
        <v>0</v>
      </c>
      <c r="M122" s="43">
        <f t="shared" si="20"/>
        <v>587936.74</v>
      </c>
      <c r="N122" s="44">
        <f t="shared" si="21"/>
        <v>10.99670699226407</v>
      </c>
      <c r="O122" s="54">
        <f t="shared" si="22"/>
        <v>59.003293007735934</v>
      </c>
      <c r="P122" s="53">
        <f t="shared" si="23"/>
        <v>4758543.26</v>
      </c>
      <c r="Q122" s="55">
        <f t="shared" si="17"/>
        <v>89.00329300773593</v>
      </c>
      <c r="S122" s="1">
        <v>3</v>
      </c>
      <c r="T122" s="1">
        <v>127</v>
      </c>
      <c r="U122" s="1"/>
      <c r="V122" s="1" t="s">
        <v>39</v>
      </c>
      <c r="X122" s="37"/>
      <c r="Y122" s="38"/>
      <c r="Z122" s="1">
        <v>70</v>
      </c>
      <c r="AA122" s="1">
        <v>20</v>
      </c>
      <c r="AB122" s="48">
        <f t="shared" si="25"/>
        <v>0</v>
      </c>
      <c r="AF122" s="38"/>
      <c r="AG122" s="38"/>
      <c r="AH122" s="38">
        <f t="shared" si="24"/>
        <v>0</v>
      </c>
    </row>
    <row r="123" spans="1:34" s="36" customFormat="1" ht="23.25" customHeight="1">
      <c r="A123" s="49">
        <v>113</v>
      </c>
      <c r="B123" s="50" t="s">
        <v>154</v>
      </c>
      <c r="C123" s="51">
        <v>7563130</v>
      </c>
      <c r="D123" s="51"/>
      <c r="E123" s="52">
        <f t="shared" si="18"/>
        <v>7563130</v>
      </c>
      <c r="F123" s="53">
        <v>831048.03</v>
      </c>
      <c r="G123" s="44">
        <f t="shared" si="13"/>
        <v>10.988149483084385</v>
      </c>
      <c r="H123" s="45">
        <f t="shared" si="14"/>
        <v>9.011850516915615</v>
      </c>
      <c r="I123" s="46">
        <f t="shared" si="19"/>
        <v>6732081.97</v>
      </c>
      <c r="J123" s="47">
        <f t="shared" si="15"/>
        <v>89.01185051691562</v>
      </c>
      <c r="K123" s="53"/>
      <c r="L123" s="44">
        <f t="shared" si="16"/>
        <v>0</v>
      </c>
      <c r="M123" s="43">
        <f t="shared" si="20"/>
        <v>831048.03</v>
      </c>
      <c r="N123" s="44">
        <f t="shared" si="21"/>
        <v>10.988149483084385</v>
      </c>
      <c r="O123" s="54">
        <f t="shared" si="22"/>
        <v>59.011850516915615</v>
      </c>
      <c r="P123" s="53">
        <f t="shared" si="23"/>
        <v>6732081.97</v>
      </c>
      <c r="Q123" s="55">
        <f t="shared" si="17"/>
        <v>89.01185051691562</v>
      </c>
      <c r="S123" s="1">
        <v>2</v>
      </c>
      <c r="T123" s="1">
        <v>3</v>
      </c>
      <c r="U123" s="1" t="s">
        <v>60</v>
      </c>
      <c r="V123" s="1" t="s">
        <v>39</v>
      </c>
      <c r="X123" s="37"/>
      <c r="Y123" s="38"/>
      <c r="Z123" s="1">
        <v>70</v>
      </c>
      <c r="AA123" s="1">
        <v>20</v>
      </c>
      <c r="AB123" s="48">
        <f t="shared" si="25"/>
        <v>0</v>
      </c>
      <c r="AF123" s="38"/>
      <c r="AG123" s="38"/>
      <c r="AH123" s="38">
        <f t="shared" si="24"/>
        <v>0</v>
      </c>
    </row>
    <row r="124" spans="1:34" s="36" customFormat="1" ht="23.25" customHeight="1">
      <c r="A124" s="49">
        <v>114</v>
      </c>
      <c r="B124" s="50" t="s">
        <v>155</v>
      </c>
      <c r="C124" s="51">
        <v>13725750</v>
      </c>
      <c r="D124" s="51"/>
      <c r="E124" s="52">
        <f t="shared" si="18"/>
        <v>13725750</v>
      </c>
      <c r="F124" s="53">
        <v>1495770.61</v>
      </c>
      <c r="G124" s="44">
        <f t="shared" si="13"/>
        <v>10.897551026355572</v>
      </c>
      <c r="H124" s="45">
        <f t="shared" si="14"/>
        <v>9.102448973644428</v>
      </c>
      <c r="I124" s="46">
        <f t="shared" si="19"/>
        <v>12229979.39</v>
      </c>
      <c r="J124" s="47">
        <f t="shared" si="15"/>
        <v>89.10244897364443</v>
      </c>
      <c r="K124" s="53">
        <v>1829552</v>
      </c>
      <c r="L124" s="44">
        <f t="shared" si="16"/>
        <v>13.329340837477005</v>
      </c>
      <c r="M124" s="43">
        <f t="shared" si="20"/>
        <v>3325322.6100000003</v>
      </c>
      <c r="N124" s="44">
        <f t="shared" si="21"/>
        <v>24.22689186383258</v>
      </c>
      <c r="O124" s="54">
        <f t="shared" si="22"/>
        <v>45.77310813616742</v>
      </c>
      <c r="P124" s="53">
        <f t="shared" si="23"/>
        <v>10400427.39</v>
      </c>
      <c r="Q124" s="55">
        <f t="shared" si="17"/>
        <v>75.77310813616742</v>
      </c>
      <c r="S124" s="1">
        <v>4</v>
      </c>
      <c r="T124" s="1">
        <v>3</v>
      </c>
      <c r="U124" s="1" t="s">
        <v>60</v>
      </c>
      <c r="V124" s="1" t="s">
        <v>39</v>
      </c>
      <c r="X124" s="37"/>
      <c r="Y124" s="38"/>
      <c r="Z124" s="1">
        <v>70</v>
      </c>
      <c r="AA124" s="1">
        <v>20</v>
      </c>
      <c r="AB124" s="48">
        <f t="shared" si="25"/>
        <v>0</v>
      </c>
      <c r="AF124" s="38"/>
      <c r="AG124" s="38"/>
      <c r="AH124" s="38">
        <f t="shared" si="24"/>
        <v>0</v>
      </c>
    </row>
    <row r="125" spans="1:34" s="36" customFormat="1" ht="23.25" customHeight="1">
      <c r="A125" s="49">
        <v>115</v>
      </c>
      <c r="B125" s="50" t="s">
        <v>156</v>
      </c>
      <c r="C125" s="51">
        <v>11313420</v>
      </c>
      <c r="D125" s="51"/>
      <c r="E125" s="52">
        <f t="shared" si="18"/>
        <v>11313420</v>
      </c>
      <c r="F125" s="53">
        <v>1224939.28</v>
      </c>
      <c r="G125" s="44">
        <f t="shared" si="13"/>
        <v>10.827311988770857</v>
      </c>
      <c r="H125" s="45">
        <f t="shared" si="14"/>
        <v>9.172688011229143</v>
      </c>
      <c r="I125" s="46">
        <f t="shared" si="19"/>
        <v>10088480.72</v>
      </c>
      <c r="J125" s="47">
        <f t="shared" si="15"/>
        <v>89.17268801122916</v>
      </c>
      <c r="K125" s="53"/>
      <c r="L125" s="44">
        <f t="shared" si="16"/>
        <v>0</v>
      </c>
      <c r="M125" s="43">
        <f t="shared" si="20"/>
        <v>1224939.28</v>
      </c>
      <c r="N125" s="44">
        <f t="shared" si="21"/>
        <v>10.827311988770857</v>
      </c>
      <c r="O125" s="54">
        <f t="shared" si="22"/>
        <v>59.17268801122914</v>
      </c>
      <c r="P125" s="53">
        <f t="shared" si="23"/>
        <v>10088480.72</v>
      </c>
      <c r="Q125" s="55">
        <f t="shared" si="17"/>
        <v>89.17268801122916</v>
      </c>
      <c r="S125" s="1">
        <v>4</v>
      </c>
      <c r="T125" s="1">
        <v>3</v>
      </c>
      <c r="U125" s="1" t="s">
        <v>60</v>
      </c>
      <c r="V125" s="1" t="s">
        <v>39</v>
      </c>
      <c r="X125" s="37"/>
      <c r="Y125" s="38"/>
      <c r="Z125" s="1">
        <v>70</v>
      </c>
      <c r="AA125" s="1">
        <v>20</v>
      </c>
      <c r="AB125" s="48">
        <f t="shared" si="25"/>
        <v>0</v>
      </c>
      <c r="AF125" s="38"/>
      <c r="AG125" s="38"/>
      <c r="AH125" s="38">
        <f t="shared" si="24"/>
        <v>0</v>
      </c>
    </row>
    <row r="126" spans="1:34" s="36" customFormat="1" ht="23.25" customHeight="1">
      <c r="A126" s="49">
        <v>116</v>
      </c>
      <c r="B126" s="50" t="s">
        <v>157</v>
      </c>
      <c r="C126" s="51">
        <v>8062630</v>
      </c>
      <c r="D126" s="51"/>
      <c r="E126" s="52">
        <f t="shared" si="18"/>
        <v>8062630</v>
      </c>
      <c r="F126" s="53">
        <v>871865.75</v>
      </c>
      <c r="G126" s="44">
        <f t="shared" si="13"/>
        <v>10.813664399829833</v>
      </c>
      <c r="H126" s="45">
        <f t="shared" si="14"/>
        <v>9.186335600170167</v>
      </c>
      <c r="I126" s="46">
        <f t="shared" si="19"/>
        <v>7190764.25</v>
      </c>
      <c r="J126" s="47">
        <f t="shared" si="15"/>
        <v>89.18633560017017</v>
      </c>
      <c r="K126" s="53"/>
      <c r="L126" s="44">
        <f t="shared" si="16"/>
        <v>0</v>
      </c>
      <c r="M126" s="43">
        <f t="shared" si="20"/>
        <v>871865.75</v>
      </c>
      <c r="N126" s="44">
        <f t="shared" si="21"/>
        <v>10.813664399829833</v>
      </c>
      <c r="O126" s="54">
        <f t="shared" si="22"/>
        <v>59.18633560017017</v>
      </c>
      <c r="P126" s="53">
        <f t="shared" si="23"/>
        <v>7190764.25</v>
      </c>
      <c r="Q126" s="55">
        <f t="shared" si="17"/>
        <v>89.18633560017017</v>
      </c>
      <c r="S126" s="1">
        <v>7</v>
      </c>
      <c r="T126" s="1">
        <v>3</v>
      </c>
      <c r="U126" s="1" t="s">
        <v>60</v>
      </c>
      <c r="V126" s="1" t="s">
        <v>39</v>
      </c>
      <c r="X126" s="37"/>
      <c r="Y126" s="38"/>
      <c r="Z126" s="1">
        <v>70</v>
      </c>
      <c r="AA126" s="1">
        <v>20</v>
      </c>
      <c r="AB126" s="48">
        <f t="shared" si="25"/>
        <v>0</v>
      </c>
      <c r="AF126" s="38"/>
      <c r="AG126" s="38"/>
      <c r="AH126" s="38">
        <f t="shared" si="24"/>
        <v>0</v>
      </c>
    </row>
    <row r="127" spans="1:34" s="36" customFormat="1" ht="23.25" customHeight="1">
      <c r="A127" s="49">
        <v>117</v>
      </c>
      <c r="B127" s="50" t="s">
        <v>158</v>
      </c>
      <c r="C127" s="51">
        <v>8711780</v>
      </c>
      <c r="D127" s="51"/>
      <c r="E127" s="52">
        <f t="shared" si="18"/>
        <v>8711780</v>
      </c>
      <c r="F127" s="53">
        <v>936690.32</v>
      </c>
      <c r="G127" s="44">
        <f t="shared" si="13"/>
        <v>10.751996951254508</v>
      </c>
      <c r="H127" s="45">
        <f t="shared" si="14"/>
        <v>9.248003048745492</v>
      </c>
      <c r="I127" s="46">
        <f t="shared" si="19"/>
        <v>7775089.68</v>
      </c>
      <c r="J127" s="47">
        <f t="shared" si="15"/>
        <v>89.24800304874549</v>
      </c>
      <c r="K127" s="53"/>
      <c r="L127" s="44">
        <f t="shared" si="16"/>
        <v>0</v>
      </c>
      <c r="M127" s="43">
        <f t="shared" si="20"/>
        <v>936690.32</v>
      </c>
      <c r="N127" s="44">
        <f t="shared" si="21"/>
        <v>10.751996951254508</v>
      </c>
      <c r="O127" s="54">
        <f t="shared" si="22"/>
        <v>59.24800304874549</v>
      </c>
      <c r="P127" s="53">
        <f t="shared" si="23"/>
        <v>7775089.68</v>
      </c>
      <c r="Q127" s="55">
        <f t="shared" si="17"/>
        <v>89.24800304874549</v>
      </c>
      <c r="S127" s="1">
        <v>3</v>
      </c>
      <c r="T127" s="1">
        <v>3</v>
      </c>
      <c r="U127" s="1" t="s">
        <v>60</v>
      </c>
      <c r="V127" s="1" t="s">
        <v>39</v>
      </c>
      <c r="X127" s="37"/>
      <c r="Y127" s="38"/>
      <c r="Z127" s="1">
        <v>70</v>
      </c>
      <c r="AA127" s="1">
        <v>20</v>
      </c>
      <c r="AB127" s="48">
        <f t="shared" si="25"/>
        <v>0</v>
      </c>
      <c r="AF127" s="38"/>
      <c r="AG127" s="38"/>
      <c r="AH127" s="38">
        <f t="shared" si="24"/>
        <v>0</v>
      </c>
    </row>
    <row r="128" spans="1:34" s="36" customFormat="1" ht="23.25" customHeight="1">
      <c r="A128" s="49">
        <v>118</v>
      </c>
      <c r="B128" s="50" t="s">
        <v>159</v>
      </c>
      <c r="C128" s="51">
        <v>8580510</v>
      </c>
      <c r="D128" s="51"/>
      <c r="E128" s="52">
        <f t="shared" si="18"/>
        <v>8580510</v>
      </c>
      <c r="F128" s="53">
        <v>922172.66</v>
      </c>
      <c r="G128" s="44">
        <f t="shared" si="13"/>
        <v>10.747294275048919</v>
      </c>
      <c r="H128" s="45">
        <f t="shared" si="14"/>
        <v>9.252705724951081</v>
      </c>
      <c r="I128" s="46">
        <f t="shared" si="19"/>
        <v>7658337.34</v>
      </c>
      <c r="J128" s="47">
        <f t="shared" si="15"/>
        <v>89.25270572495108</v>
      </c>
      <c r="K128" s="53">
        <v>81440</v>
      </c>
      <c r="L128" s="44">
        <f t="shared" si="16"/>
        <v>0.9491277325007488</v>
      </c>
      <c r="M128" s="43">
        <f t="shared" si="20"/>
        <v>1003612.66</v>
      </c>
      <c r="N128" s="44">
        <f t="shared" si="21"/>
        <v>11.696422007549668</v>
      </c>
      <c r="O128" s="54">
        <f t="shared" si="22"/>
        <v>58.30357799245033</v>
      </c>
      <c r="P128" s="53">
        <f t="shared" si="23"/>
        <v>7576897.34</v>
      </c>
      <c r="Q128" s="55">
        <f t="shared" si="17"/>
        <v>88.30357799245033</v>
      </c>
      <c r="S128" s="1">
        <v>4</v>
      </c>
      <c r="T128" s="1">
        <v>3</v>
      </c>
      <c r="U128" s="1" t="s">
        <v>60</v>
      </c>
      <c r="V128" s="1" t="s">
        <v>39</v>
      </c>
      <c r="X128" s="37"/>
      <c r="Y128" s="38"/>
      <c r="Z128" s="1">
        <v>70</v>
      </c>
      <c r="AA128" s="1">
        <v>20</v>
      </c>
      <c r="AB128" s="48">
        <f t="shared" si="25"/>
        <v>0</v>
      </c>
      <c r="AF128" s="38"/>
      <c r="AG128" s="38"/>
      <c r="AH128" s="38">
        <f t="shared" si="24"/>
        <v>0</v>
      </c>
    </row>
    <row r="129" spans="1:34" s="36" customFormat="1" ht="23.25" customHeight="1">
      <c r="A129" s="49">
        <v>119</v>
      </c>
      <c r="B129" s="50" t="s">
        <v>160</v>
      </c>
      <c r="C129" s="51">
        <v>6329320</v>
      </c>
      <c r="D129" s="51"/>
      <c r="E129" s="52">
        <f t="shared" si="18"/>
        <v>6329320</v>
      </c>
      <c r="F129" s="53">
        <v>678641.95</v>
      </c>
      <c r="G129" s="44">
        <f t="shared" si="13"/>
        <v>10.722193695373278</v>
      </c>
      <c r="H129" s="45">
        <f t="shared" si="14"/>
        <v>9.277806304626722</v>
      </c>
      <c r="I129" s="46">
        <f t="shared" si="19"/>
        <v>5650678.05</v>
      </c>
      <c r="J129" s="47">
        <f t="shared" si="15"/>
        <v>89.27780630462672</v>
      </c>
      <c r="K129" s="53"/>
      <c r="L129" s="44">
        <f t="shared" si="16"/>
        <v>0</v>
      </c>
      <c r="M129" s="43">
        <f t="shared" si="20"/>
        <v>678641.95</v>
      </c>
      <c r="N129" s="44">
        <f t="shared" si="21"/>
        <v>10.722193695373278</v>
      </c>
      <c r="O129" s="54">
        <f t="shared" si="22"/>
        <v>59.27780630462672</v>
      </c>
      <c r="P129" s="53">
        <f t="shared" si="23"/>
        <v>5650678.05</v>
      </c>
      <c r="Q129" s="55">
        <f t="shared" si="17"/>
        <v>89.27780630462672</v>
      </c>
      <c r="S129" s="1">
        <v>2</v>
      </c>
      <c r="T129" s="1">
        <v>127</v>
      </c>
      <c r="U129" s="1"/>
      <c r="V129" s="1" t="s">
        <v>39</v>
      </c>
      <c r="X129" s="37"/>
      <c r="Y129" s="38"/>
      <c r="Z129" s="1">
        <v>70</v>
      </c>
      <c r="AA129" s="1">
        <v>20</v>
      </c>
      <c r="AB129" s="48">
        <f t="shared" si="25"/>
        <v>0</v>
      </c>
      <c r="AF129" s="38"/>
      <c r="AG129" s="38"/>
      <c r="AH129" s="38">
        <f t="shared" si="24"/>
        <v>0</v>
      </c>
    </row>
    <row r="130" spans="1:34" s="36" customFormat="1" ht="23.25" customHeight="1">
      <c r="A130" s="49">
        <v>120</v>
      </c>
      <c r="B130" s="50" t="s">
        <v>161</v>
      </c>
      <c r="C130" s="51">
        <v>5557490</v>
      </c>
      <c r="D130" s="51"/>
      <c r="E130" s="52">
        <f t="shared" si="18"/>
        <v>5557490</v>
      </c>
      <c r="F130" s="53">
        <v>594446.41</v>
      </c>
      <c r="G130" s="44">
        <f t="shared" si="13"/>
        <v>10.696310924536077</v>
      </c>
      <c r="H130" s="45">
        <f t="shared" si="14"/>
        <v>9.303689075463923</v>
      </c>
      <c r="I130" s="46">
        <f t="shared" si="19"/>
        <v>4963043.59</v>
      </c>
      <c r="J130" s="47">
        <f t="shared" si="15"/>
        <v>89.30368907546392</v>
      </c>
      <c r="K130" s="53">
        <v>99244.51</v>
      </c>
      <c r="L130" s="44">
        <f t="shared" si="16"/>
        <v>1.785779371622801</v>
      </c>
      <c r="M130" s="43">
        <f t="shared" si="20"/>
        <v>693690.92</v>
      </c>
      <c r="N130" s="44">
        <f t="shared" si="21"/>
        <v>12.482090296158878</v>
      </c>
      <c r="O130" s="54">
        <f t="shared" si="22"/>
        <v>57.51790970384112</v>
      </c>
      <c r="P130" s="53">
        <f t="shared" si="23"/>
        <v>4863799.08</v>
      </c>
      <c r="Q130" s="55">
        <f t="shared" si="17"/>
        <v>87.51790970384113</v>
      </c>
      <c r="S130" s="1">
        <v>2</v>
      </c>
      <c r="T130" s="1">
        <v>3</v>
      </c>
      <c r="U130" s="1" t="s">
        <v>60</v>
      </c>
      <c r="V130" s="1" t="s">
        <v>39</v>
      </c>
      <c r="X130" s="37"/>
      <c r="Y130" s="38"/>
      <c r="Z130" s="1">
        <v>70</v>
      </c>
      <c r="AA130" s="1">
        <v>20</v>
      </c>
      <c r="AB130" s="48">
        <f t="shared" si="25"/>
        <v>0</v>
      </c>
      <c r="AF130" s="38"/>
      <c r="AG130" s="38"/>
      <c r="AH130" s="38">
        <f t="shared" si="24"/>
        <v>0</v>
      </c>
    </row>
    <row r="131" spans="1:34" s="36" customFormat="1" ht="23.25" customHeight="1">
      <c r="A131" s="49">
        <v>121</v>
      </c>
      <c r="B131" s="50" t="s">
        <v>162</v>
      </c>
      <c r="C131" s="51">
        <v>5381400</v>
      </c>
      <c r="D131" s="51"/>
      <c r="E131" s="52">
        <f t="shared" si="18"/>
        <v>5381400</v>
      </c>
      <c r="F131" s="53">
        <v>572962.83</v>
      </c>
      <c r="G131" s="44">
        <f t="shared" si="13"/>
        <v>10.647096108819264</v>
      </c>
      <c r="H131" s="45">
        <f t="shared" si="14"/>
        <v>9.352903891180736</v>
      </c>
      <c r="I131" s="46">
        <f t="shared" si="19"/>
        <v>4808437.17</v>
      </c>
      <c r="J131" s="47">
        <f t="shared" si="15"/>
        <v>89.35290389118073</v>
      </c>
      <c r="K131" s="53"/>
      <c r="L131" s="44">
        <f t="shared" si="16"/>
        <v>0</v>
      </c>
      <c r="M131" s="43">
        <f t="shared" si="20"/>
        <v>572962.83</v>
      </c>
      <c r="N131" s="44">
        <f t="shared" si="21"/>
        <v>10.647096108819264</v>
      </c>
      <c r="O131" s="54">
        <f t="shared" si="22"/>
        <v>59.35290389118074</v>
      </c>
      <c r="P131" s="53">
        <f t="shared" si="23"/>
        <v>4808437.17</v>
      </c>
      <c r="Q131" s="55">
        <f t="shared" si="17"/>
        <v>89.35290389118073</v>
      </c>
      <c r="S131" s="1">
        <v>3</v>
      </c>
      <c r="T131" s="1">
        <v>3</v>
      </c>
      <c r="U131" s="1" t="s">
        <v>60</v>
      </c>
      <c r="V131" s="1" t="s">
        <v>39</v>
      </c>
      <c r="X131" s="37"/>
      <c r="Y131" s="38"/>
      <c r="Z131" s="1">
        <v>70</v>
      </c>
      <c r="AA131" s="1">
        <v>20</v>
      </c>
      <c r="AB131" s="48">
        <f t="shared" si="25"/>
        <v>0</v>
      </c>
      <c r="AF131" s="38"/>
      <c r="AG131" s="38"/>
      <c r="AH131" s="38">
        <f t="shared" si="24"/>
        <v>0</v>
      </c>
    </row>
    <row r="132" spans="1:34" s="36" customFormat="1" ht="23.25" customHeight="1">
      <c r="A132" s="49">
        <v>122</v>
      </c>
      <c r="B132" s="50" t="s">
        <v>163</v>
      </c>
      <c r="C132" s="51">
        <v>8753320</v>
      </c>
      <c r="D132" s="51"/>
      <c r="E132" s="52">
        <f t="shared" si="18"/>
        <v>8753320</v>
      </c>
      <c r="F132" s="53">
        <v>925893.79</v>
      </c>
      <c r="G132" s="44">
        <f t="shared" si="13"/>
        <v>10.5776298592991</v>
      </c>
      <c r="H132" s="45">
        <f t="shared" si="14"/>
        <v>9.4223701407009</v>
      </c>
      <c r="I132" s="46">
        <f t="shared" si="19"/>
        <v>7827426.21</v>
      </c>
      <c r="J132" s="47">
        <f t="shared" si="15"/>
        <v>89.4223701407009</v>
      </c>
      <c r="K132" s="53"/>
      <c r="L132" s="44">
        <f t="shared" si="16"/>
        <v>0</v>
      </c>
      <c r="M132" s="43">
        <f t="shared" si="20"/>
        <v>925893.79</v>
      </c>
      <c r="N132" s="44">
        <f t="shared" si="21"/>
        <v>10.5776298592991</v>
      </c>
      <c r="O132" s="54">
        <f t="shared" si="22"/>
        <v>59.4223701407009</v>
      </c>
      <c r="P132" s="53">
        <f t="shared" si="23"/>
        <v>7827426.21</v>
      </c>
      <c r="Q132" s="55">
        <f t="shared" si="17"/>
        <v>89.4223701407009</v>
      </c>
      <c r="S132" s="1">
        <v>7</v>
      </c>
      <c r="T132" s="1">
        <v>3</v>
      </c>
      <c r="U132" s="1" t="s">
        <v>60</v>
      </c>
      <c r="V132" s="1" t="s">
        <v>39</v>
      </c>
      <c r="X132" s="37"/>
      <c r="Y132" s="38"/>
      <c r="Z132" s="1">
        <v>70</v>
      </c>
      <c r="AA132" s="1">
        <v>20</v>
      </c>
      <c r="AB132" s="48">
        <f t="shared" si="25"/>
        <v>0</v>
      </c>
      <c r="AF132" s="38"/>
      <c r="AG132" s="38"/>
      <c r="AH132" s="38">
        <f t="shared" si="24"/>
        <v>0</v>
      </c>
    </row>
    <row r="133" spans="1:34" s="36" customFormat="1" ht="23.25" customHeight="1">
      <c r="A133" s="49">
        <v>123</v>
      </c>
      <c r="B133" s="50" t="s">
        <v>164</v>
      </c>
      <c r="C133" s="51">
        <v>1968700</v>
      </c>
      <c r="D133" s="51"/>
      <c r="E133" s="52">
        <f t="shared" si="18"/>
        <v>1968700</v>
      </c>
      <c r="F133" s="53">
        <v>207063.46</v>
      </c>
      <c r="G133" s="44">
        <f t="shared" si="13"/>
        <v>10.51777619749073</v>
      </c>
      <c r="H133" s="45">
        <f t="shared" si="14"/>
        <v>9.48222380250927</v>
      </c>
      <c r="I133" s="46">
        <f t="shared" si="19"/>
        <v>1761636.54</v>
      </c>
      <c r="J133" s="47">
        <f t="shared" si="15"/>
        <v>89.48222380250927</v>
      </c>
      <c r="K133" s="53">
        <v>770000</v>
      </c>
      <c r="L133" s="44">
        <f t="shared" si="16"/>
        <v>39.11210443439833</v>
      </c>
      <c r="M133" s="43">
        <f t="shared" si="20"/>
        <v>977063.46</v>
      </c>
      <c r="N133" s="44">
        <f t="shared" si="21"/>
        <v>49.629880631889066</v>
      </c>
      <c r="O133" s="54">
        <f t="shared" si="22"/>
        <v>20.370119368110934</v>
      </c>
      <c r="P133" s="53">
        <f t="shared" si="23"/>
        <v>991636.54</v>
      </c>
      <c r="Q133" s="55">
        <f t="shared" si="17"/>
        <v>50.370119368110934</v>
      </c>
      <c r="S133" s="1">
        <v>5</v>
      </c>
      <c r="T133" s="1">
        <v>83</v>
      </c>
      <c r="U133" s="1"/>
      <c r="V133" s="1" t="s">
        <v>39</v>
      </c>
      <c r="X133" s="37"/>
      <c r="Y133" s="38"/>
      <c r="Z133" s="1">
        <v>70</v>
      </c>
      <c r="AA133" s="1">
        <v>20</v>
      </c>
      <c r="AB133" s="48">
        <f t="shared" si="25"/>
        <v>0</v>
      </c>
      <c r="AF133" s="38"/>
      <c r="AG133" s="38"/>
      <c r="AH133" s="38">
        <f t="shared" si="24"/>
        <v>0</v>
      </c>
    </row>
    <row r="134" spans="1:34" s="36" customFormat="1" ht="23.25" customHeight="1">
      <c r="A134" s="49">
        <v>124</v>
      </c>
      <c r="B134" s="50" t="s">
        <v>165</v>
      </c>
      <c r="C134" s="51">
        <v>5133310</v>
      </c>
      <c r="D134" s="51"/>
      <c r="E134" s="52">
        <f t="shared" si="18"/>
        <v>5133310</v>
      </c>
      <c r="F134" s="53">
        <v>530528.19</v>
      </c>
      <c r="G134" s="44">
        <f t="shared" si="13"/>
        <v>10.335011717585727</v>
      </c>
      <c r="H134" s="45">
        <f t="shared" si="14"/>
        <v>9.664988282414273</v>
      </c>
      <c r="I134" s="46">
        <f t="shared" si="19"/>
        <v>4602781.8100000005</v>
      </c>
      <c r="J134" s="47">
        <f t="shared" si="15"/>
        <v>89.66498828241428</v>
      </c>
      <c r="K134" s="53"/>
      <c r="L134" s="44">
        <f t="shared" si="16"/>
        <v>0</v>
      </c>
      <c r="M134" s="43">
        <f t="shared" si="20"/>
        <v>530528.19</v>
      </c>
      <c r="N134" s="44">
        <f t="shared" si="21"/>
        <v>10.335011717585727</v>
      </c>
      <c r="O134" s="54">
        <f t="shared" si="22"/>
        <v>59.66498828241427</v>
      </c>
      <c r="P134" s="53">
        <f t="shared" si="23"/>
        <v>4602781.8100000005</v>
      </c>
      <c r="Q134" s="55">
        <f t="shared" si="17"/>
        <v>89.66498828241428</v>
      </c>
      <c r="S134" s="1">
        <v>9</v>
      </c>
      <c r="T134" s="1">
        <v>3</v>
      </c>
      <c r="U134" s="1" t="s">
        <v>60</v>
      </c>
      <c r="V134" s="1" t="s">
        <v>39</v>
      </c>
      <c r="X134" s="37"/>
      <c r="Y134" s="38"/>
      <c r="Z134" s="1">
        <v>70</v>
      </c>
      <c r="AA134" s="1">
        <v>20</v>
      </c>
      <c r="AB134" s="48">
        <f t="shared" si="25"/>
        <v>0</v>
      </c>
      <c r="AF134" s="38">
        <v>-208840</v>
      </c>
      <c r="AG134" s="38">
        <v>-10452</v>
      </c>
      <c r="AH134" s="38">
        <f t="shared" si="24"/>
        <v>-219292</v>
      </c>
    </row>
    <row r="135" spans="1:34" s="36" customFormat="1" ht="23.25" customHeight="1">
      <c r="A135" s="49">
        <v>125</v>
      </c>
      <c r="B135" s="50" t="s">
        <v>166</v>
      </c>
      <c r="C135" s="51">
        <v>1210100</v>
      </c>
      <c r="D135" s="51"/>
      <c r="E135" s="52">
        <f t="shared" si="18"/>
        <v>1210100</v>
      </c>
      <c r="F135" s="53">
        <v>123983.2</v>
      </c>
      <c r="G135" s="44">
        <f t="shared" si="13"/>
        <v>10.245698702586562</v>
      </c>
      <c r="H135" s="45">
        <f t="shared" si="14"/>
        <v>9.754301297413438</v>
      </c>
      <c r="I135" s="46">
        <f t="shared" si="19"/>
        <v>1086116.8</v>
      </c>
      <c r="J135" s="47">
        <f t="shared" si="15"/>
        <v>89.75430129741343</v>
      </c>
      <c r="K135" s="53">
        <v>9658.8</v>
      </c>
      <c r="L135" s="44">
        <f t="shared" si="16"/>
        <v>0.7981819684323609</v>
      </c>
      <c r="M135" s="43">
        <f t="shared" si="20"/>
        <v>133642</v>
      </c>
      <c r="N135" s="44">
        <f t="shared" si="21"/>
        <v>11.043880671018924</v>
      </c>
      <c r="O135" s="54">
        <f t="shared" si="22"/>
        <v>58.956119328981075</v>
      </c>
      <c r="P135" s="53">
        <f t="shared" si="23"/>
        <v>1076458</v>
      </c>
      <c r="Q135" s="55">
        <f t="shared" si="17"/>
        <v>88.95611932898107</v>
      </c>
      <c r="S135" s="1" t="s">
        <v>90</v>
      </c>
      <c r="T135" s="1">
        <v>7</v>
      </c>
      <c r="U135" s="1"/>
      <c r="V135" s="1" t="s">
        <v>90</v>
      </c>
      <c r="X135" s="37"/>
      <c r="Y135" s="38"/>
      <c r="Z135" s="1">
        <v>70</v>
      </c>
      <c r="AA135" s="1">
        <v>20</v>
      </c>
      <c r="AB135" s="48">
        <f t="shared" si="25"/>
        <v>0</v>
      </c>
      <c r="AF135" s="38"/>
      <c r="AG135" s="38"/>
      <c r="AH135" s="38">
        <f t="shared" si="24"/>
        <v>0</v>
      </c>
    </row>
    <row r="136" spans="1:34" s="36" customFormat="1" ht="23.25" customHeight="1">
      <c r="A136" s="49">
        <v>126</v>
      </c>
      <c r="B136" s="50" t="s">
        <v>167</v>
      </c>
      <c r="C136" s="51">
        <v>8633240</v>
      </c>
      <c r="D136" s="51"/>
      <c r="E136" s="52">
        <f t="shared" si="18"/>
        <v>8633240</v>
      </c>
      <c r="F136" s="53">
        <v>882723.35</v>
      </c>
      <c r="G136" s="44">
        <f t="shared" si="13"/>
        <v>10.224705324999652</v>
      </c>
      <c r="H136" s="45">
        <f t="shared" si="14"/>
        <v>9.775294675000348</v>
      </c>
      <c r="I136" s="46">
        <f t="shared" si="19"/>
        <v>7750516.65</v>
      </c>
      <c r="J136" s="47">
        <f t="shared" si="15"/>
        <v>89.77529467500035</v>
      </c>
      <c r="K136" s="53"/>
      <c r="L136" s="44">
        <f t="shared" si="16"/>
        <v>0</v>
      </c>
      <c r="M136" s="43">
        <f t="shared" si="20"/>
        <v>882723.35</v>
      </c>
      <c r="N136" s="44">
        <f t="shared" si="21"/>
        <v>10.224705324999652</v>
      </c>
      <c r="O136" s="54">
        <f t="shared" si="22"/>
        <v>59.775294675000346</v>
      </c>
      <c r="P136" s="53">
        <f t="shared" si="23"/>
        <v>7750516.65</v>
      </c>
      <c r="Q136" s="55">
        <f t="shared" si="17"/>
        <v>89.77529467500035</v>
      </c>
      <c r="S136" s="1">
        <v>1</v>
      </c>
      <c r="T136" s="1">
        <v>3</v>
      </c>
      <c r="U136" s="1" t="s">
        <v>60</v>
      </c>
      <c r="V136" s="1" t="s">
        <v>39</v>
      </c>
      <c r="X136" s="37"/>
      <c r="Y136" s="38"/>
      <c r="Z136" s="1">
        <v>70</v>
      </c>
      <c r="AA136" s="1">
        <v>20</v>
      </c>
      <c r="AB136" s="48">
        <f t="shared" si="25"/>
        <v>0</v>
      </c>
      <c r="AF136" s="38"/>
      <c r="AG136" s="38"/>
      <c r="AH136" s="38">
        <f t="shared" si="24"/>
        <v>0</v>
      </c>
    </row>
    <row r="137" spans="1:34" s="36" customFormat="1" ht="23.25" customHeight="1">
      <c r="A137" s="49">
        <v>127</v>
      </c>
      <c r="B137" s="50" t="s">
        <v>168</v>
      </c>
      <c r="C137" s="51">
        <v>7690000</v>
      </c>
      <c r="D137" s="51"/>
      <c r="E137" s="52">
        <f t="shared" si="18"/>
        <v>7690000</v>
      </c>
      <c r="F137" s="53">
        <v>778125.86</v>
      </c>
      <c r="G137" s="44">
        <f t="shared" si="13"/>
        <v>10.118671781534461</v>
      </c>
      <c r="H137" s="45">
        <f t="shared" si="14"/>
        <v>9.881328218465539</v>
      </c>
      <c r="I137" s="46">
        <f t="shared" si="19"/>
        <v>6911874.14</v>
      </c>
      <c r="J137" s="47">
        <f t="shared" si="15"/>
        <v>89.88132821846554</v>
      </c>
      <c r="K137" s="53"/>
      <c r="L137" s="44">
        <f t="shared" si="16"/>
        <v>0</v>
      </c>
      <c r="M137" s="43">
        <f t="shared" si="20"/>
        <v>778125.86</v>
      </c>
      <c r="N137" s="44">
        <f t="shared" si="21"/>
        <v>10.118671781534461</v>
      </c>
      <c r="O137" s="54">
        <f t="shared" si="22"/>
        <v>59.88132821846554</v>
      </c>
      <c r="P137" s="53">
        <f t="shared" si="23"/>
        <v>6911874.14</v>
      </c>
      <c r="Q137" s="55">
        <f t="shared" si="17"/>
        <v>89.88132821846554</v>
      </c>
      <c r="S137" s="1">
        <v>8</v>
      </c>
      <c r="T137" s="1">
        <v>17</v>
      </c>
      <c r="U137" s="1"/>
      <c r="V137" s="1" t="s">
        <v>39</v>
      </c>
      <c r="X137" s="37"/>
      <c r="Y137" s="38"/>
      <c r="Z137" s="1">
        <v>70</v>
      </c>
      <c r="AA137" s="1">
        <v>20</v>
      </c>
      <c r="AB137" s="48">
        <f t="shared" si="25"/>
        <v>0</v>
      </c>
      <c r="AF137" s="38"/>
      <c r="AG137" s="38"/>
      <c r="AH137" s="38">
        <f t="shared" si="24"/>
        <v>0</v>
      </c>
    </row>
    <row r="138" spans="1:34" s="36" customFormat="1" ht="23.25" customHeight="1">
      <c r="A138" s="49">
        <v>128</v>
      </c>
      <c r="B138" s="50" t="s">
        <v>169</v>
      </c>
      <c r="C138" s="51">
        <v>1031820</v>
      </c>
      <c r="D138" s="51"/>
      <c r="E138" s="52">
        <f t="shared" si="18"/>
        <v>1031820</v>
      </c>
      <c r="F138" s="53">
        <v>104291.59</v>
      </c>
      <c r="G138" s="44">
        <f aca="true" t="shared" si="26" ref="G138:G201">+F138*100/E138</f>
        <v>10.107537167335387</v>
      </c>
      <c r="H138" s="45">
        <f aca="true" t="shared" si="27" ref="H138:H201">+AA138-G138</f>
        <v>9.892462832664613</v>
      </c>
      <c r="I138" s="46">
        <f t="shared" si="19"/>
        <v>927528.41</v>
      </c>
      <c r="J138" s="47">
        <f aca="true" t="shared" si="28" ref="J138:J201">+I138*100/E138</f>
        <v>89.8924628326646</v>
      </c>
      <c r="K138" s="53"/>
      <c r="L138" s="44">
        <f aca="true" t="shared" si="29" ref="L138:L201">+K138*100/E138</f>
        <v>0</v>
      </c>
      <c r="M138" s="43">
        <f t="shared" si="20"/>
        <v>104291.59</v>
      </c>
      <c r="N138" s="44">
        <f t="shared" si="21"/>
        <v>10.107537167335387</v>
      </c>
      <c r="O138" s="54">
        <f t="shared" si="22"/>
        <v>59.89246283266461</v>
      </c>
      <c r="P138" s="53">
        <f t="shared" si="23"/>
        <v>927528.41</v>
      </c>
      <c r="Q138" s="55">
        <f aca="true" t="shared" si="30" ref="Q138:Q201">+P138*100/E138</f>
        <v>89.8924628326646</v>
      </c>
      <c r="S138" s="1">
        <v>5</v>
      </c>
      <c r="T138" s="1">
        <v>83</v>
      </c>
      <c r="U138" s="1"/>
      <c r="V138" s="1" t="s">
        <v>39</v>
      </c>
      <c r="X138" s="37"/>
      <c r="Y138" s="38"/>
      <c r="Z138" s="1">
        <v>70</v>
      </c>
      <c r="AA138" s="1">
        <v>20</v>
      </c>
      <c r="AB138" s="48">
        <f t="shared" si="25"/>
        <v>0</v>
      </c>
      <c r="AF138" s="38"/>
      <c r="AG138" s="38"/>
      <c r="AH138" s="38">
        <f t="shared" si="24"/>
        <v>0</v>
      </c>
    </row>
    <row r="139" spans="1:34" s="36" customFormat="1" ht="23.25" customHeight="1">
      <c r="A139" s="49">
        <v>129</v>
      </c>
      <c r="B139" s="50" t="s">
        <v>170</v>
      </c>
      <c r="C139" s="51">
        <v>7540720</v>
      </c>
      <c r="D139" s="51"/>
      <c r="E139" s="52">
        <f aca="true" t="shared" si="31" ref="E139:E202">SUM(C139:D139)</f>
        <v>7540720</v>
      </c>
      <c r="F139" s="53">
        <v>759534.49</v>
      </c>
      <c r="G139" s="44">
        <f t="shared" si="26"/>
        <v>10.072439899638232</v>
      </c>
      <c r="H139" s="45">
        <f t="shared" si="27"/>
        <v>9.927560100361768</v>
      </c>
      <c r="I139" s="46">
        <f aca="true" t="shared" si="32" ref="I139:I202">+E139-F139</f>
        <v>6781185.51</v>
      </c>
      <c r="J139" s="47">
        <f t="shared" si="28"/>
        <v>89.92756010036177</v>
      </c>
      <c r="K139" s="53">
        <v>527000</v>
      </c>
      <c r="L139" s="44">
        <f t="shared" si="29"/>
        <v>6.988722562301743</v>
      </c>
      <c r="M139" s="43">
        <f aca="true" t="shared" si="33" ref="M139:M202">SUM(F139+K139)</f>
        <v>1286534.49</v>
      </c>
      <c r="N139" s="44">
        <f aca="true" t="shared" si="34" ref="N139:N202">SUM(M139*100/E139)</f>
        <v>17.061162461939976</v>
      </c>
      <c r="O139" s="54">
        <f aca="true" t="shared" si="35" ref="O139:O202">+Z139-N139</f>
        <v>52.93883753806003</v>
      </c>
      <c r="P139" s="53">
        <f aca="true" t="shared" si="36" ref="P139:P202">SUM(E139-M139)</f>
        <v>6254185.51</v>
      </c>
      <c r="Q139" s="55">
        <f t="shared" si="30"/>
        <v>82.93883753806003</v>
      </c>
      <c r="S139" s="1">
        <v>8</v>
      </c>
      <c r="T139" s="1">
        <v>3</v>
      </c>
      <c r="U139" s="1" t="s">
        <v>60</v>
      </c>
      <c r="V139" s="1" t="s">
        <v>39</v>
      </c>
      <c r="X139" s="37"/>
      <c r="Y139" s="38"/>
      <c r="Z139" s="1">
        <v>70</v>
      </c>
      <c r="AA139" s="1">
        <v>20</v>
      </c>
      <c r="AB139" s="48">
        <f t="shared" si="25"/>
        <v>0</v>
      </c>
      <c r="AF139" s="38"/>
      <c r="AG139" s="38"/>
      <c r="AH139" s="38">
        <f aca="true" t="shared" si="37" ref="AH139:AH202">SUM(AF139:AG139)</f>
        <v>0</v>
      </c>
    </row>
    <row r="140" spans="1:34" s="36" customFormat="1" ht="23.25" customHeight="1">
      <c r="A140" s="49">
        <v>130</v>
      </c>
      <c r="B140" s="50" t="s">
        <v>171</v>
      </c>
      <c r="C140" s="51">
        <v>7076510</v>
      </c>
      <c r="D140" s="51"/>
      <c r="E140" s="52">
        <f t="shared" si="31"/>
        <v>7076510</v>
      </c>
      <c r="F140" s="53">
        <v>710088.46</v>
      </c>
      <c r="G140" s="44">
        <f t="shared" si="26"/>
        <v>10.034444380068706</v>
      </c>
      <c r="H140" s="45">
        <f t="shared" si="27"/>
        <v>9.965555619931294</v>
      </c>
      <c r="I140" s="46">
        <f t="shared" si="32"/>
        <v>6366421.54</v>
      </c>
      <c r="J140" s="47">
        <f t="shared" si="28"/>
        <v>89.9655556199313</v>
      </c>
      <c r="K140" s="53"/>
      <c r="L140" s="44">
        <f t="shared" si="29"/>
        <v>0</v>
      </c>
      <c r="M140" s="43">
        <f t="shared" si="33"/>
        <v>710088.46</v>
      </c>
      <c r="N140" s="44">
        <f t="shared" si="34"/>
        <v>10.034444380068706</v>
      </c>
      <c r="O140" s="54">
        <f t="shared" si="35"/>
        <v>59.965555619931294</v>
      </c>
      <c r="P140" s="53">
        <f t="shared" si="36"/>
        <v>6366421.54</v>
      </c>
      <c r="Q140" s="55">
        <f t="shared" si="30"/>
        <v>89.9655556199313</v>
      </c>
      <c r="S140" s="1">
        <v>6</v>
      </c>
      <c r="T140" s="1">
        <v>3</v>
      </c>
      <c r="U140" s="1" t="s">
        <v>60</v>
      </c>
      <c r="V140" s="1" t="s">
        <v>39</v>
      </c>
      <c r="X140" s="37"/>
      <c r="Y140" s="38"/>
      <c r="Z140" s="1">
        <v>70</v>
      </c>
      <c r="AA140" s="1">
        <v>20</v>
      </c>
      <c r="AB140" s="48">
        <f t="shared" si="25"/>
        <v>0</v>
      </c>
      <c r="AF140" s="38"/>
      <c r="AG140" s="38"/>
      <c r="AH140" s="38">
        <f t="shared" si="37"/>
        <v>0</v>
      </c>
    </row>
    <row r="141" spans="1:34" s="36" customFormat="1" ht="23.25" customHeight="1">
      <c r="A141" s="49">
        <v>131</v>
      </c>
      <c r="B141" s="50" t="s">
        <v>172</v>
      </c>
      <c r="C141" s="51">
        <v>11765700</v>
      </c>
      <c r="D141" s="51"/>
      <c r="E141" s="52">
        <f t="shared" si="31"/>
        <v>11765700</v>
      </c>
      <c r="F141" s="53">
        <v>1177859.42</v>
      </c>
      <c r="G141" s="44">
        <f t="shared" si="26"/>
        <v>10.010959143952336</v>
      </c>
      <c r="H141" s="45">
        <f t="shared" si="27"/>
        <v>9.989040856047664</v>
      </c>
      <c r="I141" s="46">
        <f t="shared" si="32"/>
        <v>10587840.58</v>
      </c>
      <c r="J141" s="47">
        <f t="shared" si="28"/>
        <v>89.98904085604767</v>
      </c>
      <c r="K141" s="53"/>
      <c r="L141" s="44">
        <f t="shared" si="29"/>
        <v>0</v>
      </c>
      <c r="M141" s="43">
        <f t="shared" si="33"/>
        <v>1177859.42</v>
      </c>
      <c r="N141" s="44">
        <f t="shared" si="34"/>
        <v>10.010959143952336</v>
      </c>
      <c r="O141" s="54">
        <f t="shared" si="35"/>
        <v>59.989040856047666</v>
      </c>
      <c r="P141" s="53">
        <f t="shared" si="36"/>
        <v>10587840.58</v>
      </c>
      <c r="Q141" s="55">
        <f t="shared" si="30"/>
        <v>89.98904085604767</v>
      </c>
      <c r="S141" s="1">
        <v>5</v>
      </c>
      <c r="T141" s="1">
        <v>3</v>
      </c>
      <c r="U141" s="1" t="s">
        <v>60</v>
      </c>
      <c r="V141" s="1" t="s">
        <v>39</v>
      </c>
      <c r="X141" s="37"/>
      <c r="Y141" s="38"/>
      <c r="Z141" s="1">
        <v>70</v>
      </c>
      <c r="AA141" s="1">
        <v>20</v>
      </c>
      <c r="AB141" s="48">
        <f t="shared" si="25"/>
        <v>0</v>
      </c>
      <c r="AF141" s="38"/>
      <c r="AG141" s="38"/>
      <c r="AH141" s="38">
        <f t="shared" si="37"/>
        <v>0</v>
      </c>
    </row>
    <row r="142" spans="1:34" s="36" customFormat="1" ht="23.25" customHeight="1">
      <c r="A142" s="49">
        <v>132</v>
      </c>
      <c r="B142" s="50" t="s">
        <v>173</v>
      </c>
      <c r="C142" s="51">
        <v>2207740</v>
      </c>
      <c r="D142" s="51"/>
      <c r="E142" s="52">
        <f t="shared" si="31"/>
        <v>2207740</v>
      </c>
      <c r="F142" s="53">
        <v>220654.67</v>
      </c>
      <c r="G142" s="44">
        <f t="shared" si="26"/>
        <v>9.994594925127053</v>
      </c>
      <c r="H142" s="45">
        <f t="shared" si="27"/>
        <v>10.005405074872947</v>
      </c>
      <c r="I142" s="46">
        <f t="shared" si="32"/>
        <v>1987085.33</v>
      </c>
      <c r="J142" s="47">
        <f t="shared" si="28"/>
        <v>90.00540507487295</v>
      </c>
      <c r="K142" s="53">
        <v>491590</v>
      </c>
      <c r="L142" s="44">
        <f t="shared" si="29"/>
        <v>22.266661835179868</v>
      </c>
      <c r="M142" s="43">
        <f t="shared" si="33"/>
        <v>712244.67</v>
      </c>
      <c r="N142" s="44">
        <f t="shared" si="34"/>
        <v>32.26125676030692</v>
      </c>
      <c r="O142" s="54">
        <f t="shared" si="35"/>
        <v>37.73874323969308</v>
      </c>
      <c r="P142" s="53">
        <f t="shared" si="36"/>
        <v>1495495.33</v>
      </c>
      <c r="Q142" s="55">
        <f t="shared" si="30"/>
        <v>67.73874323969308</v>
      </c>
      <c r="S142" s="1">
        <v>9</v>
      </c>
      <c r="T142" s="1">
        <v>17</v>
      </c>
      <c r="U142" s="1"/>
      <c r="V142" s="1" t="s">
        <v>39</v>
      </c>
      <c r="X142" s="37"/>
      <c r="Y142" s="38"/>
      <c r="Z142" s="1">
        <v>70</v>
      </c>
      <c r="AA142" s="1">
        <v>20</v>
      </c>
      <c r="AB142" s="48">
        <f t="shared" si="25"/>
        <v>0</v>
      </c>
      <c r="AF142" s="38"/>
      <c r="AG142" s="38"/>
      <c r="AH142" s="38">
        <f t="shared" si="37"/>
        <v>0</v>
      </c>
    </row>
    <row r="143" spans="1:34" s="36" customFormat="1" ht="23.25" customHeight="1">
      <c r="A143" s="49">
        <v>133</v>
      </c>
      <c r="B143" s="50" t="s">
        <v>174</v>
      </c>
      <c r="C143" s="51">
        <v>7135020</v>
      </c>
      <c r="D143" s="51"/>
      <c r="E143" s="52">
        <f t="shared" si="31"/>
        <v>7135020</v>
      </c>
      <c r="F143" s="53">
        <v>702501.15</v>
      </c>
      <c r="G143" s="44">
        <f t="shared" si="26"/>
        <v>9.845818932532776</v>
      </c>
      <c r="H143" s="45">
        <f t="shared" si="27"/>
        <v>10.154181067467224</v>
      </c>
      <c r="I143" s="46">
        <f t="shared" si="32"/>
        <v>6432518.85</v>
      </c>
      <c r="J143" s="47">
        <f t="shared" si="28"/>
        <v>90.15418106746722</v>
      </c>
      <c r="K143" s="53"/>
      <c r="L143" s="44">
        <f t="shared" si="29"/>
        <v>0</v>
      </c>
      <c r="M143" s="43">
        <f t="shared" si="33"/>
        <v>702501.15</v>
      </c>
      <c r="N143" s="44">
        <f t="shared" si="34"/>
        <v>9.845818932532776</v>
      </c>
      <c r="O143" s="54">
        <f t="shared" si="35"/>
        <v>60.15418106746722</v>
      </c>
      <c r="P143" s="53">
        <f t="shared" si="36"/>
        <v>6432518.85</v>
      </c>
      <c r="Q143" s="55">
        <f t="shared" si="30"/>
        <v>90.15418106746722</v>
      </c>
      <c r="S143" s="1">
        <v>2</v>
      </c>
      <c r="T143" s="1">
        <v>3</v>
      </c>
      <c r="U143" s="1" t="s">
        <v>60</v>
      </c>
      <c r="V143" s="1" t="s">
        <v>39</v>
      </c>
      <c r="X143" s="37"/>
      <c r="Y143" s="38"/>
      <c r="Z143" s="1">
        <v>70</v>
      </c>
      <c r="AA143" s="1">
        <v>20</v>
      </c>
      <c r="AB143" s="48">
        <f t="shared" si="25"/>
        <v>0</v>
      </c>
      <c r="AF143" s="38"/>
      <c r="AG143" s="38"/>
      <c r="AH143" s="38">
        <f t="shared" si="37"/>
        <v>0</v>
      </c>
    </row>
    <row r="144" spans="1:34" s="36" customFormat="1" ht="23.25" customHeight="1">
      <c r="A144" s="49">
        <v>134</v>
      </c>
      <c r="B144" s="50" t="s">
        <v>175</v>
      </c>
      <c r="C144" s="51">
        <v>916290</v>
      </c>
      <c r="D144" s="51"/>
      <c r="E144" s="52">
        <f t="shared" si="31"/>
        <v>916290</v>
      </c>
      <c r="F144" s="53">
        <v>90022</v>
      </c>
      <c r="G144" s="44">
        <f t="shared" si="26"/>
        <v>9.82461884337928</v>
      </c>
      <c r="H144" s="45">
        <f t="shared" si="27"/>
        <v>10.17538115662072</v>
      </c>
      <c r="I144" s="46">
        <f t="shared" si="32"/>
        <v>826268</v>
      </c>
      <c r="J144" s="47">
        <f t="shared" si="28"/>
        <v>90.17538115662072</v>
      </c>
      <c r="K144" s="53"/>
      <c r="L144" s="44">
        <f t="shared" si="29"/>
        <v>0</v>
      </c>
      <c r="M144" s="43">
        <f t="shared" si="33"/>
        <v>90022</v>
      </c>
      <c r="N144" s="44">
        <f t="shared" si="34"/>
        <v>9.82461884337928</v>
      </c>
      <c r="O144" s="54">
        <f t="shared" si="35"/>
        <v>60.175381156620716</v>
      </c>
      <c r="P144" s="53">
        <f t="shared" si="36"/>
        <v>826268</v>
      </c>
      <c r="Q144" s="55">
        <f t="shared" si="30"/>
        <v>90.17538115662072</v>
      </c>
      <c r="S144" s="1">
        <v>7</v>
      </c>
      <c r="T144" s="1">
        <v>83</v>
      </c>
      <c r="U144" s="1"/>
      <c r="V144" s="1" t="s">
        <v>39</v>
      </c>
      <c r="X144" s="37"/>
      <c r="Y144" s="38"/>
      <c r="Z144" s="1">
        <v>70</v>
      </c>
      <c r="AA144" s="1">
        <v>20</v>
      </c>
      <c r="AB144" s="48">
        <f t="shared" si="25"/>
        <v>0</v>
      </c>
      <c r="AF144" s="38"/>
      <c r="AG144" s="38"/>
      <c r="AH144" s="38">
        <f t="shared" si="37"/>
        <v>0</v>
      </c>
    </row>
    <row r="145" spans="1:34" s="36" customFormat="1" ht="23.25" customHeight="1">
      <c r="A145" s="49">
        <v>135</v>
      </c>
      <c r="B145" s="50" t="s">
        <v>176</v>
      </c>
      <c r="C145" s="51">
        <v>1769460</v>
      </c>
      <c r="D145" s="51"/>
      <c r="E145" s="52">
        <f t="shared" si="31"/>
        <v>1769460</v>
      </c>
      <c r="F145" s="53">
        <v>173655.01</v>
      </c>
      <c r="G145" s="44">
        <f t="shared" si="26"/>
        <v>9.8140116193641</v>
      </c>
      <c r="H145" s="45">
        <f t="shared" si="27"/>
        <v>10.1859883806359</v>
      </c>
      <c r="I145" s="46">
        <f t="shared" si="32"/>
        <v>1595804.99</v>
      </c>
      <c r="J145" s="47">
        <f t="shared" si="28"/>
        <v>90.1859883806359</v>
      </c>
      <c r="K145" s="53"/>
      <c r="L145" s="44">
        <f t="shared" si="29"/>
        <v>0</v>
      </c>
      <c r="M145" s="43">
        <f t="shared" si="33"/>
        <v>173655.01</v>
      </c>
      <c r="N145" s="44">
        <f t="shared" si="34"/>
        <v>9.8140116193641</v>
      </c>
      <c r="O145" s="54">
        <f t="shared" si="35"/>
        <v>60.1859883806359</v>
      </c>
      <c r="P145" s="53">
        <f t="shared" si="36"/>
        <v>1595804.99</v>
      </c>
      <c r="Q145" s="55">
        <f t="shared" si="30"/>
        <v>90.1859883806359</v>
      </c>
      <c r="S145" s="1">
        <v>7</v>
      </c>
      <c r="T145" s="1">
        <v>3</v>
      </c>
      <c r="U145" s="1" t="s">
        <v>60</v>
      </c>
      <c r="V145" s="1" t="s">
        <v>39</v>
      </c>
      <c r="X145" s="37"/>
      <c r="Y145" s="38"/>
      <c r="Z145" s="1">
        <v>70</v>
      </c>
      <c r="AA145" s="1">
        <v>20</v>
      </c>
      <c r="AB145" s="48">
        <f aca="true" t="shared" si="38" ref="AB145:AB208">+Y145+X145</f>
        <v>0</v>
      </c>
      <c r="AF145" s="38"/>
      <c r="AG145" s="38"/>
      <c r="AH145" s="38">
        <f t="shared" si="37"/>
        <v>0</v>
      </c>
    </row>
    <row r="146" spans="1:34" s="36" customFormat="1" ht="23.25" customHeight="1">
      <c r="A146" s="49">
        <v>136</v>
      </c>
      <c r="B146" s="50" t="s">
        <v>177</v>
      </c>
      <c r="C146" s="51">
        <v>3541400</v>
      </c>
      <c r="D146" s="51"/>
      <c r="E146" s="52">
        <f t="shared" si="31"/>
        <v>3541400</v>
      </c>
      <c r="F146" s="53">
        <v>342247.84</v>
      </c>
      <c r="G146" s="44">
        <f t="shared" si="26"/>
        <v>9.664196080646072</v>
      </c>
      <c r="H146" s="45">
        <f t="shared" si="27"/>
        <v>10.335803919353928</v>
      </c>
      <c r="I146" s="46">
        <f t="shared" si="32"/>
        <v>3199152.16</v>
      </c>
      <c r="J146" s="47">
        <f t="shared" si="28"/>
        <v>90.33580391935392</v>
      </c>
      <c r="K146" s="53">
        <v>111220</v>
      </c>
      <c r="L146" s="44">
        <f t="shared" si="29"/>
        <v>3.1405658779013947</v>
      </c>
      <c r="M146" s="43">
        <f t="shared" si="33"/>
        <v>453467.84</v>
      </c>
      <c r="N146" s="44">
        <f t="shared" si="34"/>
        <v>12.804761958547466</v>
      </c>
      <c r="O146" s="54">
        <f t="shared" si="35"/>
        <v>57.195238041452534</v>
      </c>
      <c r="P146" s="53">
        <f t="shared" si="36"/>
        <v>3087932.16</v>
      </c>
      <c r="Q146" s="55">
        <f t="shared" si="30"/>
        <v>87.19523804145253</v>
      </c>
      <c r="S146" s="1">
        <v>5</v>
      </c>
      <c r="T146" s="1">
        <v>127</v>
      </c>
      <c r="U146" s="1"/>
      <c r="V146" s="1" t="s">
        <v>39</v>
      </c>
      <c r="X146" s="37"/>
      <c r="Y146" s="38"/>
      <c r="Z146" s="1">
        <v>70</v>
      </c>
      <c r="AA146" s="1">
        <v>20</v>
      </c>
      <c r="AB146" s="48">
        <f t="shared" si="38"/>
        <v>0</v>
      </c>
      <c r="AF146" s="38"/>
      <c r="AG146" s="38"/>
      <c r="AH146" s="38">
        <f t="shared" si="37"/>
        <v>0</v>
      </c>
    </row>
    <row r="147" spans="1:34" s="36" customFormat="1" ht="23.25" customHeight="1">
      <c r="A147" s="49">
        <v>137</v>
      </c>
      <c r="B147" s="50" t="s">
        <v>178</v>
      </c>
      <c r="C147" s="51">
        <v>1705770</v>
      </c>
      <c r="D147" s="51"/>
      <c r="E147" s="52">
        <f t="shared" si="31"/>
        <v>1705770</v>
      </c>
      <c r="F147" s="53">
        <v>163516.87</v>
      </c>
      <c r="G147" s="44">
        <f t="shared" si="26"/>
        <v>9.586103050235378</v>
      </c>
      <c r="H147" s="45">
        <f t="shared" si="27"/>
        <v>10.413896949764622</v>
      </c>
      <c r="I147" s="46">
        <f t="shared" si="32"/>
        <v>1542253.13</v>
      </c>
      <c r="J147" s="47">
        <f t="shared" si="28"/>
        <v>90.41389694976462</v>
      </c>
      <c r="K147" s="53"/>
      <c r="L147" s="44">
        <f t="shared" si="29"/>
        <v>0</v>
      </c>
      <c r="M147" s="43">
        <f t="shared" si="33"/>
        <v>163516.87</v>
      </c>
      <c r="N147" s="44">
        <f t="shared" si="34"/>
        <v>9.586103050235378</v>
      </c>
      <c r="O147" s="54">
        <f t="shared" si="35"/>
        <v>60.41389694976462</v>
      </c>
      <c r="P147" s="53">
        <f t="shared" si="36"/>
        <v>1542253.13</v>
      </c>
      <c r="Q147" s="55">
        <f t="shared" si="30"/>
        <v>90.41389694976462</v>
      </c>
      <c r="S147" s="1">
        <v>2</v>
      </c>
      <c r="T147" s="1">
        <v>83</v>
      </c>
      <c r="U147" s="1"/>
      <c r="V147" s="1" t="s">
        <v>39</v>
      </c>
      <c r="X147" s="37"/>
      <c r="Y147" s="38"/>
      <c r="Z147" s="1">
        <v>70</v>
      </c>
      <c r="AA147" s="1">
        <v>20</v>
      </c>
      <c r="AB147" s="48">
        <f t="shared" si="38"/>
        <v>0</v>
      </c>
      <c r="AF147" s="38"/>
      <c r="AG147" s="38"/>
      <c r="AH147" s="38">
        <f t="shared" si="37"/>
        <v>0</v>
      </c>
    </row>
    <row r="148" spans="1:34" s="36" customFormat="1" ht="23.25" customHeight="1">
      <c r="A148" s="49">
        <v>138</v>
      </c>
      <c r="B148" s="50" t="s">
        <v>179</v>
      </c>
      <c r="C148" s="51">
        <v>20347180</v>
      </c>
      <c r="D148" s="51"/>
      <c r="E148" s="52">
        <f t="shared" si="31"/>
        <v>20347180</v>
      </c>
      <c r="F148" s="53">
        <v>1946444.76</v>
      </c>
      <c r="G148" s="44">
        <f t="shared" si="26"/>
        <v>9.566164746171214</v>
      </c>
      <c r="H148" s="45">
        <f t="shared" si="27"/>
        <v>10.433835253828786</v>
      </c>
      <c r="I148" s="46">
        <f t="shared" si="32"/>
        <v>18400735.24</v>
      </c>
      <c r="J148" s="47">
        <f t="shared" si="28"/>
        <v>90.43383525382878</v>
      </c>
      <c r="K148" s="53"/>
      <c r="L148" s="44">
        <f t="shared" si="29"/>
        <v>0</v>
      </c>
      <c r="M148" s="43">
        <f t="shared" si="33"/>
        <v>1946444.76</v>
      </c>
      <c r="N148" s="44">
        <f t="shared" si="34"/>
        <v>9.566164746171214</v>
      </c>
      <c r="O148" s="54">
        <f t="shared" si="35"/>
        <v>60.43383525382879</v>
      </c>
      <c r="P148" s="53">
        <f t="shared" si="36"/>
        <v>18400735.24</v>
      </c>
      <c r="Q148" s="55">
        <f t="shared" si="30"/>
        <v>90.43383525382878</v>
      </c>
      <c r="S148" s="1">
        <v>1</v>
      </c>
      <c r="T148" s="1">
        <v>127</v>
      </c>
      <c r="U148" s="1"/>
      <c r="V148" s="1" t="s">
        <v>39</v>
      </c>
      <c r="X148" s="37"/>
      <c r="Y148" s="38"/>
      <c r="Z148" s="1">
        <v>70</v>
      </c>
      <c r="AA148" s="1">
        <v>20</v>
      </c>
      <c r="AB148" s="48">
        <f t="shared" si="38"/>
        <v>0</v>
      </c>
      <c r="AF148" s="38"/>
      <c r="AG148" s="38"/>
      <c r="AH148" s="38">
        <f t="shared" si="37"/>
        <v>0</v>
      </c>
    </row>
    <row r="149" spans="1:34" s="36" customFormat="1" ht="23.25" customHeight="1">
      <c r="A149" s="49">
        <v>139</v>
      </c>
      <c r="B149" s="50" t="s">
        <v>180</v>
      </c>
      <c r="C149" s="51">
        <v>8232270</v>
      </c>
      <c r="D149" s="51"/>
      <c r="E149" s="52">
        <f t="shared" si="31"/>
        <v>8232270</v>
      </c>
      <c r="F149" s="53">
        <v>780130.7</v>
      </c>
      <c r="G149" s="44">
        <f t="shared" si="26"/>
        <v>9.476495547400656</v>
      </c>
      <c r="H149" s="45">
        <f t="shared" si="27"/>
        <v>10.523504452599344</v>
      </c>
      <c r="I149" s="46">
        <f t="shared" si="32"/>
        <v>7452139.3</v>
      </c>
      <c r="J149" s="47">
        <f t="shared" si="28"/>
        <v>90.52350445259934</v>
      </c>
      <c r="K149" s="53"/>
      <c r="L149" s="44">
        <f t="shared" si="29"/>
        <v>0</v>
      </c>
      <c r="M149" s="43">
        <f t="shared" si="33"/>
        <v>780130.7</v>
      </c>
      <c r="N149" s="44">
        <f t="shared" si="34"/>
        <v>9.476495547400656</v>
      </c>
      <c r="O149" s="54">
        <f t="shared" si="35"/>
        <v>60.52350445259934</v>
      </c>
      <c r="P149" s="53">
        <f t="shared" si="36"/>
        <v>7452139.3</v>
      </c>
      <c r="Q149" s="55">
        <f t="shared" si="30"/>
        <v>90.52350445259934</v>
      </c>
      <c r="S149" s="1">
        <v>3</v>
      </c>
      <c r="T149" s="1">
        <v>127</v>
      </c>
      <c r="U149" s="1"/>
      <c r="V149" s="1" t="s">
        <v>39</v>
      </c>
      <c r="X149" s="37"/>
      <c r="Y149" s="38"/>
      <c r="Z149" s="1">
        <v>70</v>
      </c>
      <c r="AA149" s="1">
        <v>20</v>
      </c>
      <c r="AB149" s="48">
        <f t="shared" si="38"/>
        <v>0</v>
      </c>
      <c r="AF149" s="38"/>
      <c r="AG149" s="38"/>
      <c r="AH149" s="38">
        <f t="shared" si="37"/>
        <v>0</v>
      </c>
    </row>
    <row r="150" spans="1:34" s="36" customFormat="1" ht="23.25" customHeight="1">
      <c r="A150" s="49">
        <v>140</v>
      </c>
      <c r="B150" s="50" t="s">
        <v>181</v>
      </c>
      <c r="C150" s="51">
        <v>13559160</v>
      </c>
      <c r="D150" s="51"/>
      <c r="E150" s="52">
        <f t="shared" si="31"/>
        <v>13559160</v>
      </c>
      <c r="F150" s="53">
        <v>1270112.42</v>
      </c>
      <c r="G150" s="44">
        <f t="shared" si="26"/>
        <v>9.367191035432873</v>
      </c>
      <c r="H150" s="45">
        <f t="shared" si="27"/>
        <v>10.632808964567127</v>
      </c>
      <c r="I150" s="46">
        <f t="shared" si="32"/>
        <v>12289047.58</v>
      </c>
      <c r="J150" s="47">
        <f t="shared" si="28"/>
        <v>90.63280896456713</v>
      </c>
      <c r="K150" s="53">
        <v>858300.2</v>
      </c>
      <c r="L150" s="44">
        <f t="shared" si="29"/>
        <v>6.330039618973447</v>
      </c>
      <c r="M150" s="43">
        <f t="shared" si="33"/>
        <v>2128412.62</v>
      </c>
      <c r="N150" s="44">
        <f t="shared" si="34"/>
        <v>15.69723065440632</v>
      </c>
      <c r="O150" s="54">
        <f t="shared" si="35"/>
        <v>54.30276934559368</v>
      </c>
      <c r="P150" s="53">
        <f t="shared" si="36"/>
        <v>11430747.379999999</v>
      </c>
      <c r="Q150" s="55">
        <f t="shared" si="30"/>
        <v>84.30276934559367</v>
      </c>
      <c r="S150" s="1">
        <v>8</v>
      </c>
      <c r="T150" s="1">
        <v>10</v>
      </c>
      <c r="U150" s="1"/>
      <c r="V150" s="1" t="s">
        <v>39</v>
      </c>
      <c r="X150" s="37"/>
      <c r="Y150" s="38"/>
      <c r="Z150" s="1">
        <v>70</v>
      </c>
      <c r="AA150" s="1">
        <v>20</v>
      </c>
      <c r="AB150" s="48">
        <f t="shared" si="38"/>
        <v>0</v>
      </c>
      <c r="AF150" s="38"/>
      <c r="AG150" s="38"/>
      <c r="AH150" s="38">
        <f t="shared" si="37"/>
        <v>0</v>
      </c>
    </row>
    <row r="151" spans="1:34" s="36" customFormat="1" ht="23.25" customHeight="1">
      <c r="A151" s="49">
        <v>141</v>
      </c>
      <c r="B151" s="50" t="s">
        <v>182</v>
      </c>
      <c r="C151" s="51">
        <v>2720160</v>
      </c>
      <c r="D151" s="51"/>
      <c r="E151" s="52">
        <f t="shared" si="31"/>
        <v>2720160</v>
      </c>
      <c r="F151" s="53">
        <v>253180.72</v>
      </c>
      <c r="G151" s="44">
        <f t="shared" si="26"/>
        <v>9.307567201929299</v>
      </c>
      <c r="H151" s="45">
        <f t="shared" si="27"/>
        <v>10.692432798070701</v>
      </c>
      <c r="I151" s="46">
        <f t="shared" si="32"/>
        <v>2466979.28</v>
      </c>
      <c r="J151" s="47">
        <f t="shared" si="28"/>
        <v>90.6924327980707</v>
      </c>
      <c r="K151" s="53"/>
      <c r="L151" s="44">
        <f t="shared" si="29"/>
        <v>0</v>
      </c>
      <c r="M151" s="43">
        <f t="shared" si="33"/>
        <v>253180.72</v>
      </c>
      <c r="N151" s="44">
        <f t="shared" si="34"/>
        <v>9.307567201929299</v>
      </c>
      <c r="O151" s="54">
        <f t="shared" si="35"/>
        <v>60.6924327980707</v>
      </c>
      <c r="P151" s="53">
        <f t="shared" si="36"/>
        <v>2466979.28</v>
      </c>
      <c r="Q151" s="55">
        <f t="shared" si="30"/>
        <v>90.6924327980707</v>
      </c>
      <c r="S151" s="1">
        <v>8</v>
      </c>
      <c r="T151" s="1">
        <v>3</v>
      </c>
      <c r="U151" s="1" t="s">
        <v>60</v>
      </c>
      <c r="V151" s="1" t="s">
        <v>39</v>
      </c>
      <c r="X151" s="37"/>
      <c r="Y151" s="38"/>
      <c r="Z151" s="1">
        <v>70</v>
      </c>
      <c r="AA151" s="1">
        <v>20</v>
      </c>
      <c r="AB151" s="48">
        <f t="shared" si="38"/>
        <v>0</v>
      </c>
      <c r="AF151" s="38"/>
      <c r="AG151" s="38"/>
      <c r="AH151" s="38">
        <f t="shared" si="37"/>
        <v>0</v>
      </c>
    </row>
    <row r="152" spans="1:34" s="36" customFormat="1" ht="23.25" customHeight="1">
      <c r="A152" s="49">
        <v>142</v>
      </c>
      <c r="B152" s="50" t="s">
        <v>183</v>
      </c>
      <c r="C152" s="51">
        <v>998040</v>
      </c>
      <c r="D152" s="51"/>
      <c r="E152" s="52">
        <f t="shared" si="31"/>
        <v>998040</v>
      </c>
      <c r="F152" s="53">
        <v>92791.43</v>
      </c>
      <c r="G152" s="44">
        <f t="shared" si="26"/>
        <v>9.2973658370406</v>
      </c>
      <c r="H152" s="45">
        <f t="shared" si="27"/>
        <v>10.7026341629594</v>
      </c>
      <c r="I152" s="46">
        <f t="shared" si="32"/>
        <v>905248.5700000001</v>
      </c>
      <c r="J152" s="47">
        <f t="shared" si="28"/>
        <v>90.7026341629594</v>
      </c>
      <c r="K152" s="53"/>
      <c r="L152" s="44">
        <f t="shared" si="29"/>
        <v>0</v>
      </c>
      <c r="M152" s="43">
        <f t="shared" si="33"/>
        <v>92791.43</v>
      </c>
      <c r="N152" s="44">
        <f t="shared" si="34"/>
        <v>9.2973658370406</v>
      </c>
      <c r="O152" s="54">
        <f t="shared" si="35"/>
        <v>60.7026341629594</v>
      </c>
      <c r="P152" s="53">
        <f t="shared" si="36"/>
        <v>905248.5700000001</v>
      </c>
      <c r="Q152" s="55">
        <f t="shared" si="30"/>
        <v>90.7026341629594</v>
      </c>
      <c r="S152" s="1">
        <v>9</v>
      </c>
      <c r="T152" s="1">
        <v>83</v>
      </c>
      <c r="U152" s="1"/>
      <c r="V152" s="1" t="s">
        <v>39</v>
      </c>
      <c r="X152" s="37"/>
      <c r="Y152" s="38"/>
      <c r="Z152" s="1">
        <v>70</v>
      </c>
      <c r="AA152" s="1">
        <v>20</v>
      </c>
      <c r="AB152" s="48">
        <f t="shared" si="38"/>
        <v>0</v>
      </c>
      <c r="AF152" s="38"/>
      <c r="AG152" s="38"/>
      <c r="AH152" s="38">
        <f t="shared" si="37"/>
        <v>0</v>
      </c>
    </row>
    <row r="153" spans="1:34" s="36" customFormat="1" ht="23.25" customHeight="1">
      <c r="A153" s="49">
        <v>143</v>
      </c>
      <c r="B153" s="50" t="s">
        <v>184</v>
      </c>
      <c r="C153" s="51">
        <v>1389410</v>
      </c>
      <c r="D153" s="51"/>
      <c r="E153" s="52">
        <f t="shared" si="31"/>
        <v>1389410</v>
      </c>
      <c r="F153" s="53">
        <v>128737.32</v>
      </c>
      <c r="G153" s="44">
        <f t="shared" si="26"/>
        <v>9.265610582909293</v>
      </c>
      <c r="H153" s="45">
        <f t="shared" si="27"/>
        <v>10.734389417090707</v>
      </c>
      <c r="I153" s="46">
        <f t="shared" si="32"/>
        <v>1260672.68</v>
      </c>
      <c r="J153" s="47">
        <f t="shared" si="28"/>
        <v>90.73438941709071</v>
      </c>
      <c r="K153" s="53"/>
      <c r="L153" s="44">
        <f t="shared" si="29"/>
        <v>0</v>
      </c>
      <c r="M153" s="43">
        <f t="shared" si="33"/>
        <v>128737.32</v>
      </c>
      <c r="N153" s="44">
        <f t="shared" si="34"/>
        <v>9.265610582909293</v>
      </c>
      <c r="O153" s="54">
        <f t="shared" si="35"/>
        <v>60.73438941709071</v>
      </c>
      <c r="P153" s="53">
        <f t="shared" si="36"/>
        <v>1260672.68</v>
      </c>
      <c r="Q153" s="55">
        <f t="shared" si="30"/>
        <v>90.73438941709071</v>
      </c>
      <c r="S153" s="1">
        <v>1</v>
      </c>
      <c r="T153" s="1">
        <v>83</v>
      </c>
      <c r="U153" s="1"/>
      <c r="V153" s="1" t="s">
        <v>39</v>
      </c>
      <c r="X153" s="37"/>
      <c r="Y153" s="38"/>
      <c r="Z153" s="1">
        <v>70</v>
      </c>
      <c r="AA153" s="1">
        <v>20</v>
      </c>
      <c r="AB153" s="48">
        <f t="shared" si="38"/>
        <v>0</v>
      </c>
      <c r="AF153" s="38"/>
      <c r="AG153" s="38"/>
      <c r="AH153" s="38">
        <f t="shared" si="37"/>
        <v>0</v>
      </c>
    </row>
    <row r="154" spans="1:34" s="36" customFormat="1" ht="23.25" customHeight="1">
      <c r="A154" s="49">
        <v>144</v>
      </c>
      <c r="B154" s="50" t="s">
        <v>185</v>
      </c>
      <c r="C154" s="51">
        <v>7380820</v>
      </c>
      <c r="D154" s="51"/>
      <c r="E154" s="52">
        <f t="shared" si="31"/>
        <v>7380820</v>
      </c>
      <c r="F154" s="53">
        <v>680593.95</v>
      </c>
      <c r="G154" s="44">
        <f t="shared" si="26"/>
        <v>9.221115675494051</v>
      </c>
      <c r="H154" s="45">
        <f t="shared" si="27"/>
        <v>10.778884324505949</v>
      </c>
      <c r="I154" s="46">
        <f t="shared" si="32"/>
        <v>6700226.05</v>
      </c>
      <c r="J154" s="47">
        <f t="shared" si="28"/>
        <v>90.77888432450595</v>
      </c>
      <c r="K154" s="53">
        <v>791850</v>
      </c>
      <c r="L154" s="44">
        <f t="shared" si="29"/>
        <v>10.728482743109844</v>
      </c>
      <c r="M154" s="43">
        <f t="shared" si="33"/>
        <v>1472443.95</v>
      </c>
      <c r="N154" s="44">
        <f t="shared" si="34"/>
        <v>19.949598418603895</v>
      </c>
      <c r="O154" s="54">
        <f t="shared" si="35"/>
        <v>50.0504015813961</v>
      </c>
      <c r="P154" s="53">
        <f t="shared" si="36"/>
        <v>5908376.05</v>
      </c>
      <c r="Q154" s="55">
        <f t="shared" si="30"/>
        <v>80.0504015813961</v>
      </c>
      <c r="S154" s="1">
        <v>9</v>
      </c>
      <c r="T154" s="1">
        <v>17</v>
      </c>
      <c r="U154" s="1"/>
      <c r="V154" s="1" t="s">
        <v>39</v>
      </c>
      <c r="X154" s="37"/>
      <c r="Y154" s="38"/>
      <c r="Z154" s="1">
        <v>70</v>
      </c>
      <c r="AA154" s="1">
        <v>20</v>
      </c>
      <c r="AB154" s="48">
        <f t="shared" si="38"/>
        <v>0</v>
      </c>
      <c r="AF154" s="38"/>
      <c r="AG154" s="38"/>
      <c r="AH154" s="38">
        <f t="shared" si="37"/>
        <v>0</v>
      </c>
    </row>
    <row r="155" spans="1:34" s="36" customFormat="1" ht="23.25" customHeight="1">
      <c r="A155" s="49">
        <v>145</v>
      </c>
      <c r="B155" s="50" t="s">
        <v>186</v>
      </c>
      <c r="C155" s="51">
        <v>1679780</v>
      </c>
      <c r="D155" s="51"/>
      <c r="E155" s="52">
        <f t="shared" si="31"/>
        <v>1679780</v>
      </c>
      <c r="F155" s="53">
        <v>154633.46</v>
      </c>
      <c r="G155" s="44">
        <f t="shared" si="26"/>
        <v>9.205578111419353</v>
      </c>
      <c r="H155" s="45">
        <f t="shared" si="27"/>
        <v>10.794421888580647</v>
      </c>
      <c r="I155" s="46">
        <f t="shared" si="32"/>
        <v>1525146.54</v>
      </c>
      <c r="J155" s="47">
        <f t="shared" si="28"/>
        <v>90.79442188858064</v>
      </c>
      <c r="K155" s="53"/>
      <c r="L155" s="44">
        <f t="shared" si="29"/>
        <v>0</v>
      </c>
      <c r="M155" s="43">
        <f t="shared" si="33"/>
        <v>154633.46</v>
      </c>
      <c r="N155" s="44">
        <f t="shared" si="34"/>
        <v>9.205578111419353</v>
      </c>
      <c r="O155" s="54">
        <f t="shared" si="35"/>
        <v>60.794421888580644</v>
      </c>
      <c r="P155" s="53">
        <f t="shared" si="36"/>
        <v>1525146.54</v>
      </c>
      <c r="Q155" s="55">
        <f t="shared" si="30"/>
        <v>90.79442188858064</v>
      </c>
      <c r="S155" s="1">
        <v>3</v>
      </c>
      <c r="T155" s="1">
        <v>83</v>
      </c>
      <c r="U155" s="1"/>
      <c r="V155" s="1" t="s">
        <v>39</v>
      </c>
      <c r="X155" s="37"/>
      <c r="Y155" s="38"/>
      <c r="Z155" s="1">
        <v>70</v>
      </c>
      <c r="AA155" s="1">
        <v>20</v>
      </c>
      <c r="AB155" s="48">
        <f t="shared" si="38"/>
        <v>0</v>
      </c>
      <c r="AF155" s="38"/>
      <c r="AG155" s="38"/>
      <c r="AH155" s="38">
        <f t="shared" si="37"/>
        <v>0</v>
      </c>
    </row>
    <row r="156" spans="1:34" s="36" customFormat="1" ht="23.25" customHeight="1">
      <c r="A156" s="49">
        <v>146</v>
      </c>
      <c r="B156" s="50" t="s">
        <v>187</v>
      </c>
      <c r="C156" s="51">
        <v>6984440</v>
      </c>
      <c r="D156" s="51"/>
      <c r="E156" s="52">
        <f t="shared" si="31"/>
        <v>6984440</v>
      </c>
      <c r="F156" s="53">
        <v>642150.1</v>
      </c>
      <c r="G156" s="44">
        <f t="shared" si="26"/>
        <v>9.194009827559547</v>
      </c>
      <c r="H156" s="45">
        <f t="shared" si="27"/>
        <v>10.805990172440453</v>
      </c>
      <c r="I156" s="46">
        <f t="shared" si="32"/>
        <v>6342289.9</v>
      </c>
      <c r="J156" s="47">
        <f t="shared" si="28"/>
        <v>90.80599017244046</v>
      </c>
      <c r="K156" s="53">
        <v>684970</v>
      </c>
      <c r="L156" s="44">
        <f t="shared" si="29"/>
        <v>9.807085464260556</v>
      </c>
      <c r="M156" s="43">
        <f t="shared" si="33"/>
        <v>1327120.1</v>
      </c>
      <c r="N156" s="44">
        <f t="shared" si="34"/>
        <v>19.001095291820103</v>
      </c>
      <c r="O156" s="54">
        <f t="shared" si="35"/>
        <v>50.99890470817989</v>
      </c>
      <c r="P156" s="53">
        <f t="shared" si="36"/>
        <v>5657319.9</v>
      </c>
      <c r="Q156" s="55">
        <f t="shared" si="30"/>
        <v>80.9989047081799</v>
      </c>
      <c r="S156" s="1">
        <v>9</v>
      </c>
      <c r="T156" s="1">
        <v>17</v>
      </c>
      <c r="U156" s="1"/>
      <c r="V156" s="1" t="s">
        <v>39</v>
      </c>
      <c r="X156" s="37"/>
      <c r="Y156" s="38"/>
      <c r="Z156" s="1">
        <v>70</v>
      </c>
      <c r="AA156" s="1">
        <v>20</v>
      </c>
      <c r="AB156" s="48">
        <f t="shared" si="38"/>
        <v>0</v>
      </c>
      <c r="AF156" s="38"/>
      <c r="AG156" s="38"/>
      <c r="AH156" s="38">
        <f t="shared" si="37"/>
        <v>0</v>
      </c>
    </row>
    <row r="157" spans="1:34" s="36" customFormat="1" ht="23.25" customHeight="1">
      <c r="A157" s="49">
        <v>147</v>
      </c>
      <c r="B157" s="50" t="s">
        <v>188</v>
      </c>
      <c r="C157" s="51">
        <v>14842870</v>
      </c>
      <c r="D157" s="51"/>
      <c r="E157" s="52">
        <f t="shared" si="31"/>
        <v>14842870</v>
      </c>
      <c r="F157" s="53">
        <v>1353557.85</v>
      </c>
      <c r="G157" s="44">
        <f t="shared" si="26"/>
        <v>9.119246143097662</v>
      </c>
      <c r="H157" s="45">
        <f t="shared" si="27"/>
        <v>10.880753856902338</v>
      </c>
      <c r="I157" s="46">
        <f t="shared" si="32"/>
        <v>13489312.15</v>
      </c>
      <c r="J157" s="47">
        <f t="shared" si="28"/>
        <v>90.88075385690233</v>
      </c>
      <c r="K157" s="53"/>
      <c r="L157" s="44">
        <f t="shared" si="29"/>
        <v>0</v>
      </c>
      <c r="M157" s="43">
        <f t="shared" si="33"/>
        <v>1353557.85</v>
      </c>
      <c r="N157" s="44">
        <f t="shared" si="34"/>
        <v>9.119246143097662</v>
      </c>
      <c r="O157" s="54">
        <f t="shared" si="35"/>
        <v>60.88075385690234</v>
      </c>
      <c r="P157" s="53">
        <f t="shared" si="36"/>
        <v>13489312.15</v>
      </c>
      <c r="Q157" s="55">
        <f t="shared" si="30"/>
        <v>90.88075385690233</v>
      </c>
      <c r="S157" s="1">
        <v>3</v>
      </c>
      <c r="T157" s="1">
        <v>10</v>
      </c>
      <c r="U157" s="1"/>
      <c r="V157" s="1" t="s">
        <v>39</v>
      </c>
      <c r="X157" s="37"/>
      <c r="Y157" s="38"/>
      <c r="Z157" s="1">
        <v>70</v>
      </c>
      <c r="AA157" s="1">
        <v>20</v>
      </c>
      <c r="AB157" s="48">
        <f t="shared" si="38"/>
        <v>0</v>
      </c>
      <c r="AF157" s="38"/>
      <c r="AG157" s="38"/>
      <c r="AH157" s="38">
        <f t="shared" si="37"/>
        <v>0</v>
      </c>
    </row>
    <row r="158" spans="1:34" s="36" customFormat="1" ht="23.25" customHeight="1">
      <c r="A158" s="49">
        <v>148</v>
      </c>
      <c r="B158" s="50" t="s">
        <v>189</v>
      </c>
      <c r="C158" s="51">
        <v>8458040</v>
      </c>
      <c r="D158" s="51"/>
      <c r="E158" s="52">
        <f t="shared" si="31"/>
        <v>8458040</v>
      </c>
      <c r="F158" s="53">
        <v>769409.12</v>
      </c>
      <c r="G158" s="44">
        <f t="shared" si="26"/>
        <v>9.096777976930825</v>
      </c>
      <c r="H158" s="45">
        <f t="shared" si="27"/>
        <v>10.903222023069175</v>
      </c>
      <c r="I158" s="46">
        <f t="shared" si="32"/>
        <v>7688630.88</v>
      </c>
      <c r="J158" s="47">
        <f t="shared" si="28"/>
        <v>90.90322202306918</v>
      </c>
      <c r="K158" s="53"/>
      <c r="L158" s="44">
        <f t="shared" si="29"/>
        <v>0</v>
      </c>
      <c r="M158" s="43">
        <f t="shared" si="33"/>
        <v>769409.12</v>
      </c>
      <c r="N158" s="44">
        <f t="shared" si="34"/>
        <v>9.096777976930825</v>
      </c>
      <c r="O158" s="54">
        <f t="shared" si="35"/>
        <v>60.903222023069176</v>
      </c>
      <c r="P158" s="53">
        <f t="shared" si="36"/>
        <v>7688630.88</v>
      </c>
      <c r="Q158" s="55">
        <f t="shared" si="30"/>
        <v>90.90322202306918</v>
      </c>
      <c r="S158" s="1">
        <v>6</v>
      </c>
      <c r="T158" s="1">
        <v>3</v>
      </c>
      <c r="U158" s="1" t="s">
        <v>60</v>
      </c>
      <c r="V158" s="1" t="s">
        <v>39</v>
      </c>
      <c r="X158" s="37"/>
      <c r="Y158" s="38"/>
      <c r="Z158" s="1">
        <v>70</v>
      </c>
      <c r="AA158" s="1">
        <v>20</v>
      </c>
      <c r="AB158" s="48">
        <f t="shared" si="38"/>
        <v>0</v>
      </c>
      <c r="AF158" s="38"/>
      <c r="AG158" s="38"/>
      <c r="AH158" s="38">
        <f t="shared" si="37"/>
        <v>0</v>
      </c>
    </row>
    <row r="159" spans="1:34" s="36" customFormat="1" ht="23.25" customHeight="1">
      <c r="A159" s="49">
        <v>149</v>
      </c>
      <c r="B159" s="50" t="s">
        <v>190</v>
      </c>
      <c r="C159" s="51">
        <v>2926190</v>
      </c>
      <c r="D159" s="51"/>
      <c r="E159" s="52">
        <f t="shared" si="31"/>
        <v>2926190</v>
      </c>
      <c r="F159" s="53">
        <v>264934.33</v>
      </c>
      <c r="G159" s="44">
        <f t="shared" si="26"/>
        <v>9.05390046442644</v>
      </c>
      <c r="H159" s="45">
        <f t="shared" si="27"/>
        <v>10.94609953557356</v>
      </c>
      <c r="I159" s="46">
        <f t="shared" si="32"/>
        <v>2661255.67</v>
      </c>
      <c r="J159" s="47">
        <f t="shared" si="28"/>
        <v>90.94609953557357</v>
      </c>
      <c r="K159" s="53"/>
      <c r="L159" s="44">
        <f t="shared" si="29"/>
        <v>0</v>
      </c>
      <c r="M159" s="43">
        <f t="shared" si="33"/>
        <v>264934.33</v>
      </c>
      <c r="N159" s="44">
        <f t="shared" si="34"/>
        <v>9.05390046442644</v>
      </c>
      <c r="O159" s="54">
        <f t="shared" si="35"/>
        <v>60.94609953557356</v>
      </c>
      <c r="P159" s="53">
        <f t="shared" si="36"/>
        <v>2661255.67</v>
      </c>
      <c r="Q159" s="55">
        <f t="shared" si="30"/>
        <v>90.94609953557357</v>
      </c>
      <c r="S159" s="1">
        <v>5</v>
      </c>
      <c r="T159" s="1">
        <v>83</v>
      </c>
      <c r="U159" s="1"/>
      <c r="V159" s="1" t="s">
        <v>39</v>
      </c>
      <c r="X159" s="37"/>
      <c r="Y159" s="38"/>
      <c r="Z159" s="1">
        <v>70</v>
      </c>
      <c r="AA159" s="1">
        <v>20</v>
      </c>
      <c r="AB159" s="48">
        <f t="shared" si="38"/>
        <v>0</v>
      </c>
      <c r="AF159" s="38"/>
      <c r="AG159" s="38"/>
      <c r="AH159" s="38">
        <f t="shared" si="37"/>
        <v>0</v>
      </c>
    </row>
    <row r="160" spans="1:34" s="36" customFormat="1" ht="23.25" customHeight="1">
      <c r="A160" s="49">
        <v>150</v>
      </c>
      <c r="B160" s="50" t="s">
        <v>191</v>
      </c>
      <c r="C160" s="51">
        <v>5553070</v>
      </c>
      <c r="D160" s="51"/>
      <c r="E160" s="52">
        <f t="shared" si="31"/>
        <v>5553070</v>
      </c>
      <c r="F160" s="53">
        <v>502153.78</v>
      </c>
      <c r="G160" s="44">
        <f t="shared" si="26"/>
        <v>9.042813794891835</v>
      </c>
      <c r="H160" s="45">
        <f t="shared" si="27"/>
        <v>10.957186205108165</v>
      </c>
      <c r="I160" s="46">
        <f t="shared" si="32"/>
        <v>5050916.22</v>
      </c>
      <c r="J160" s="47">
        <f t="shared" si="28"/>
        <v>90.95718620510817</v>
      </c>
      <c r="K160" s="53"/>
      <c r="L160" s="44">
        <f t="shared" si="29"/>
        <v>0</v>
      </c>
      <c r="M160" s="43">
        <f t="shared" si="33"/>
        <v>502153.78</v>
      </c>
      <c r="N160" s="44">
        <f t="shared" si="34"/>
        <v>9.042813794891835</v>
      </c>
      <c r="O160" s="54">
        <f t="shared" si="35"/>
        <v>60.957186205108165</v>
      </c>
      <c r="P160" s="53">
        <f t="shared" si="36"/>
        <v>5050916.22</v>
      </c>
      <c r="Q160" s="55">
        <f t="shared" si="30"/>
        <v>90.95718620510817</v>
      </c>
      <c r="S160" s="1">
        <v>5</v>
      </c>
      <c r="T160" s="1">
        <v>3</v>
      </c>
      <c r="U160" s="1" t="s">
        <v>60</v>
      </c>
      <c r="V160" s="1" t="s">
        <v>39</v>
      </c>
      <c r="X160" s="37"/>
      <c r="Y160" s="38"/>
      <c r="Z160" s="1">
        <v>70</v>
      </c>
      <c r="AA160" s="1">
        <v>20</v>
      </c>
      <c r="AB160" s="48">
        <f t="shared" si="38"/>
        <v>0</v>
      </c>
      <c r="AF160" s="38"/>
      <c r="AG160" s="38"/>
      <c r="AH160" s="38">
        <f t="shared" si="37"/>
        <v>0</v>
      </c>
    </row>
    <row r="161" spans="1:34" s="36" customFormat="1" ht="23.25" customHeight="1">
      <c r="A161" s="49">
        <v>151</v>
      </c>
      <c r="B161" s="50" t="s">
        <v>192</v>
      </c>
      <c r="C161" s="51">
        <v>3162090</v>
      </c>
      <c r="D161" s="51"/>
      <c r="E161" s="52">
        <f t="shared" si="31"/>
        <v>3162090</v>
      </c>
      <c r="F161" s="53">
        <v>285563.63</v>
      </c>
      <c r="G161" s="44">
        <f t="shared" si="26"/>
        <v>9.030850798048126</v>
      </c>
      <c r="H161" s="45">
        <f t="shared" si="27"/>
        <v>10.969149201951874</v>
      </c>
      <c r="I161" s="46">
        <f t="shared" si="32"/>
        <v>2876526.37</v>
      </c>
      <c r="J161" s="47">
        <f t="shared" si="28"/>
        <v>90.96914920195188</v>
      </c>
      <c r="K161" s="53">
        <v>42000</v>
      </c>
      <c r="L161" s="44">
        <f t="shared" si="29"/>
        <v>1.3282354392189977</v>
      </c>
      <c r="M161" s="43">
        <f t="shared" si="33"/>
        <v>327563.63</v>
      </c>
      <c r="N161" s="44">
        <f t="shared" si="34"/>
        <v>10.359086237267125</v>
      </c>
      <c r="O161" s="54">
        <f t="shared" si="35"/>
        <v>59.64091376273288</v>
      </c>
      <c r="P161" s="53">
        <f t="shared" si="36"/>
        <v>2834526.37</v>
      </c>
      <c r="Q161" s="55">
        <f t="shared" si="30"/>
        <v>89.64091376273288</v>
      </c>
      <c r="S161" s="1">
        <v>9</v>
      </c>
      <c r="T161" s="1">
        <v>53</v>
      </c>
      <c r="U161" s="1"/>
      <c r="V161" s="1" t="s">
        <v>39</v>
      </c>
      <c r="X161" s="37"/>
      <c r="Y161" s="38"/>
      <c r="Z161" s="1">
        <v>70</v>
      </c>
      <c r="AA161" s="1">
        <v>20</v>
      </c>
      <c r="AB161" s="48">
        <f t="shared" si="38"/>
        <v>0</v>
      </c>
      <c r="AF161" s="38"/>
      <c r="AG161" s="38"/>
      <c r="AH161" s="38">
        <f t="shared" si="37"/>
        <v>0</v>
      </c>
    </row>
    <row r="162" spans="1:34" s="36" customFormat="1" ht="23.25" customHeight="1">
      <c r="A162" s="49">
        <v>152</v>
      </c>
      <c r="B162" s="50" t="s">
        <v>193</v>
      </c>
      <c r="C162" s="51">
        <v>1531350</v>
      </c>
      <c r="D162" s="51"/>
      <c r="E162" s="52">
        <f t="shared" si="31"/>
        <v>1531350</v>
      </c>
      <c r="F162" s="53">
        <v>138206.56</v>
      </c>
      <c r="G162" s="44">
        <f t="shared" si="26"/>
        <v>9.025145133379045</v>
      </c>
      <c r="H162" s="45">
        <f t="shared" si="27"/>
        <v>10.974854866620955</v>
      </c>
      <c r="I162" s="46">
        <f t="shared" si="32"/>
        <v>1393143.44</v>
      </c>
      <c r="J162" s="47">
        <f t="shared" si="28"/>
        <v>90.97485486662096</v>
      </c>
      <c r="K162" s="53"/>
      <c r="L162" s="44">
        <f t="shared" si="29"/>
        <v>0</v>
      </c>
      <c r="M162" s="43">
        <f t="shared" si="33"/>
        <v>138206.56</v>
      </c>
      <c r="N162" s="44">
        <f t="shared" si="34"/>
        <v>9.025145133379045</v>
      </c>
      <c r="O162" s="54">
        <f t="shared" si="35"/>
        <v>60.97485486662096</v>
      </c>
      <c r="P162" s="53">
        <f t="shared" si="36"/>
        <v>1393143.44</v>
      </c>
      <c r="Q162" s="55">
        <f t="shared" si="30"/>
        <v>90.97485486662096</v>
      </c>
      <c r="S162" s="1">
        <v>5</v>
      </c>
      <c r="T162" s="1">
        <v>83</v>
      </c>
      <c r="U162" s="1"/>
      <c r="V162" s="1" t="s">
        <v>39</v>
      </c>
      <c r="X162" s="37"/>
      <c r="Y162" s="38"/>
      <c r="Z162" s="1">
        <v>70</v>
      </c>
      <c r="AA162" s="1">
        <v>20</v>
      </c>
      <c r="AB162" s="48">
        <f t="shared" si="38"/>
        <v>0</v>
      </c>
      <c r="AF162" s="38"/>
      <c r="AG162" s="38"/>
      <c r="AH162" s="38">
        <f t="shared" si="37"/>
        <v>0</v>
      </c>
    </row>
    <row r="163" spans="1:34" s="36" customFormat="1" ht="23.25" customHeight="1">
      <c r="A163" s="49">
        <v>153</v>
      </c>
      <c r="B163" s="50" t="s">
        <v>194</v>
      </c>
      <c r="C163" s="51">
        <v>10087270</v>
      </c>
      <c r="D163" s="51"/>
      <c r="E163" s="52">
        <f t="shared" si="31"/>
        <v>10087270</v>
      </c>
      <c r="F163" s="53">
        <v>905385.38</v>
      </c>
      <c r="G163" s="44">
        <f t="shared" si="26"/>
        <v>8.975524398573647</v>
      </c>
      <c r="H163" s="45">
        <f t="shared" si="27"/>
        <v>11.024475601426353</v>
      </c>
      <c r="I163" s="46">
        <f t="shared" si="32"/>
        <v>9181884.62</v>
      </c>
      <c r="J163" s="47">
        <f t="shared" si="28"/>
        <v>91.02447560142635</v>
      </c>
      <c r="K163" s="53">
        <v>60000</v>
      </c>
      <c r="L163" s="44">
        <f t="shared" si="29"/>
        <v>0.5948091009757843</v>
      </c>
      <c r="M163" s="43">
        <f t="shared" si="33"/>
        <v>965385.38</v>
      </c>
      <c r="N163" s="44">
        <f t="shared" si="34"/>
        <v>9.570333499549433</v>
      </c>
      <c r="O163" s="54">
        <f t="shared" si="35"/>
        <v>60.429666500450566</v>
      </c>
      <c r="P163" s="53">
        <f t="shared" si="36"/>
        <v>9121884.62</v>
      </c>
      <c r="Q163" s="55">
        <f t="shared" si="30"/>
        <v>90.42966650045055</v>
      </c>
      <c r="S163" s="1">
        <v>6</v>
      </c>
      <c r="T163" s="1">
        <v>3</v>
      </c>
      <c r="U163" s="1" t="s">
        <v>60</v>
      </c>
      <c r="V163" s="1" t="s">
        <v>39</v>
      </c>
      <c r="X163" s="37"/>
      <c r="Y163" s="38"/>
      <c r="Z163" s="1">
        <v>70</v>
      </c>
      <c r="AA163" s="1">
        <v>20</v>
      </c>
      <c r="AB163" s="48">
        <f t="shared" si="38"/>
        <v>0</v>
      </c>
      <c r="AF163" s="38"/>
      <c r="AG163" s="38"/>
      <c r="AH163" s="38">
        <f t="shared" si="37"/>
        <v>0</v>
      </c>
    </row>
    <row r="164" spans="1:34" s="36" customFormat="1" ht="23.25" customHeight="1">
      <c r="A164" s="49">
        <v>154</v>
      </c>
      <c r="B164" s="50" t="s">
        <v>195</v>
      </c>
      <c r="C164" s="51">
        <v>10304920</v>
      </c>
      <c r="D164" s="51"/>
      <c r="E164" s="52">
        <f t="shared" si="31"/>
        <v>10304920</v>
      </c>
      <c r="F164" s="53">
        <v>922793.51</v>
      </c>
      <c r="G164" s="44">
        <f t="shared" si="26"/>
        <v>8.954882813258132</v>
      </c>
      <c r="H164" s="45">
        <f t="shared" si="27"/>
        <v>11.045117186741868</v>
      </c>
      <c r="I164" s="46">
        <f t="shared" si="32"/>
        <v>9382126.49</v>
      </c>
      <c r="J164" s="47">
        <f t="shared" si="28"/>
        <v>91.04511718674186</v>
      </c>
      <c r="K164" s="53">
        <v>837500</v>
      </c>
      <c r="L164" s="44">
        <f t="shared" si="29"/>
        <v>8.12718584908956</v>
      </c>
      <c r="M164" s="43">
        <f t="shared" si="33"/>
        <v>1760293.51</v>
      </c>
      <c r="N164" s="44">
        <f t="shared" si="34"/>
        <v>17.082068662347694</v>
      </c>
      <c r="O164" s="54">
        <f t="shared" si="35"/>
        <v>52.917931337652306</v>
      </c>
      <c r="P164" s="53">
        <f t="shared" si="36"/>
        <v>8544626.49</v>
      </c>
      <c r="Q164" s="55">
        <f t="shared" si="30"/>
        <v>82.9179313376523</v>
      </c>
      <c r="S164" s="1">
        <v>8</v>
      </c>
      <c r="T164" s="1">
        <v>3</v>
      </c>
      <c r="U164" s="1" t="s">
        <v>60</v>
      </c>
      <c r="V164" s="1" t="s">
        <v>39</v>
      </c>
      <c r="X164" s="37"/>
      <c r="Y164" s="38"/>
      <c r="Z164" s="1">
        <v>70</v>
      </c>
      <c r="AA164" s="1">
        <v>20</v>
      </c>
      <c r="AB164" s="48">
        <f t="shared" si="38"/>
        <v>0</v>
      </c>
      <c r="AF164" s="38"/>
      <c r="AG164" s="38"/>
      <c r="AH164" s="38">
        <f t="shared" si="37"/>
        <v>0</v>
      </c>
    </row>
    <row r="165" spans="1:34" s="36" customFormat="1" ht="23.25" customHeight="1">
      <c r="A165" s="49">
        <v>155</v>
      </c>
      <c r="B165" s="50" t="s">
        <v>196</v>
      </c>
      <c r="C165" s="51">
        <v>3163270</v>
      </c>
      <c r="D165" s="51"/>
      <c r="E165" s="52">
        <f t="shared" si="31"/>
        <v>3163270</v>
      </c>
      <c r="F165" s="53">
        <v>283133.24</v>
      </c>
      <c r="G165" s="44">
        <f t="shared" si="26"/>
        <v>8.95065043451871</v>
      </c>
      <c r="H165" s="45">
        <f t="shared" si="27"/>
        <v>11.04934956548129</v>
      </c>
      <c r="I165" s="46">
        <f t="shared" si="32"/>
        <v>2880136.76</v>
      </c>
      <c r="J165" s="47">
        <f t="shared" si="28"/>
        <v>91.0493495654813</v>
      </c>
      <c r="K165" s="53">
        <v>30000</v>
      </c>
      <c r="L165" s="44">
        <f t="shared" si="29"/>
        <v>0.9483856894922027</v>
      </c>
      <c r="M165" s="43">
        <f t="shared" si="33"/>
        <v>313133.24</v>
      </c>
      <c r="N165" s="44">
        <f t="shared" si="34"/>
        <v>9.899036124010912</v>
      </c>
      <c r="O165" s="54">
        <f t="shared" si="35"/>
        <v>60.10096387598909</v>
      </c>
      <c r="P165" s="53">
        <f t="shared" si="36"/>
        <v>2850136.76</v>
      </c>
      <c r="Q165" s="55">
        <f t="shared" si="30"/>
        <v>90.10096387598908</v>
      </c>
      <c r="S165" s="1">
        <v>4</v>
      </c>
      <c r="T165" s="1">
        <v>17</v>
      </c>
      <c r="U165" s="1"/>
      <c r="V165" s="1" t="s">
        <v>39</v>
      </c>
      <c r="X165" s="37"/>
      <c r="Y165" s="38"/>
      <c r="Z165" s="1">
        <v>70</v>
      </c>
      <c r="AA165" s="1">
        <v>20</v>
      </c>
      <c r="AB165" s="48">
        <f t="shared" si="38"/>
        <v>0</v>
      </c>
      <c r="AF165" s="38"/>
      <c r="AG165" s="38"/>
      <c r="AH165" s="38">
        <f t="shared" si="37"/>
        <v>0</v>
      </c>
    </row>
    <row r="166" spans="1:34" s="36" customFormat="1" ht="23.25" customHeight="1">
      <c r="A166" s="49">
        <v>156</v>
      </c>
      <c r="B166" s="50" t="s">
        <v>197</v>
      </c>
      <c r="C166" s="51">
        <v>6208520</v>
      </c>
      <c r="D166" s="51"/>
      <c r="E166" s="52">
        <f t="shared" si="31"/>
        <v>6208520</v>
      </c>
      <c r="F166" s="53">
        <v>554807.24</v>
      </c>
      <c r="G166" s="44">
        <f t="shared" si="26"/>
        <v>8.936223769916179</v>
      </c>
      <c r="H166" s="45">
        <f t="shared" si="27"/>
        <v>11.063776230083821</v>
      </c>
      <c r="I166" s="46">
        <f t="shared" si="32"/>
        <v>5653712.76</v>
      </c>
      <c r="J166" s="47">
        <f t="shared" si="28"/>
        <v>91.06377623008382</v>
      </c>
      <c r="K166" s="53"/>
      <c r="L166" s="44">
        <f t="shared" si="29"/>
        <v>0</v>
      </c>
      <c r="M166" s="43">
        <f t="shared" si="33"/>
        <v>554807.24</v>
      </c>
      <c r="N166" s="44">
        <f t="shared" si="34"/>
        <v>8.936223769916179</v>
      </c>
      <c r="O166" s="54">
        <f t="shared" si="35"/>
        <v>61.06377623008382</v>
      </c>
      <c r="P166" s="53">
        <f t="shared" si="36"/>
        <v>5653712.76</v>
      </c>
      <c r="Q166" s="55">
        <f t="shared" si="30"/>
        <v>91.06377623008382</v>
      </c>
      <c r="S166" s="1">
        <v>4</v>
      </c>
      <c r="T166" s="1">
        <v>3</v>
      </c>
      <c r="U166" s="1" t="s">
        <v>60</v>
      </c>
      <c r="V166" s="1" t="s">
        <v>39</v>
      </c>
      <c r="X166" s="37"/>
      <c r="Y166" s="38"/>
      <c r="Z166" s="1">
        <v>70</v>
      </c>
      <c r="AA166" s="1">
        <v>20</v>
      </c>
      <c r="AB166" s="48">
        <f t="shared" si="38"/>
        <v>0</v>
      </c>
      <c r="AF166" s="38"/>
      <c r="AG166" s="38"/>
      <c r="AH166" s="38">
        <f t="shared" si="37"/>
        <v>0</v>
      </c>
    </row>
    <row r="167" spans="1:34" s="36" customFormat="1" ht="23.25" customHeight="1">
      <c r="A167" s="49">
        <v>157</v>
      </c>
      <c r="B167" s="50" t="s">
        <v>198</v>
      </c>
      <c r="C167" s="51">
        <v>2112370</v>
      </c>
      <c r="D167" s="51"/>
      <c r="E167" s="52">
        <f t="shared" si="31"/>
        <v>2112370</v>
      </c>
      <c r="F167" s="53">
        <v>188557.62</v>
      </c>
      <c r="G167" s="44">
        <f t="shared" si="26"/>
        <v>8.926353811122105</v>
      </c>
      <c r="H167" s="45">
        <f t="shared" si="27"/>
        <v>11.073646188877895</v>
      </c>
      <c r="I167" s="46">
        <f t="shared" si="32"/>
        <v>1923812.38</v>
      </c>
      <c r="J167" s="47">
        <f t="shared" si="28"/>
        <v>91.0736461888779</v>
      </c>
      <c r="K167" s="53"/>
      <c r="L167" s="44">
        <f t="shared" si="29"/>
        <v>0</v>
      </c>
      <c r="M167" s="43">
        <f t="shared" si="33"/>
        <v>188557.62</v>
      </c>
      <c r="N167" s="44">
        <f t="shared" si="34"/>
        <v>8.926353811122105</v>
      </c>
      <c r="O167" s="54">
        <f t="shared" si="35"/>
        <v>61.073646188877895</v>
      </c>
      <c r="P167" s="53">
        <f t="shared" si="36"/>
        <v>1923812.38</v>
      </c>
      <c r="Q167" s="55">
        <f t="shared" si="30"/>
        <v>91.0736461888779</v>
      </c>
      <c r="S167" s="1">
        <v>2</v>
      </c>
      <c r="T167" s="1">
        <v>83</v>
      </c>
      <c r="U167" s="1"/>
      <c r="V167" s="1" t="s">
        <v>39</v>
      </c>
      <c r="X167" s="37"/>
      <c r="Y167" s="38"/>
      <c r="Z167" s="1">
        <v>70</v>
      </c>
      <c r="AA167" s="1">
        <v>20</v>
      </c>
      <c r="AB167" s="48">
        <f t="shared" si="38"/>
        <v>0</v>
      </c>
      <c r="AF167" s="38"/>
      <c r="AG167" s="38"/>
      <c r="AH167" s="38">
        <f t="shared" si="37"/>
        <v>0</v>
      </c>
    </row>
    <row r="168" spans="1:34" s="36" customFormat="1" ht="23.25" customHeight="1">
      <c r="A168" s="49">
        <v>158</v>
      </c>
      <c r="B168" s="50" t="s">
        <v>199</v>
      </c>
      <c r="C168" s="51">
        <v>1173920</v>
      </c>
      <c r="D168" s="51"/>
      <c r="E168" s="52">
        <f t="shared" si="31"/>
        <v>1173920</v>
      </c>
      <c r="F168" s="53">
        <v>104408.29</v>
      </c>
      <c r="G168" s="44">
        <f t="shared" si="26"/>
        <v>8.893986813411477</v>
      </c>
      <c r="H168" s="45">
        <f t="shared" si="27"/>
        <v>11.106013186588523</v>
      </c>
      <c r="I168" s="46">
        <f t="shared" si="32"/>
        <v>1069511.71</v>
      </c>
      <c r="J168" s="47">
        <f t="shared" si="28"/>
        <v>91.10601318658853</v>
      </c>
      <c r="K168" s="53"/>
      <c r="L168" s="44">
        <f t="shared" si="29"/>
        <v>0</v>
      </c>
      <c r="M168" s="43">
        <f t="shared" si="33"/>
        <v>104408.29</v>
      </c>
      <c r="N168" s="44">
        <f t="shared" si="34"/>
        <v>8.893986813411477</v>
      </c>
      <c r="O168" s="54">
        <f t="shared" si="35"/>
        <v>61.10601318658853</v>
      </c>
      <c r="P168" s="53">
        <f t="shared" si="36"/>
        <v>1069511.71</v>
      </c>
      <c r="Q168" s="55">
        <f t="shared" si="30"/>
        <v>91.10601318658853</v>
      </c>
      <c r="S168" s="1">
        <v>8</v>
      </c>
      <c r="T168" s="1">
        <v>83</v>
      </c>
      <c r="U168" s="1"/>
      <c r="V168" s="1" t="s">
        <v>39</v>
      </c>
      <c r="X168" s="37"/>
      <c r="Y168" s="38"/>
      <c r="Z168" s="1">
        <v>70</v>
      </c>
      <c r="AA168" s="1">
        <v>20</v>
      </c>
      <c r="AB168" s="48">
        <f t="shared" si="38"/>
        <v>0</v>
      </c>
      <c r="AF168" s="38"/>
      <c r="AG168" s="38"/>
      <c r="AH168" s="38">
        <f t="shared" si="37"/>
        <v>0</v>
      </c>
    </row>
    <row r="169" spans="1:34" s="36" customFormat="1" ht="23.25" customHeight="1">
      <c r="A169" s="49">
        <v>159</v>
      </c>
      <c r="B169" s="50" t="s">
        <v>200</v>
      </c>
      <c r="C169" s="51">
        <v>6849390</v>
      </c>
      <c r="D169" s="51"/>
      <c r="E169" s="52">
        <f t="shared" si="31"/>
        <v>6849390</v>
      </c>
      <c r="F169" s="53">
        <v>602684.64</v>
      </c>
      <c r="G169" s="44">
        <f t="shared" si="26"/>
        <v>8.799099481851668</v>
      </c>
      <c r="H169" s="45">
        <f t="shared" si="27"/>
        <v>11.200900518148332</v>
      </c>
      <c r="I169" s="46">
        <f t="shared" si="32"/>
        <v>6246705.36</v>
      </c>
      <c r="J169" s="47">
        <f t="shared" si="28"/>
        <v>91.20090051814833</v>
      </c>
      <c r="K169" s="53">
        <v>1570180</v>
      </c>
      <c r="L169" s="44">
        <f t="shared" si="29"/>
        <v>22.924377207313352</v>
      </c>
      <c r="M169" s="43">
        <f t="shared" si="33"/>
        <v>2172864.64</v>
      </c>
      <c r="N169" s="44">
        <f t="shared" si="34"/>
        <v>31.72347668916502</v>
      </c>
      <c r="O169" s="54">
        <f t="shared" si="35"/>
        <v>38.276523310834975</v>
      </c>
      <c r="P169" s="53">
        <f t="shared" si="36"/>
        <v>4676525.359999999</v>
      </c>
      <c r="Q169" s="55">
        <f t="shared" si="30"/>
        <v>68.27652331083497</v>
      </c>
      <c r="S169" s="1">
        <v>9</v>
      </c>
      <c r="T169" s="1">
        <v>127</v>
      </c>
      <c r="U169" s="1"/>
      <c r="V169" s="1" t="s">
        <v>39</v>
      </c>
      <c r="X169" s="37"/>
      <c r="Y169" s="38"/>
      <c r="Z169" s="1">
        <v>70</v>
      </c>
      <c r="AA169" s="1">
        <v>20</v>
      </c>
      <c r="AB169" s="48">
        <f t="shared" si="38"/>
        <v>0</v>
      </c>
      <c r="AF169" s="38"/>
      <c r="AG169" s="38"/>
      <c r="AH169" s="38">
        <f t="shared" si="37"/>
        <v>0</v>
      </c>
    </row>
    <row r="170" spans="1:34" s="36" customFormat="1" ht="23.25" customHeight="1">
      <c r="A170" s="49">
        <v>160</v>
      </c>
      <c r="B170" s="50" t="s">
        <v>201</v>
      </c>
      <c r="C170" s="51">
        <v>9953250</v>
      </c>
      <c r="D170" s="51"/>
      <c r="E170" s="52">
        <f t="shared" si="31"/>
        <v>9953250</v>
      </c>
      <c r="F170" s="53">
        <v>869823.34</v>
      </c>
      <c r="G170" s="44">
        <f t="shared" si="26"/>
        <v>8.739088639389145</v>
      </c>
      <c r="H170" s="45">
        <f t="shared" si="27"/>
        <v>11.260911360610855</v>
      </c>
      <c r="I170" s="46">
        <f t="shared" si="32"/>
        <v>9083426.66</v>
      </c>
      <c r="J170" s="47">
        <f t="shared" si="28"/>
        <v>91.26091136061086</v>
      </c>
      <c r="K170" s="53">
        <v>42745.53</v>
      </c>
      <c r="L170" s="44">
        <f t="shared" si="29"/>
        <v>0.42946303971064725</v>
      </c>
      <c r="M170" s="43">
        <f t="shared" si="33"/>
        <v>912568.87</v>
      </c>
      <c r="N170" s="44">
        <f t="shared" si="34"/>
        <v>9.168551679099792</v>
      </c>
      <c r="O170" s="54">
        <f t="shared" si="35"/>
        <v>60.83144832090021</v>
      </c>
      <c r="P170" s="53">
        <f t="shared" si="36"/>
        <v>9040681.13</v>
      </c>
      <c r="Q170" s="55">
        <f t="shared" si="30"/>
        <v>90.83144832090022</v>
      </c>
      <c r="S170" s="1">
        <v>3</v>
      </c>
      <c r="T170" s="1">
        <v>3</v>
      </c>
      <c r="U170" s="1" t="s">
        <v>60</v>
      </c>
      <c r="V170" s="1" t="s">
        <v>39</v>
      </c>
      <c r="X170" s="37"/>
      <c r="Y170" s="38"/>
      <c r="Z170" s="1">
        <v>70</v>
      </c>
      <c r="AA170" s="1">
        <v>20</v>
      </c>
      <c r="AB170" s="48">
        <f t="shared" si="38"/>
        <v>0</v>
      </c>
      <c r="AF170" s="38"/>
      <c r="AG170" s="38"/>
      <c r="AH170" s="38">
        <f t="shared" si="37"/>
        <v>0</v>
      </c>
    </row>
    <row r="171" spans="1:34" s="36" customFormat="1" ht="23.25" customHeight="1">
      <c r="A171" s="49">
        <v>161</v>
      </c>
      <c r="B171" s="50" t="s">
        <v>202</v>
      </c>
      <c r="C171" s="51">
        <v>8147280</v>
      </c>
      <c r="D171" s="51"/>
      <c r="E171" s="52">
        <f t="shared" si="31"/>
        <v>8147280</v>
      </c>
      <c r="F171" s="53">
        <v>709385.95</v>
      </c>
      <c r="G171" s="44">
        <f t="shared" si="26"/>
        <v>8.707027989709449</v>
      </c>
      <c r="H171" s="45">
        <f t="shared" si="27"/>
        <v>11.292972010290551</v>
      </c>
      <c r="I171" s="46">
        <f t="shared" si="32"/>
        <v>7437894.05</v>
      </c>
      <c r="J171" s="47">
        <f t="shared" si="28"/>
        <v>91.29297201029055</v>
      </c>
      <c r="K171" s="53">
        <v>57097</v>
      </c>
      <c r="L171" s="44">
        <f t="shared" si="29"/>
        <v>0.7008105772724148</v>
      </c>
      <c r="M171" s="43">
        <f t="shared" si="33"/>
        <v>766482.95</v>
      </c>
      <c r="N171" s="44">
        <f t="shared" si="34"/>
        <v>9.407838566981864</v>
      </c>
      <c r="O171" s="54">
        <f t="shared" si="35"/>
        <v>60.592161433018134</v>
      </c>
      <c r="P171" s="53">
        <f t="shared" si="36"/>
        <v>7380797.05</v>
      </c>
      <c r="Q171" s="55">
        <f t="shared" si="30"/>
        <v>90.59216143301813</v>
      </c>
      <c r="S171" s="1">
        <v>1</v>
      </c>
      <c r="T171" s="1">
        <v>3</v>
      </c>
      <c r="U171" s="1" t="s">
        <v>60</v>
      </c>
      <c r="V171" s="1" t="s">
        <v>39</v>
      </c>
      <c r="X171" s="37"/>
      <c r="Y171" s="38"/>
      <c r="Z171" s="1">
        <v>70</v>
      </c>
      <c r="AA171" s="1">
        <v>20</v>
      </c>
      <c r="AB171" s="48">
        <f t="shared" si="38"/>
        <v>0</v>
      </c>
      <c r="AF171" s="38"/>
      <c r="AG171" s="38"/>
      <c r="AH171" s="38">
        <f t="shared" si="37"/>
        <v>0</v>
      </c>
    </row>
    <row r="172" spans="1:34" s="36" customFormat="1" ht="23.25" customHeight="1">
      <c r="A172" s="49">
        <v>162</v>
      </c>
      <c r="B172" s="50" t="s">
        <v>203</v>
      </c>
      <c r="C172" s="51">
        <v>698300</v>
      </c>
      <c r="D172" s="51"/>
      <c r="E172" s="52">
        <f t="shared" si="31"/>
        <v>698300</v>
      </c>
      <c r="F172" s="53">
        <v>60042</v>
      </c>
      <c r="G172" s="44">
        <f t="shared" si="26"/>
        <v>8.598310181870257</v>
      </c>
      <c r="H172" s="45">
        <f t="shared" si="27"/>
        <v>11.401689818129743</v>
      </c>
      <c r="I172" s="46">
        <f t="shared" si="32"/>
        <v>638258</v>
      </c>
      <c r="J172" s="47">
        <f t="shared" si="28"/>
        <v>91.40168981812974</v>
      </c>
      <c r="K172" s="53">
        <v>2014.53</v>
      </c>
      <c r="L172" s="44">
        <f t="shared" si="29"/>
        <v>0.2884906200773307</v>
      </c>
      <c r="M172" s="43">
        <f t="shared" si="33"/>
        <v>62056.53</v>
      </c>
      <c r="N172" s="44">
        <f t="shared" si="34"/>
        <v>8.886800801947587</v>
      </c>
      <c r="O172" s="54">
        <f t="shared" si="35"/>
        <v>61.11319919805241</v>
      </c>
      <c r="P172" s="53">
        <f t="shared" si="36"/>
        <v>636243.47</v>
      </c>
      <c r="Q172" s="55">
        <f t="shared" si="30"/>
        <v>91.11319919805241</v>
      </c>
      <c r="S172" s="1" t="s">
        <v>90</v>
      </c>
      <c r="T172" s="1">
        <v>1</v>
      </c>
      <c r="U172" s="1"/>
      <c r="V172" s="1" t="s">
        <v>90</v>
      </c>
      <c r="X172" s="37"/>
      <c r="Y172" s="38"/>
      <c r="Z172" s="1">
        <v>70</v>
      </c>
      <c r="AA172" s="1">
        <v>20</v>
      </c>
      <c r="AB172" s="48">
        <f t="shared" si="38"/>
        <v>0</v>
      </c>
      <c r="AF172" s="38"/>
      <c r="AG172" s="38"/>
      <c r="AH172" s="38">
        <f t="shared" si="37"/>
        <v>0</v>
      </c>
    </row>
    <row r="173" spans="1:34" s="36" customFormat="1" ht="23.25" customHeight="1">
      <c r="A173" s="49">
        <v>163</v>
      </c>
      <c r="B173" s="50" t="s">
        <v>204</v>
      </c>
      <c r="C173" s="51">
        <v>5967970</v>
      </c>
      <c r="D173" s="51"/>
      <c r="E173" s="52">
        <f t="shared" si="31"/>
        <v>5967970</v>
      </c>
      <c r="F173" s="53">
        <v>512097.14</v>
      </c>
      <c r="G173" s="44">
        <f t="shared" si="26"/>
        <v>8.580759286658612</v>
      </c>
      <c r="H173" s="45">
        <f t="shared" si="27"/>
        <v>11.419240713341388</v>
      </c>
      <c r="I173" s="46">
        <f t="shared" si="32"/>
        <v>5455872.86</v>
      </c>
      <c r="J173" s="47">
        <f t="shared" si="28"/>
        <v>91.41924071334138</v>
      </c>
      <c r="K173" s="53"/>
      <c r="L173" s="44">
        <f t="shared" si="29"/>
        <v>0</v>
      </c>
      <c r="M173" s="43">
        <f t="shared" si="33"/>
        <v>512097.14</v>
      </c>
      <c r="N173" s="44">
        <f t="shared" si="34"/>
        <v>8.580759286658612</v>
      </c>
      <c r="O173" s="54">
        <f t="shared" si="35"/>
        <v>61.41924071334139</v>
      </c>
      <c r="P173" s="53">
        <f t="shared" si="36"/>
        <v>5455872.86</v>
      </c>
      <c r="Q173" s="55">
        <f t="shared" si="30"/>
        <v>91.41924071334138</v>
      </c>
      <c r="S173" s="1">
        <v>4</v>
      </c>
      <c r="T173" s="1">
        <v>3</v>
      </c>
      <c r="U173" s="1" t="s">
        <v>60</v>
      </c>
      <c r="V173" s="1" t="s">
        <v>39</v>
      </c>
      <c r="X173" s="37"/>
      <c r="Y173" s="38"/>
      <c r="Z173" s="1">
        <v>70</v>
      </c>
      <c r="AA173" s="1">
        <v>20</v>
      </c>
      <c r="AB173" s="48">
        <f t="shared" si="38"/>
        <v>0</v>
      </c>
      <c r="AF173" s="38"/>
      <c r="AG173" s="38"/>
      <c r="AH173" s="38">
        <f t="shared" si="37"/>
        <v>0</v>
      </c>
    </row>
    <row r="174" spans="1:34" s="36" customFormat="1" ht="23.25" customHeight="1">
      <c r="A174" s="49">
        <v>164</v>
      </c>
      <c r="B174" s="50" t="s">
        <v>205</v>
      </c>
      <c r="C174" s="51">
        <v>3434680</v>
      </c>
      <c r="D174" s="51"/>
      <c r="E174" s="52">
        <f t="shared" si="31"/>
        <v>3434680</v>
      </c>
      <c r="F174" s="53">
        <v>294416.41</v>
      </c>
      <c r="G174" s="44">
        <f t="shared" si="26"/>
        <v>8.571873071144909</v>
      </c>
      <c r="H174" s="45">
        <f t="shared" si="27"/>
        <v>11.428126928855091</v>
      </c>
      <c r="I174" s="46">
        <f t="shared" si="32"/>
        <v>3140263.59</v>
      </c>
      <c r="J174" s="47">
        <f t="shared" si="28"/>
        <v>91.4281269288551</v>
      </c>
      <c r="K174" s="53">
        <v>31586.4</v>
      </c>
      <c r="L174" s="44">
        <f t="shared" si="29"/>
        <v>0.9196315231695529</v>
      </c>
      <c r="M174" s="43">
        <f t="shared" si="33"/>
        <v>326002.81</v>
      </c>
      <c r="N174" s="44">
        <f t="shared" si="34"/>
        <v>9.491504594314463</v>
      </c>
      <c r="O174" s="54">
        <f t="shared" si="35"/>
        <v>60.50849540568554</v>
      </c>
      <c r="P174" s="53">
        <f t="shared" si="36"/>
        <v>3108677.19</v>
      </c>
      <c r="Q174" s="55">
        <f t="shared" si="30"/>
        <v>90.50849540568554</v>
      </c>
      <c r="S174" s="1">
        <v>2</v>
      </c>
      <c r="T174" s="1">
        <v>3</v>
      </c>
      <c r="U174" s="1" t="s">
        <v>60</v>
      </c>
      <c r="V174" s="1" t="s">
        <v>39</v>
      </c>
      <c r="X174" s="37"/>
      <c r="Y174" s="38"/>
      <c r="Z174" s="1">
        <v>70</v>
      </c>
      <c r="AA174" s="1">
        <v>20</v>
      </c>
      <c r="AB174" s="48">
        <f t="shared" si="38"/>
        <v>0</v>
      </c>
      <c r="AF174" s="38"/>
      <c r="AG174" s="38"/>
      <c r="AH174" s="38">
        <f t="shared" si="37"/>
        <v>0</v>
      </c>
    </row>
    <row r="175" spans="1:34" s="36" customFormat="1" ht="23.25" customHeight="1">
      <c r="A175" s="49">
        <v>165</v>
      </c>
      <c r="B175" s="50" t="s">
        <v>206</v>
      </c>
      <c r="C175" s="51">
        <v>28553630</v>
      </c>
      <c r="D175" s="51"/>
      <c r="E175" s="52">
        <f t="shared" si="31"/>
        <v>28553630</v>
      </c>
      <c r="F175" s="53">
        <v>2431045.95</v>
      </c>
      <c r="G175" s="44">
        <f t="shared" si="26"/>
        <v>8.513964599247101</v>
      </c>
      <c r="H175" s="45">
        <f t="shared" si="27"/>
        <v>11.486035400752899</v>
      </c>
      <c r="I175" s="46">
        <f t="shared" si="32"/>
        <v>26122584.05</v>
      </c>
      <c r="J175" s="47">
        <f t="shared" si="28"/>
        <v>91.4860354007529</v>
      </c>
      <c r="K175" s="53">
        <v>773140</v>
      </c>
      <c r="L175" s="44">
        <f t="shared" si="29"/>
        <v>2.7076767472296868</v>
      </c>
      <c r="M175" s="43">
        <f t="shared" si="33"/>
        <v>3204185.95</v>
      </c>
      <c r="N175" s="44">
        <f t="shared" si="34"/>
        <v>11.221641346476789</v>
      </c>
      <c r="O175" s="54">
        <f t="shared" si="35"/>
        <v>58.77835865352321</v>
      </c>
      <c r="P175" s="53">
        <f t="shared" si="36"/>
        <v>25349444.05</v>
      </c>
      <c r="Q175" s="55">
        <f t="shared" si="30"/>
        <v>88.77835865352321</v>
      </c>
      <c r="S175" s="1">
        <v>9</v>
      </c>
      <c r="T175" s="1">
        <v>3</v>
      </c>
      <c r="U175" s="1" t="s">
        <v>60</v>
      </c>
      <c r="V175" s="1" t="s">
        <v>39</v>
      </c>
      <c r="X175" s="37"/>
      <c r="Y175" s="38"/>
      <c r="Z175" s="1">
        <v>70</v>
      </c>
      <c r="AA175" s="1">
        <v>20</v>
      </c>
      <c r="AB175" s="48">
        <f t="shared" si="38"/>
        <v>0</v>
      </c>
      <c r="AF175" s="38">
        <v>52320</v>
      </c>
      <c r="AG175" s="38">
        <f>913+2616</f>
        <v>3529</v>
      </c>
      <c r="AH175" s="38">
        <f t="shared" si="37"/>
        <v>55849</v>
      </c>
    </row>
    <row r="176" spans="1:34" s="36" customFormat="1" ht="23.25" customHeight="1">
      <c r="A176" s="49">
        <v>166</v>
      </c>
      <c r="B176" s="50" t="s">
        <v>207</v>
      </c>
      <c r="C176" s="51">
        <v>11176200</v>
      </c>
      <c r="D176" s="51"/>
      <c r="E176" s="52">
        <f t="shared" si="31"/>
        <v>11176200</v>
      </c>
      <c r="F176" s="53">
        <v>949492.61</v>
      </c>
      <c r="G176" s="44">
        <f t="shared" si="26"/>
        <v>8.495665879279182</v>
      </c>
      <c r="H176" s="45">
        <f t="shared" si="27"/>
        <v>11.504334120720818</v>
      </c>
      <c r="I176" s="46">
        <f t="shared" si="32"/>
        <v>10226707.39</v>
      </c>
      <c r="J176" s="47">
        <f t="shared" si="28"/>
        <v>91.50433412072081</v>
      </c>
      <c r="K176" s="53">
        <v>76893.15</v>
      </c>
      <c r="L176" s="44">
        <f t="shared" si="29"/>
        <v>0.6880079991410317</v>
      </c>
      <c r="M176" s="43">
        <f t="shared" si="33"/>
        <v>1026385.76</v>
      </c>
      <c r="N176" s="44">
        <f t="shared" si="34"/>
        <v>9.183673878420214</v>
      </c>
      <c r="O176" s="54">
        <f t="shared" si="35"/>
        <v>60.816326121579785</v>
      </c>
      <c r="P176" s="53">
        <f t="shared" si="36"/>
        <v>10149814.24</v>
      </c>
      <c r="Q176" s="55">
        <f t="shared" si="30"/>
        <v>90.81632612157979</v>
      </c>
      <c r="S176" s="1">
        <v>3</v>
      </c>
      <c r="T176" s="1">
        <v>3</v>
      </c>
      <c r="U176" s="1" t="s">
        <v>60</v>
      </c>
      <c r="V176" s="1" t="s">
        <v>39</v>
      </c>
      <c r="X176" s="37"/>
      <c r="Y176" s="38"/>
      <c r="Z176" s="1">
        <v>70</v>
      </c>
      <c r="AA176" s="1">
        <v>20</v>
      </c>
      <c r="AB176" s="48">
        <f t="shared" si="38"/>
        <v>0</v>
      </c>
      <c r="AF176" s="38"/>
      <c r="AG176" s="38"/>
      <c r="AH176" s="38">
        <f t="shared" si="37"/>
        <v>0</v>
      </c>
    </row>
    <row r="177" spans="1:34" s="36" customFormat="1" ht="23.25" customHeight="1">
      <c r="A177" s="49">
        <v>167</v>
      </c>
      <c r="B177" s="50" t="s">
        <v>208</v>
      </c>
      <c r="C177" s="51">
        <v>9017530</v>
      </c>
      <c r="D177" s="51"/>
      <c r="E177" s="52">
        <f t="shared" si="31"/>
        <v>9017530</v>
      </c>
      <c r="F177" s="53">
        <v>764905.21</v>
      </c>
      <c r="G177" s="44">
        <f t="shared" si="26"/>
        <v>8.482424899057724</v>
      </c>
      <c r="H177" s="45">
        <f t="shared" si="27"/>
        <v>11.517575100942276</v>
      </c>
      <c r="I177" s="46">
        <f t="shared" si="32"/>
        <v>8252624.79</v>
      </c>
      <c r="J177" s="47">
        <f t="shared" si="28"/>
        <v>91.51757510094228</v>
      </c>
      <c r="K177" s="53"/>
      <c r="L177" s="44">
        <f t="shared" si="29"/>
        <v>0</v>
      </c>
      <c r="M177" s="43">
        <f t="shared" si="33"/>
        <v>764905.21</v>
      </c>
      <c r="N177" s="44">
        <f t="shared" si="34"/>
        <v>8.482424899057724</v>
      </c>
      <c r="O177" s="54">
        <f t="shared" si="35"/>
        <v>61.517575100942274</v>
      </c>
      <c r="P177" s="53">
        <f t="shared" si="36"/>
        <v>8252624.79</v>
      </c>
      <c r="Q177" s="55">
        <f t="shared" si="30"/>
        <v>91.51757510094228</v>
      </c>
      <c r="S177" s="1">
        <v>9</v>
      </c>
      <c r="T177" s="1">
        <v>3</v>
      </c>
      <c r="U177" s="1" t="s">
        <v>60</v>
      </c>
      <c r="V177" s="1" t="s">
        <v>39</v>
      </c>
      <c r="X177" s="37"/>
      <c r="Y177" s="38"/>
      <c r="Z177" s="1">
        <v>70</v>
      </c>
      <c r="AA177" s="1">
        <v>20</v>
      </c>
      <c r="AB177" s="48">
        <f t="shared" si="38"/>
        <v>0</v>
      </c>
      <c r="AF177" s="38"/>
      <c r="AG177" s="38"/>
      <c r="AH177" s="38">
        <f t="shared" si="37"/>
        <v>0</v>
      </c>
    </row>
    <row r="178" spans="1:34" s="36" customFormat="1" ht="23.25" customHeight="1">
      <c r="A178" s="49">
        <v>168</v>
      </c>
      <c r="B178" s="50" t="s">
        <v>209</v>
      </c>
      <c r="C178" s="51">
        <v>1050130</v>
      </c>
      <c r="D178" s="51"/>
      <c r="E178" s="52">
        <f t="shared" si="31"/>
        <v>1050130</v>
      </c>
      <c r="F178" s="53">
        <v>88636.02</v>
      </c>
      <c r="G178" s="44">
        <f t="shared" si="26"/>
        <v>8.440480702389229</v>
      </c>
      <c r="H178" s="45">
        <f t="shared" si="27"/>
        <v>11.559519297610771</v>
      </c>
      <c r="I178" s="46">
        <f t="shared" si="32"/>
        <v>961493.98</v>
      </c>
      <c r="J178" s="47">
        <f t="shared" si="28"/>
        <v>91.55951929761078</v>
      </c>
      <c r="K178" s="53"/>
      <c r="L178" s="44">
        <f t="shared" si="29"/>
        <v>0</v>
      </c>
      <c r="M178" s="43">
        <f t="shared" si="33"/>
        <v>88636.02</v>
      </c>
      <c r="N178" s="44">
        <f t="shared" si="34"/>
        <v>8.440480702389229</v>
      </c>
      <c r="O178" s="54">
        <f t="shared" si="35"/>
        <v>61.55951929761077</v>
      </c>
      <c r="P178" s="53">
        <f t="shared" si="36"/>
        <v>961493.98</v>
      </c>
      <c r="Q178" s="55">
        <f t="shared" si="30"/>
        <v>91.55951929761078</v>
      </c>
      <c r="S178" s="1">
        <v>3</v>
      </c>
      <c r="T178" s="1">
        <v>83</v>
      </c>
      <c r="U178" s="1"/>
      <c r="V178" s="1" t="s">
        <v>39</v>
      </c>
      <c r="X178" s="37"/>
      <c r="Y178" s="38"/>
      <c r="Z178" s="1">
        <v>70</v>
      </c>
      <c r="AA178" s="1">
        <v>20</v>
      </c>
      <c r="AB178" s="48">
        <f t="shared" si="38"/>
        <v>0</v>
      </c>
      <c r="AF178" s="38"/>
      <c r="AG178" s="38"/>
      <c r="AH178" s="38">
        <f t="shared" si="37"/>
        <v>0</v>
      </c>
    </row>
    <row r="179" spans="1:34" s="36" customFormat="1" ht="23.25" customHeight="1">
      <c r="A179" s="49">
        <v>169</v>
      </c>
      <c r="B179" s="50" t="s">
        <v>210</v>
      </c>
      <c r="C179" s="51">
        <v>2030782</v>
      </c>
      <c r="D179" s="51"/>
      <c r="E179" s="52">
        <f t="shared" si="31"/>
        <v>2030782</v>
      </c>
      <c r="F179" s="53">
        <v>171338.68</v>
      </c>
      <c r="G179" s="44">
        <f t="shared" si="26"/>
        <v>8.437078918367407</v>
      </c>
      <c r="H179" s="45">
        <f t="shared" si="27"/>
        <v>11.562921081632593</v>
      </c>
      <c r="I179" s="46">
        <f t="shared" si="32"/>
        <v>1859443.32</v>
      </c>
      <c r="J179" s="47">
        <f t="shared" si="28"/>
        <v>91.5629210816326</v>
      </c>
      <c r="K179" s="53"/>
      <c r="L179" s="44">
        <f t="shared" si="29"/>
        <v>0</v>
      </c>
      <c r="M179" s="43">
        <f t="shared" si="33"/>
        <v>171338.68</v>
      </c>
      <c r="N179" s="44">
        <f t="shared" si="34"/>
        <v>8.437078918367407</v>
      </c>
      <c r="O179" s="54">
        <f t="shared" si="35"/>
        <v>61.562921081632595</v>
      </c>
      <c r="P179" s="53">
        <f t="shared" si="36"/>
        <v>1859443.32</v>
      </c>
      <c r="Q179" s="55">
        <f t="shared" si="30"/>
        <v>91.5629210816326</v>
      </c>
      <c r="S179" s="1">
        <v>3</v>
      </c>
      <c r="T179" s="1">
        <v>83</v>
      </c>
      <c r="U179" s="1"/>
      <c r="V179" s="1" t="s">
        <v>39</v>
      </c>
      <c r="X179" s="37"/>
      <c r="Y179" s="38"/>
      <c r="Z179" s="1">
        <v>70</v>
      </c>
      <c r="AA179" s="1">
        <v>20</v>
      </c>
      <c r="AB179" s="48">
        <f t="shared" si="38"/>
        <v>0</v>
      </c>
      <c r="AF179" s="38"/>
      <c r="AG179" s="38"/>
      <c r="AH179" s="38">
        <f t="shared" si="37"/>
        <v>0</v>
      </c>
    </row>
    <row r="180" spans="1:34" s="36" customFormat="1" ht="23.25" customHeight="1">
      <c r="A180" s="49">
        <v>170</v>
      </c>
      <c r="B180" s="50" t="s">
        <v>211</v>
      </c>
      <c r="C180" s="51">
        <v>3082800</v>
      </c>
      <c r="D180" s="51"/>
      <c r="E180" s="52">
        <f t="shared" si="31"/>
        <v>3082800</v>
      </c>
      <c r="F180" s="53">
        <v>256278.2</v>
      </c>
      <c r="G180" s="44">
        <f t="shared" si="26"/>
        <v>8.313163357986246</v>
      </c>
      <c r="H180" s="45">
        <f t="shared" si="27"/>
        <v>11.686836642013754</v>
      </c>
      <c r="I180" s="46">
        <f t="shared" si="32"/>
        <v>2826521.8</v>
      </c>
      <c r="J180" s="47">
        <f t="shared" si="28"/>
        <v>91.68683664201376</v>
      </c>
      <c r="K180" s="53">
        <v>1150500</v>
      </c>
      <c r="L180" s="44">
        <f t="shared" si="29"/>
        <v>37.319968859478394</v>
      </c>
      <c r="M180" s="43">
        <f t="shared" si="33"/>
        <v>1406778.2</v>
      </c>
      <c r="N180" s="44">
        <f t="shared" si="34"/>
        <v>45.63313221746464</v>
      </c>
      <c r="O180" s="54">
        <f t="shared" si="35"/>
        <v>24.36686778253536</v>
      </c>
      <c r="P180" s="53">
        <f t="shared" si="36"/>
        <v>1676021.8</v>
      </c>
      <c r="Q180" s="55">
        <f t="shared" si="30"/>
        <v>54.36686778253536</v>
      </c>
      <c r="S180" s="1">
        <v>1</v>
      </c>
      <c r="T180" s="1">
        <v>83</v>
      </c>
      <c r="U180" s="1"/>
      <c r="V180" s="1" t="s">
        <v>39</v>
      </c>
      <c r="X180" s="37"/>
      <c r="Y180" s="38"/>
      <c r="Z180" s="1">
        <v>70</v>
      </c>
      <c r="AA180" s="1">
        <v>20</v>
      </c>
      <c r="AB180" s="48">
        <f t="shared" si="38"/>
        <v>0</v>
      </c>
      <c r="AF180" s="38"/>
      <c r="AG180" s="38"/>
      <c r="AH180" s="38">
        <f t="shared" si="37"/>
        <v>0</v>
      </c>
    </row>
    <row r="181" spans="1:34" s="36" customFormat="1" ht="23.25" customHeight="1">
      <c r="A181" s="49">
        <v>171</v>
      </c>
      <c r="B181" s="50" t="s">
        <v>212</v>
      </c>
      <c r="C181" s="51">
        <v>2060570</v>
      </c>
      <c r="D181" s="51"/>
      <c r="E181" s="52">
        <f t="shared" si="31"/>
        <v>2060570</v>
      </c>
      <c r="F181" s="53">
        <v>168751.31</v>
      </c>
      <c r="G181" s="44">
        <f t="shared" si="26"/>
        <v>8.189545125863232</v>
      </c>
      <c r="H181" s="45">
        <f t="shared" si="27"/>
        <v>11.810454874136768</v>
      </c>
      <c r="I181" s="46">
        <f t="shared" si="32"/>
        <v>1891818.69</v>
      </c>
      <c r="J181" s="47">
        <f t="shared" si="28"/>
        <v>91.81045487413677</v>
      </c>
      <c r="K181" s="53">
        <v>286080</v>
      </c>
      <c r="L181" s="44">
        <f t="shared" si="29"/>
        <v>13.88353707954595</v>
      </c>
      <c r="M181" s="43">
        <f t="shared" si="33"/>
        <v>454831.31</v>
      </c>
      <c r="N181" s="44">
        <f t="shared" si="34"/>
        <v>22.073082205409182</v>
      </c>
      <c r="O181" s="54">
        <f t="shared" si="35"/>
        <v>47.92691779459082</v>
      </c>
      <c r="P181" s="53">
        <f t="shared" si="36"/>
        <v>1605738.69</v>
      </c>
      <c r="Q181" s="55">
        <f t="shared" si="30"/>
        <v>77.92691779459082</v>
      </c>
      <c r="S181" s="1">
        <v>9</v>
      </c>
      <c r="T181" s="1">
        <v>53</v>
      </c>
      <c r="U181" s="1"/>
      <c r="V181" s="1" t="s">
        <v>39</v>
      </c>
      <c r="X181" s="37"/>
      <c r="Y181" s="38"/>
      <c r="Z181" s="1">
        <v>70</v>
      </c>
      <c r="AA181" s="1">
        <v>20</v>
      </c>
      <c r="AB181" s="48">
        <f t="shared" si="38"/>
        <v>0</v>
      </c>
      <c r="AF181" s="38"/>
      <c r="AG181" s="38"/>
      <c r="AH181" s="38">
        <f t="shared" si="37"/>
        <v>0</v>
      </c>
    </row>
    <row r="182" spans="1:34" s="36" customFormat="1" ht="23.25" customHeight="1">
      <c r="A182" s="49">
        <v>172</v>
      </c>
      <c r="B182" s="50" t="s">
        <v>213</v>
      </c>
      <c r="C182" s="51">
        <v>8723800</v>
      </c>
      <c r="D182" s="51"/>
      <c r="E182" s="52">
        <f t="shared" si="31"/>
        <v>8723800</v>
      </c>
      <c r="F182" s="53">
        <v>707032.42</v>
      </c>
      <c r="G182" s="44">
        <f t="shared" si="26"/>
        <v>8.104638116417158</v>
      </c>
      <c r="H182" s="45">
        <f t="shared" si="27"/>
        <v>11.895361883582842</v>
      </c>
      <c r="I182" s="46">
        <f t="shared" si="32"/>
        <v>8016767.58</v>
      </c>
      <c r="J182" s="47">
        <f t="shared" si="28"/>
        <v>91.89536188358284</v>
      </c>
      <c r="K182" s="53">
        <v>53494.28</v>
      </c>
      <c r="L182" s="44">
        <f t="shared" si="29"/>
        <v>0.613199293885692</v>
      </c>
      <c r="M182" s="43">
        <f t="shared" si="33"/>
        <v>760526.7000000001</v>
      </c>
      <c r="N182" s="44">
        <f t="shared" si="34"/>
        <v>8.717837410302849</v>
      </c>
      <c r="O182" s="54">
        <f t="shared" si="35"/>
        <v>61.28216258969715</v>
      </c>
      <c r="P182" s="53">
        <f t="shared" si="36"/>
        <v>7963273.3</v>
      </c>
      <c r="Q182" s="55">
        <f t="shared" si="30"/>
        <v>91.28216258969715</v>
      </c>
      <c r="S182" s="1">
        <v>2</v>
      </c>
      <c r="T182" s="1">
        <v>3</v>
      </c>
      <c r="U182" s="1" t="s">
        <v>60</v>
      </c>
      <c r="V182" s="1" t="s">
        <v>39</v>
      </c>
      <c r="X182" s="37"/>
      <c r="Y182" s="38"/>
      <c r="Z182" s="1">
        <v>70</v>
      </c>
      <c r="AA182" s="1">
        <v>20</v>
      </c>
      <c r="AB182" s="48">
        <f t="shared" si="38"/>
        <v>0</v>
      </c>
      <c r="AF182" s="38"/>
      <c r="AG182" s="38"/>
      <c r="AH182" s="38">
        <f t="shared" si="37"/>
        <v>0</v>
      </c>
    </row>
    <row r="183" spans="1:34" s="36" customFormat="1" ht="23.25" customHeight="1">
      <c r="A183" s="49">
        <v>173</v>
      </c>
      <c r="B183" s="50" t="s">
        <v>214</v>
      </c>
      <c r="C183" s="51">
        <v>10115390</v>
      </c>
      <c r="D183" s="51"/>
      <c r="E183" s="52">
        <f t="shared" si="31"/>
        <v>10115390</v>
      </c>
      <c r="F183" s="53">
        <v>813892.03</v>
      </c>
      <c r="G183" s="44">
        <f t="shared" si="26"/>
        <v>8.046076621860353</v>
      </c>
      <c r="H183" s="45">
        <f t="shared" si="27"/>
        <v>11.953923378139647</v>
      </c>
      <c r="I183" s="46">
        <f t="shared" si="32"/>
        <v>9301497.97</v>
      </c>
      <c r="J183" s="47">
        <f t="shared" si="28"/>
        <v>91.95392337813966</v>
      </c>
      <c r="K183" s="53">
        <v>361400</v>
      </c>
      <c r="L183" s="44">
        <f t="shared" si="29"/>
        <v>3.572773763542483</v>
      </c>
      <c r="M183" s="43">
        <f t="shared" si="33"/>
        <v>1175292.03</v>
      </c>
      <c r="N183" s="44">
        <f t="shared" si="34"/>
        <v>11.618850385402837</v>
      </c>
      <c r="O183" s="54">
        <f t="shared" si="35"/>
        <v>58.38114961459716</v>
      </c>
      <c r="P183" s="53">
        <f t="shared" si="36"/>
        <v>8940097.97</v>
      </c>
      <c r="Q183" s="55">
        <f t="shared" si="30"/>
        <v>88.38114961459718</v>
      </c>
      <c r="S183" s="1">
        <v>3</v>
      </c>
      <c r="T183" s="1">
        <v>17</v>
      </c>
      <c r="U183" s="1"/>
      <c r="V183" s="1" t="s">
        <v>39</v>
      </c>
      <c r="X183" s="37"/>
      <c r="Y183" s="38"/>
      <c r="Z183" s="1">
        <v>70</v>
      </c>
      <c r="AA183" s="1">
        <v>20</v>
      </c>
      <c r="AB183" s="48">
        <f t="shared" si="38"/>
        <v>0</v>
      </c>
      <c r="AF183" s="38"/>
      <c r="AG183" s="38"/>
      <c r="AH183" s="38">
        <f t="shared" si="37"/>
        <v>0</v>
      </c>
    </row>
    <row r="184" spans="1:34" s="36" customFormat="1" ht="23.25" customHeight="1">
      <c r="A184" s="49">
        <v>174</v>
      </c>
      <c r="B184" s="50" t="s">
        <v>215</v>
      </c>
      <c r="C184" s="51">
        <v>9502130</v>
      </c>
      <c r="D184" s="51"/>
      <c r="E184" s="52">
        <f t="shared" si="31"/>
        <v>9502130</v>
      </c>
      <c r="F184" s="53">
        <v>764498.61</v>
      </c>
      <c r="G184" s="44">
        <f t="shared" si="26"/>
        <v>8.045549892497787</v>
      </c>
      <c r="H184" s="45">
        <f t="shared" si="27"/>
        <v>11.954450107502213</v>
      </c>
      <c r="I184" s="46">
        <f t="shared" si="32"/>
        <v>8737631.39</v>
      </c>
      <c r="J184" s="47">
        <f t="shared" si="28"/>
        <v>91.95445010750221</v>
      </c>
      <c r="K184" s="53"/>
      <c r="L184" s="44">
        <f t="shared" si="29"/>
        <v>0</v>
      </c>
      <c r="M184" s="43">
        <f t="shared" si="33"/>
        <v>764498.61</v>
      </c>
      <c r="N184" s="44">
        <f t="shared" si="34"/>
        <v>8.045549892497787</v>
      </c>
      <c r="O184" s="54">
        <f t="shared" si="35"/>
        <v>61.95445010750221</v>
      </c>
      <c r="P184" s="53">
        <f t="shared" si="36"/>
        <v>8737631.39</v>
      </c>
      <c r="Q184" s="55">
        <f t="shared" si="30"/>
        <v>91.95445010750221</v>
      </c>
      <c r="S184" s="1">
        <v>3</v>
      </c>
      <c r="T184" s="1">
        <v>3</v>
      </c>
      <c r="U184" s="1" t="s">
        <v>60</v>
      </c>
      <c r="V184" s="1" t="s">
        <v>39</v>
      </c>
      <c r="X184" s="37"/>
      <c r="Y184" s="38"/>
      <c r="Z184" s="1">
        <v>70</v>
      </c>
      <c r="AA184" s="1">
        <v>20</v>
      </c>
      <c r="AB184" s="48">
        <f t="shared" si="38"/>
        <v>0</v>
      </c>
      <c r="AF184" s="38"/>
      <c r="AG184" s="38"/>
      <c r="AH184" s="38">
        <f t="shared" si="37"/>
        <v>0</v>
      </c>
    </row>
    <row r="185" spans="1:34" s="36" customFormat="1" ht="23.25" customHeight="1">
      <c r="A185" s="49">
        <v>175</v>
      </c>
      <c r="B185" s="50" t="s">
        <v>216</v>
      </c>
      <c r="C185" s="51">
        <v>7966810</v>
      </c>
      <c r="D185" s="51"/>
      <c r="E185" s="52">
        <f t="shared" si="31"/>
        <v>7966810</v>
      </c>
      <c r="F185" s="53">
        <v>637799.99</v>
      </c>
      <c r="G185" s="44">
        <f t="shared" si="26"/>
        <v>8.005713579211754</v>
      </c>
      <c r="H185" s="45">
        <f t="shared" si="27"/>
        <v>11.994286420788246</v>
      </c>
      <c r="I185" s="46">
        <f t="shared" si="32"/>
        <v>7329010.01</v>
      </c>
      <c r="J185" s="47">
        <f t="shared" si="28"/>
        <v>91.99428642078824</v>
      </c>
      <c r="K185" s="53">
        <v>31320</v>
      </c>
      <c r="L185" s="44">
        <f t="shared" si="29"/>
        <v>0.3931310022455663</v>
      </c>
      <c r="M185" s="43">
        <f t="shared" si="33"/>
        <v>669119.99</v>
      </c>
      <c r="N185" s="44">
        <f t="shared" si="34"/>
        <v>8.398844581457322</v>
      </c>
      <c r="O185" s="54">
        <f t="shared" si="35"/>
        <v>61.601155418542675</v>
      </c>
      <c r="P185" s="53">
        <f t="shared" si="36"/>
        <v>7297690.01</v>
      </c>
      <c r="Q185" s="55">
        <f t="shared" si="30"/>
        <v>91.60115541854267</v>
      </c>
      <c r="S185" s="1">
        <v>5</v>
      </c>
      <c r="T185" s="1">
        <v>3</v>
      </c>
      <c r="U185" s="1" t="s">
        <v>60</v>
      </c>
      <c r="V185" s="1" t="s">
        <v>39</v>
      </c>
      <c r="X185" s="37"/>
      <c r="Y185" s="38"/>
      <c r="Z185" s="1">
        <v>70</v>
      </c>
      <c r="AA185" s="1">
        <v>20</v>
      </c>
      <c r="AB185" s="48">
        <f t="shared" si="38"/>
        <v>0</v>
      </c>
      <c r="AF185" s="38"/>
      <c r="AG185" s="38"/>
      <c r="AH185" s="38">
        <f t="shared" si="37"/>
        <v>0</v>
      </c>
    </row>
    <row r="186" spans="1:34" s="36" customFormat="1" ht="23.25" customHeight="1">
      <c r="A186" s="49">
        <v>176</v>
      </c>
      <c r="B186" s="50" t="s">
        <v>217</v>
      </c>
      <c r="C186" s="51">
        <v>14121640</v>
      </c>
      <c r="D186" s="51"/>
      <c r="E186" s="52">
        <f t="shared" si="31"/>
        <v>14121640</v>
      </c>
      <c r="F186" s="53">
        <v>1118729.61</v>
      </c>
      <c r="G186" s="44">
        <f t="shared" si="26"/>
        <v>7.922094105217242</v>
      </c>
      <c r="H186" s="45">
        <f t="shared" si="27"/>
        <v>12.077905894782758</v>
      </c>
      <c r="I186" s="46">
        <f t="shared" si="32"/>
        <v>13002910.39</v>
      </c>
      <c r="J186" s="47">
        <f t="shared" si="28"/>
        <v>92.07790589478276</v>
      </c>
      <c r="K186" s="53">
        <v>1691000</v>
      </c>
      <c r="L186" s="44">
        <f t="shared" si="29"/>
        <v>11.974529870468302</v>
      </c>
      <c r="M186" s="43">
        <f t="shared" si="33"/>
        <v>2809729.6100000003</v>
      </c>
      <c r="N186" s="44">
        <f t="shared" si="34"/>
        <v>19.896623975685547</v>
      </c>
      <c r="O186" s="54">
        <f t="shared" si="35"/>
        <v>50.10337602431446</v>
      </c>
      <c r="P186" s="53">
        <f t="shared" si="36"/>
        <v>11311910.39</v>
      </c>
      <c r="Q186" s="55">
        <f t="shared" si="30"/>
        <v>80.10337602431446</v>
      </c>
      <c r="S186" s="1">
        <v>6</v>
      </c>
      <c r="T186" s="1">
        <v>3</v>
      </c>
      <c r="U186" s="1" t="s">
        <v>60</v>
      </c>
      <c r="V186" s="1" t="s">
        <v>39</v>
      </c>
      <c r="X186" s="37"/>
      <c r="Y186" s="38"/>
      <c r="Z186" s="1">
        <v>70</v>
      </c>
      <c r="AA186" s="1">
        <v>20</v>
      </c>
      <c r="AB186" s="48">
        <f t="shared" si="38"/>
        <v>0</v>
      </c>
      <c r="AF186" s="38"/>
      <c r="AG186" s="38"/>
      <c r="AH186" s="38">
        <f t="shared" si="37"/>
        <v>0</v>
      </c>
    </row>
    <row r="187" spans="1:34" s="36" customFormat="1" ht="23.25" customHeight="1">
      <c r="A187" s="49">
        <v>177</v>
      </c>
      <c r="B187" s="50" t="s">
        <v>218</v>
      </c>
      <c r="C187" s="51">
        <v>15186790</v>
      </c>
      <c r="D187" s="51"/>
      <c r="E187" s="52">
        <f t="shared" si="31"/>
        <v>15186790</v>
      </c>
      <c r="F187" s="53">
        <v>1189247.87</v>
      </c>
      <c r="G187" s="44">
        <f t="shared" si="26"/>
        <v>7.830804732270613</v>
      </c>
      <c r="H187" s="45">
        <f t="shared" si="27"/>
        <v>12.169195267729387</v>
      </c>
      <c r="I187" s="46">
        <f t="shared" si="32"/>
        <v>13997542.129999999</v>
      </c>
      <c r="J187" s="47">
        <f t="shared" si="28"/>
        <v>92.16919526772939</v>
      </c>
      <c r="K187" s="53"/>
      <c r="L187" s="44">
        <f t="shared" si="29"/>
        <v>0</v>
      </c>
      <c r="M187" s="43">
        <f t="shared" si="33"/>
        <v>1189247.87</v>
      </c>
      <c r="N187" s="44">
        <f t="shared" si="34"/>
        <v>7.830804732270613</v>
      </c>
      <c r="O187" s="54">
        <f t="shared" si="35"/>
        <v>62.169195267729386</v>
      </c>
      <c r="P187" s="53">
        <f t="shared" si="36"/>
        <v>13997542.129999999</v>
      </c>
      <c r="Q187" s="55">
        <f t="shared" si="30"/>
        <v>92.16919526772939</v>
      </c>
      <c r="S187" s="1">
        <v>8</v>
      </c>
      <c r="T187" s="1">
        <v>3</v>
      </c>
      <c r="U187" s="1" t="s">
        <v>60</v>
      </c>
      <c r="V187" s="1" t="s">
        <v>39</v>
      </c>
      <c r="X187" s="37"/>
      <c r="Y187" s="38"/>
      <c r="Z187" s="1">
        <v>70</v>
      </c>
      <c r="AA187" s="1">
        <v>20</v>
      </c>
      <c r="AB187" s="48">
        <f t="shared" si="38"/>
        <v>0</v>
      </c>
      <c r="AF187" s="38"/>
      <c r="AG187" s="38"/>
      <c r="AH187" s="38">
        <f t="shared" si="37"/>
        <v>0</v>
      </c>
    </row>
    <row r="188" spans="1:34" s="36" customFormat="1" ht="23.25" customHeight="1">
      <c r="A188" s="49">
        <v>178</v>
      </c>
      <c r="B188" s="50" t="s">
        <v>219</v>
      </c>
      <c r="C188" s="51">
        <v>3691980</v>
      </c>
      <c r="D188" s="51"/>
      <c r="E188" s="52">
        <f t="shared" si="31"/>
        <v>3691980</v>
      </c>
      <c r="F188" s="53">
        <v>284678.46</v>
      </c>
      <c r="G188" s="44">
        <f t="shared" si="26"/>
        <v>7.710725951928235</v>
      </c>
      <c r="H188" s="45">
        <f t="shared" si="27"/>
        <v>12.289274048071764</v>
      </c>
      <c r="I188" s="46">
        <f t="shared" si="32"/>
        <v>3407301.54</v>
      </c>
      <c r="J188" s="47">
        <f t="shared" si="28"/>
        <v>92.28927404807176</v>
      </c>
      <c r="K188" s="53"/>
      <c r="L188" s="44">
        <f t="shared" si="29"/>
        <v>0</v>
      </c>
      <c r="M188" s="43">
        <f t="shared" si="33"/>
        <v>284678.46</v>
      </c>
      <c r="N188" s="44">
        <f t="shared" si="34"/>
        <v>7.710725951928235</v>
      </c>
      <c r="O188" s="54">
        <f t="shared" si="35"/>
        <v>62.28927404807177</v>
      </c>
      <c r="P188" s="53">
        <f t="shared" si="36"/>
        <v>3407301.54</v>
      </c>
      <c r="Q188" s="55">
        <f t="shared" si="30"/>
        <v>92.28927404807176</v>
      </c>
      <c r="S188" s="1">
        <v>5</v>
      </c>
      <c r="T188" s="1">
        <v>15</v>
      </c>
      <c r="U188" s="1"/>
      <c r="V188" s="1" t="s">
        <v>39</v>
      </c>
      <c r="X188" s="37"/>
      <c r="Y188" s="38"/>
      <c r="Z188" s="1">
        <v>70</v>
      </c>
      <c r="AA188" s="1">
        <v>20</v>
      </c>
      <c r="AB188" s="48">
        <f t="shared" si="38"/>
        <v>0</v>
      </c>
      <c r="AF188" s="38"/>
      <c r="AG188" s="38"/>
      <c r="AH188" s="38">
        <f t="shared" si="37"/>
        <v>0</v>
      </c>
    </row>
    <row r="189" spans="1:34" s="36" customFormat="1" ht="23.25" customHeight="1">
      <c r="A189" s="49">
        <v>179</v>
      </c>
      <c r="B189" s="50" t="s">
        <v>220</v>
      </c>
      <c r="C189" s="51">
        <v>2054540</v>
      </c>
      <c r="D189" s="51"/>
      <c r="E189" s="52">
        <f t="shared" si="31"/>
        <v>2054540</v>
      </c>
      <c r="F189" s="53">
        <v>157081.52</v>
      </c>
      <c r="G189" s="44">
        <f t="shared" si="26"/>
        <v>7.645581005967272</v>
      </c>
      <c r="H189" s="45">
        <f t="shared" si="27"/>
        <v>12.354418994032727</v>
      </c>
      <c r="I189" s="46">
        <f t="shared" si="32"/>
        <v>1897458.48</v>
      </c>
      <c r="J189" s="47">
        <f t="shared" si="28"/>
        <v>92.35441899403273</v>
      </c>
      <c r="K189" s="53">
        <v>229000</v>
      </c>
      <c r="L189" s="44">
        <f t="shared" si="29"/>
        <v>11.146047290391037</v>
      </c>
      <c r="M189" s="43">
        <f t="shared" si="33"/>
        <v>386081.52</v>
      </c>
      <c r="N189" s="44">
        <f t="shared" si="34"/>
        <v>18.791628296358308</v>
      </c>
      <c r="O189" s="54">
        <f t="shared" si="35"/>
        <v>51.20837170364169</v>
      </c>
      <c r="P189" s="53">
        <f t="shared" si="36"/>
        <v>1668458.48</v>
      </c>
      <c r="Q189" s="55">
        <f t="shared" si="30"/>
        <v>81.20837170364169</v>
      </c>
      <c r="S189" s="1">
        <v>6</v>
      </c>
      <c r="T189" s="1">
        <v>83</v>
      </c>
      <c r="U189" s="1"/>
      <c r="V189" s="1" t="s">
        <v>39</v>
      </c>
      <c r="X189" s="37"/>
      <c r="Y189" s="38"/>
      <c r="Z189" s="1">
        <v>70</v>
      </c>
      <c r="AA189" s="1">
        <v>20</v>
      </c>
      <c r="AB189" s="48">
        <f t="shared" si="38"/>
        <v>0</v>
      </c>
      <c r="AF189" s="38"/>
      <c r="AG189" s="38"/>
      <c r="AH189" s="38">
        <f t="shared" si="37"/>
        <v>0</v>
      </c>
    </row>
    <row r="190" spans="1:34" s="36" customFormat="1" ht="23.25" customHeight="1">
      <c r="A190" s="49">
        <v>180</v>
      </c>
      <c r="B190" s="50" t="s">
        <v>221</v>
      </c>
      <c r="C190" s="51">
        <v>3174930</v>
      </c>
      <c r="D190" s="51"/>
      <c r="E190" s="52">
        <f t="shared" si="31"/>
        <v>3174930</v>
      </c>
      <c r="F190" s="53">
        <v>242701.47</v>
      </c>
      <c r="G190" s="44">
        <f t="shared" si="26"/>
        <v>7.64430932335516</v>
      </c>
      <c r="H190" s="45">
        <f t="shared" si="27"/>
        <v>12.35569067664484</v>
      </c>
      <c r="I190" s="46">
        <f t="shared" si="32"/>
        <v>2932228.53</v>
      </c>
      <c r="J190" s="47">
        <f t="shared" si="28"/>
        <v>92.35569067664484</v>
      </c>
      <c r="K190" s="53"/>
      <c r="L190" s="44">
        <f t="shared" si="29"/>
        <v>0</v>
      </c>
      <c r="M190" s="43">
        <f t="shared" si="33"/>
        <v>242701.47</v>
      </c>
      <c r="N190" s="44">
        <f t="shared" si="34"/>
        <v>7.64430932335516</v>
      </c>
      <c r="O190" s="54">
        <f t="shared" si="35"/>
        <v>62.35569067664484</v>
      </c>
      <c r="P190" s="53">
        <f t="shared" si="36"/>
        <v>2932228.53</v>
      </c>
      <c r="Q190" s="55">
        <f t="shared" si="30"/>
        <v>92.35569067664484</v>
      </c>
      <c r="S190" s="1">
        <v>8</v>
      </c>
      <c r="T190" s="1">
        <v>3</v>
      </c>
      <c r="U190" s="1" t="s">
        <v>60</v>
      </c>
      <c r="V190" s="1" t="s">
        <v>39</v>
      </c>
      <c r="X190" s="37"/>
      <c r="Y190" s="38"/>
      <c r="Z190" s="1">
        <v>70</v>
      </c>
      <c r="AA190" s="1">
        <v>20</v>
      </c>
      <c r="AB190" s="48">
        <f t="shared" si="38"/>
        <v>0</v>
      </c>
      <c r="AF190" s="38"/>
      <c r="AG190" s="38"/>
      <c r="AH190" s="38">
        <f t="shared" si="37"/>
        <v>0</v>
      </c>
    </row>
    <row r="191" spans="1:34" s="36" customFormat="1" ht="23.25" customHeight="1">
      <c r="A191" s="49">
        <v>181</v>
      </c>
      <c r="B191" s="50" t="s">
        <v>222</v>
      </c>
      <c r="C191" s="51">
        <v>4474000</v>
      </c>
      <c r="D191" s="51"/>
      <c r="E191" s="52">
        <f t="shared" si="31"/>
        <v>4474000</v>
      </c>
      <c r="F191" s="53">
        <v>340674.14</v>
      </c>
      <c r="G191" s="44">
        <f t="shared" si="26"/>
        <v>7.614531515422441</v>
      </c>
      <c r="H191" s="45">
        <f t="shared" si="27"/>
        <v>12.385468484577558</v>
      </c>
      <c r="I191" s="46">
        <f t="shared" si="32"/>
        <v>4133325.86</v>
      </c>
      <c r="J191" s="47">
        <f t="shared" si="28"/>
        <v>92.38546848457756</v>
      </c>
      <c r="K191" s="53">
        <v>283680</v>
      </c>
      <c r="L191" s="44">
        <f t="shared" si="29"/>
        <v>6.340634778721502</v>
      </c>
      <c r="M191" s="43">
        <f t="shared" si="33"/>
        <v>624354.14</v>
      </c>
      <c r="N191" s="44">
        <f t="shared" si="34"/>
        <v>13.955166294143943</v>
      </c>
      <c r="O191" s="54">
        <f t="shared" si="35"/>
        <v>56.04483370585606</v>
      </c>
      <c r="P191" s="53">
        <f t="shared" si="36"/>
        <v>3849645.86</v>
      </c>
      <c r="Q191" s="55">
        <f t="shared" si="30"/>
        <v>86.04483370585606</v>
      </c>
      <c r="S191" s="1">
        <v>5</v>
      </c>
      <c r="T191" s="1">
        <v>3</v>
      </c>
      <c r="U191" s="1" t="s">
        <v>60</v>
      </c>
      <c r="V191" s="1" t="s">
        <v>39</v>
      </c>
      <c r="X191" s="37"/>
      <c r="Y191" s="38"/>
      <c r="Z191" s="1">
        <v>70</v>
      </c>
      <c r="AA191" s="1">
        <v>20</v>
      </c>
      <c r="AB191" s="48">
        <f t="shared" si="38"/>
        <v>0</v>
      </c>
      <c r="AF191" s="38"/>
      <c r="AG191" s="38"/>
      <c r="AH191" s="38">
        <f t="shared" si="37"/>
        <v>0</v>
      </c>
    </row>
    <row r="192" spans="1:34" s="36" customFormat="1" ht="23.25" customHeight="1">
      <c r="A192" s="49">
        <v>182</v>
      </c>
      <c r="B192" s="50" t="s">
        <v>223</v>
      </c>
      <c r="C192" s="51">
        <v>872210</v>
      </c>
      <c r="D192" s="51"/>
      <c r="E192" s="52">
        <f t="shared" si="31"/>
        <v>872210</v>
      </c>
      <c r="F192" s="53">
        <v>66205.02</v>
      </c>
      <c r="G192" s="44">
        <f t="shared" si="26"/>
        <v>7.590490822164387</v>
      </c>
      <c r="H192" s="45">
        <f t="shared" si="27"/>
        <v>12.409509177835613</v>
      </c>
      <c r="I192" s="46">
        <f t="shared" si="32"/>
        <v>806004.98</v>
      </c>
      <c r="J192" s="47">
        <f t="shared" si="28"/>
        <v>92.40950917783562</v>
      </c>
      <c r="K192" s="53"/>
      <c r="L192" s="44">
        <f t="shared" si="29"/>
        <v>0</v>
      </c>
      <c r="M192" s="43">
        <f t="shared" si="33"/>
        <v>66205.02</v>
      </c>
      <c r="N192" s="44">
        <f t="shared" si="34"/>
        <v>7.590490822164387</v>
      </c>
      <c r="O192" s="54">
        <f t="shared" si="35"/>
        <v>62.409509177835616</v>
      </c>
      <c r="P192" s="53">
        <f t="shared" si="36"/>
        <v>806004.98</v>
      </c>
      <c r="Q192" s="55">
        <f t="shared" si="30"/>
        <v>92.40950917783562</v>
      </c>
      <c r="S192" s="1">
        <v>2</v>
      </c>
      <c r="T192" s="1">
        <v>83</v>
      </c>
      <c r="U192" s="1"/>
      <c r="V192" s="1" t="s">
        <v>39</v>
      </c>
      <c r="X192" s="37"/>
      <c r="Y192" s="38"/>
      <c r="Z192" s="1">
        <v>70</v>
      </c>
      <c r="AA192" s="1">
        <v>20</v>
      </c>
      <c r="AB192" s="48">
        <f t="shared" si="38"/>
        <v>0</v>
      </c>
      <c r="AF192" s="38"/>
      <c r="AG192" s="38"/>
      <c r="AH192" s="38">
        <f t="shared" si="37"/>
        <v>0</v>
      </c>
    </row>
    <row r="193" spans="1:34" s="36" customFormat="1" ht="23.25" customHeight="1">
      <c r="A193" s="49">
        <v>183</v>
      </c>
      <c r="B193" s="50" t="s">
        <v>224</v>
      </c>
      <c r="C193" s="51">
        <v>16885300</v>
      </c>
      <c r="D193" s="51"/>
      <c r="E193" s="52">
        <f t="shared" si="31"/>
        <v>16885300</v>
      </c>
      <c r="F193" s="53">
        <v>1275416.55</v>
      </c>
      <c r="G193" s="44">
        <f t="shared" si="26"/>
        <v>7.55341362013112</v>
      </c>
      <c r="H193" s="45">
        <f t="shared" si="27"/>
        <v>12.44658637986888</v>
      </c>
      <c r="I193" s="46">
        <f t="shared" si="32"/>
        <v>15609883.45</v>
      </c>
      <c r="J193" s="47">
        <f t="shared" si="28"/>
        <v>92.44658637986888</v>
      </c>
      <c r="K193" s="53"/>
      <c r="L193" s="44">
        <f t="shared" si="29"/>
        <v>0</v>
      </c>
      <c r="M193" s="43">
        <f t="shared" si="33"/>
        <v>1275416.55</v>
      </c>
      <c r="N193" s="44">
        <f t="shared" si="34"/>
        <v>7.55341362013112</v>
      </c>
      <c r="O193" s="54">
        <f t="shared" si="35"/>
        <v>62.44658637986888</v>
      </c>
      <c r="P193" s="53">
        <f t="shared" si="36"/>
        <v>15609883.45</v>
      </c>
      <c r="Q193" s="55">
        <f t="shared" si="30"/>
        <v>92.44658637986888</v>
      </c>
      <c r="S193" s="1">
        <v>1</v>
      </c>
      <c r="T193" s="1">
        <v>17</v>
      </c>
      <c r="U193" s="1"/>
      <c r="V193" s="1" t="s">
        <v>39</v>
      </c>
      <c r="X193" s="37"/>
      <c r="Y193" s="38"/>
      <c r="Z193" s="1">
        <v>70</v>
      </c>
      <c r="AA193" s="1">
        <v>20</v>
      </c>
      <c r="AB193" s="48">
        <f t="shared" si="38"/>
        <v>0</v>
      </c>
      <c r="AF193" s="38"/>
      <c r="AG193" s="38"/>
      <c r="AH193" s="38">
        <f t="shared" si="37"/>
        <v>0</v>
      </c>
    </row>
    <row r="194" spans="1:34" s="36" customFormat="1" ht="23.25" customHeight="1">
      <c r="A194" s="49">
        <v>184</v>
      </c>
      <c r="B194" s="50" t="s">
        <v>225</v>
      </c>
      <c r="C194" s="51">
        <v>1284000</v>
      </c>
      <c r="D194" s="51"/>
      <c r="E194" s="52">
        <f t="shared" si="31"/>
        <v>1284000</v>
      </c>
      <c r="F194" s="53">
        <v>96519.91</v>
      </c>
      <c r="G194" s="44">
        <f t="shared" si="26"/>
        <v>7.517126947040499</v>
      </c>
      <c r="H194" s="45">
        <f t="shared" si="27"/>
        <v>12.482873052959501</v>
      </c>
      <c r="I194" s="46">
        <f t="shared" si="32"/>
        <v>1187480.09</v>
      </c>
      <c r="J194" s="47">
        <f t="shared" si="28"/>
        <v>92.48287305295952</v>
      </c>
      <c r="K194" s="53"/>
      <c r="L194" s="44">
        <f t="shared" si="29"/>
        <v>0</v>
      </c>
      <c r="M194" s="43">
        <f t="shared" si="33"/>
        <v>96519.91</v>
      </c>
      <c r="N194" s="44">
        <f t="shared" si="34"/>
        <v>7.517126947040499</v>
      </c>
      <c r="O194" s="54">
        <f t="shared" si="35"/>
        <v>62.482873052959505</v>
      </c>
      <c r="P194" s="53">
        <f t="shared" si="36"/>
        <v>1187480.09</v>
      </c>
      <c r="Q194" s="55">
        <f t="shared" si="30"/>
        <v>92.48287305295952</v>
      </c>
      <c r="S194" s="1">
        <v>6</v>
      </c>
      <c r="T194" s="1">
        <v>83</v>
      </c>
      <c r="U194" s="1"/>
      <c r="V194" s="1" t="s">
        <v>39</v>
      </c>
      <c r="X194" s="37"/>
      <c r="Y194" s="38"/>
      <c r="Z194" s="1">
        <v>70</v>
      </c>
      <c r="AA194" s="1">
        <v>20</v>
      </c>
      <c r="AB194" s="48">
        <f t="shared" si="38"/>
        <v>0</v>
      </c>
      <c r="AF194" s="38"/>
      <c r="AG194" s="38"/>
      <c r="AH194" s="38">
        <f t="shared" si="37"/>
        <v>0</v>
      </c>
    </row>
    <row r="195" spans="1:34" s="36" customFormat="1" ht="23.25" customHeight="1">
      <c r="A195" s="49">
        <v>185</v>
      </c>
      <c r="B195" s="50" t="s">
        <v>226</v>
      </c>
      <c r="C195" s="51">
        <v>2840700</v>
      </c>
      <c r="D195" s="51"/>
      <c r="E195" s="52">
        <f t="shared" si="31"/>
        <v>2840700</v>
      </c>
      <c r="F195" s="53">
        <v>212502.75</v>
      </c>
      <c r="G195" s="44">
        <f t="shared" si="26"/>
        <v>7.480647375646847</v>
      </c>
      <c r="H195" s="45">
        <f t="shared" si="27"/>
        <v>12.519352624353154</v>
      </c>
      <c r="I195" s="46">
        <f t="shared" si="32"/>
        <v>2628197.25</v>
      </c>
      <c r="J195" s="47">
        <f t="shared" si="28"/>
        <v>92.51935262435315</v>
      </c>
      <c r="K195" s="53"/>
      <c r="L195" s="44">
        <f t="shared" si="29"/>
        <v>0</v>
      </c>
      <c r="M195" s="43">
        <f t="shared" si="33"/>
        <v>212502.75</v>
      </c>
      <c r="N195" s="44">
        <f t="shared" si="34"/>
        <v>7.480647375646847</v>
      </c>
      <c r="O195" s="54">
        <f t="shared" si="35"/>
        <v>62.519352624353154</v>
      </c>
      <c r="P195" s="53">
        <f t="shared" si="36"/>
        <v>2628197.25</v>
      </c>
      <c r="Q195" s="55">
        <f t="shared" si="30"/>
        <v>92.51935262435315</v>
      </c>
      <c r="S195" s="1">
        <v>9</v>
      </c>
      <c r="T195" s="1">
        <v>53</v>
      </c>
      <c r="U195" s="1"/>
      <c r="V195" s="1" t="s">
        <v>39</v>
      </c>
      <c r="X195" s="37"/>
      <c r="Y195" s="38"/>
      <c r="Z195" s="1">
        <v>70</v>
      </c>
      <c r="AA195" s="1">
        <v>20</v>
      </c>
      <c r="AB195" s="48">
        <f t="shared" si="38"/>
        <v>0</v>
      </c>
      <c r="AF195" s="38"/>
      <c r="AG195" s="38"/>
      <c r="AH195" s="38">
        <f t="shared" si="37"/>
        <v>0</v>
      </c>
    </row>
    <row r="196" spans="1:34" s="36" customFormat="1" ht="23.25" customHeight="1">
      <c r="A196" s="49">
        <v>186</v>
      </c>
      <c r="B196" s="50" t="s">
        <v>227</v>
      </c>
      <c r="C196" s="51">
        <v>1626780</v>
      </c>
      <c r="D196" s="51"/>
      <c r="E196" s="52">
        <f t="shared" si="31"/>
        <v>1626780</v>
      </c>
      <c r="F196" s="53">
        <v>121567.12</v>
      </c>
      <c r="G196" s="44">
        <f t="shared" si="26"/>
        <v>7.4728678739596015</v>
      </c>
      <c r="H196" s="45">
        <f t="shared" si="27"/>
        <v>12.5271321260404</v>
      </c>
      <c r="I196" s="46">
        <f t="shared" si="32"/>
        <v>1505212.88</v>
      </c>
      <c r="J196" s="47">
        <f t="shared" si="28"/>
        <v>92.5271321260404</v>
      </c>
      <c r="K196" s="53"/>
      <c r="L196" s="44">
        <f t="shared" si="29"/>
        <v>0</v>
      </c>
      <c r="M196" s="43">
        <f t="shared" si="33"/>
        <v>121567.12</v>
      </c>
      <c r="N196" s="44">
        <f t="shared" si="34"/>
        <v>7.4728678739596015</v>
      </c>
      <c r="O196" s="54">
        <f t="shared" si="35"/>
        <v>62.5271321260404</v>
      </c>
      <c r="P196" s="53">
        <f t="shared" si="36"/>
        <v>1505212.88</v>
      </c>
      <c r="Q196" s="55">
        <f t="shared" si="30"/>
        <v>92.5271321260404</v>
      </c>
      <c r="S196" s="1">
        <v>7</v>
      </c>
      <c r="T196" s="1">
        <v>83</v>
      </c>
      <c r="U196" s="1"/>
      <c r="V196" s="1" t="s">
        <v>39</v>
      </c>
      <c r="X196" s="37"/>
      <c r="Y196" s="38"/>
      <c r="Z196" s="1">
        <v>70</v>
      </c>
      <c r="AA196" s="1">
        <v>20</v>
      </c>
      <c r="AB196" s="48">
        <f t="shared" si="38"/>
        <v>0</v>
      </c>
      <c r="AF196" s="38"/>
      <c r="AG196" s="38"/>
      <c r="AH196" s="38">
        <f t="shared" si="37"/>
        <v>0</v>
      </c>
    </row>
    <row r="197" spans="1:34" s="36" customFormat="1" ht="23.25" customHeight="1">
      <c r="A197" s="49">
        <v>187</v>
      </c>
      <c r="B197" s="50" t="s">
        <v>228</v>
      </c>
      <c r="C197" s="51">
        <v>8605140</v>
      </c>
      <c r="D197" s="51"/>
      <c r="E197" s="52">
        <f t="shared" si="31"/>
        <v>8605140</v>
      </c>
      <c r="F197" s="53">
        <v>637075.36</v>
      </c>
      <c r="G197" s="44">
        <f t="shared" si="26"/>
        <v>7.403428183620488</v>
      </c>
      <c r="H197" s="45">
        <f t="shared" si="27"/>
        <v>12.596571816379512</v>
      </c>
      <c r="I197" s="46">
        <f t="shared" si="32"/>
        <v>7968064.64</v>
      </c>
      <c r="J197" s="47">
        <f t="shared" si="28"/>
        <v>92.59657181637951</v>
      </c>
      <c r="K197" s="53"/>
      <c r="L197" s="44">
        <f t="shared" si="29"/>
        <v>0</v>
      </c>
      <c r="M197" s="43">
        <f t="shared" si="33"/>
        <v>637075.36</v>
      </c>
      <c r="N197" s="44">
        <f t="shared" si="34"/>
        <v>7.403428183620488</v>
      </c>
      <c r="O197" s="54">
        <f t="shared" si="35"/>
        <v>62.59657181637951</v>
      </c>
      <c r="P197" s="53">
        <f t="shared" si="36"/>
        <v>7968064.64</v>
      </c>
      <c r="Q197" s="55">
        <f t="shared" si="30"/>
        <v>92.59657181637951</v>
      </c>
      <c r="S197" s="1">
        <v>6</v>
      </c>
      <c r="T197" s="1">
        <v>53</v>
      </c>
      <c r="U197" s="1"/>
      <c r="V197" s="1" t="s">
        <v>39</v>
      </c>
      <c r="X197" s="37"/>
      <c r="Y197" s="38"/>
      <c r="Z197" s="1">
        <v>70</v>
      </c>
      <c r="AA197" s="1">
        <v>20</v>
      </c>
      <c r="AB197" s="48">
        <f t="shared" si="38"/>
        <v>0</v>
      </c>
      <c r="AF197" s="38"/>
      <c r="AG197" s="38"/>
      <c r="AH197" s="38">
        <f t="shared" si="37"/>
        <v>0</v>
      </c>
    </row>
    <row r="198" spans="1:34" s="36" customFormat="1" ht="23.25" customHeight="1">
      <c r="A198" s="49">
        <v>188</v>
      </c>
      <c r="B198" s="50" t="s">
        <v>229</v>
      </c>
      <c r="C198" s="51">
        <v>808850</v>
      </c>
      <c r="D198" s="51"/>
      <c r="E198" s="52">
        <f t="shared" si="31"/>
        <v>808850</v>
      </c>
      <c r="F198" s="53">
        <v>59257</v>
      </c>
      <c r="G198" s="44">
        <f t="shared" si="26"/>
        <v>7.3260802373740495</v>
      </c>
      <c r="H198" s="45">
        <f t="shared" si="27"/>
        <v>12.67391976262595</v>
      </c>
      <c r="I198" s="46">
        <f t="shared" si="32"/>
        <v>749593</v>
      </c>
      <c r="J198" s="47">
        <f t="shared" si="28"/>
        <v>92.67391976262596</v>
      </c>
      <c r="K198" s="53"/>
      <c r="L198" s="44">
        <f t="shared" si="29"/>
        <v>0</v>
      </c>
      <c r="M198" s="43">
        <f t="shared" si="33"/>
        <v>59257</v>
      </c>
      <c r="N198" s="44">
        <f t="shared" si="34"/>
        <v>7.3260802373740495</v>
      </c>
      <c r="O198" s="54">
        <f t="shared" si="35"/>
        <v>62.67391976262595</v>
      </c>
      <c r="P198" s="53">
        <f t="shared" si="36"/>
        <v>749593</v>
      </c>
      <c r="Q198" s="55">
        <f t="shared" si="30"/>
        <v>92.67391976262596</v>
      </c>
      <c r="S198" s="1">
        <v>8</v>
      </c>
      <c r="T198" s="1">
        <v>83</v>
      </c>
      <c r="U198" s="1"/>
      <c r="V198" s="1" t="s">
        <v>39</v>
      </c>
      <c r="X198" s="37"/>
      <c r="Y198" s="38"/>
      <c r="Z198" s="1">
        <v>70</v>
      </c>
      <c r="AA198" s="1">
        <v>20</v>
      </c>
      <c r="AB198" s="48">
        <f t="shared" si="38"/>
        <v>0</v>
      </c>
      <c r="AF198" s="38"/>
      <c r="AG198" s="38"/>
      <c r="AH198" s="38">
        <f t="shared" si="37"/>
        <v>0</v>
      </c>
    </row>
    <row r="199" spans="1:34" s="36" customFormat="1" ht="23.25" customHeight="1">
      <c r="A199" s="49">
        <v>189</v>
      </c>
      <c r="B199" s="50" t="s">
        <v>230</v>
      </c>
      <c r="C199" s="51">
        <v>10428360</v>
      </c>
      <c r="D199" s="51"/>
      <c r="E199" s="52">
        <f t="shared" si="31"/>
        <v>10428360</v>
      </c>
      <c r="F199" s="53">
        <v>759221.1</v>
      </c>
      <c r="G199" s="44">
        <f t="shared" si="26"/>
        <v>7.28034993038215</v>
      </c>
      <c r="H199" s="45">
        <f t="shared" si="27"/>
        <v>12.719650069617849</v>
      </c>
      <c r="I199" s="46">
        <f t="shared" si="32"/>
        <v>9669138.9</v>
      </c>
      <c r="J199" s="47">
        <f t="shared" si="28"/>
        <v>92.71965006961786</v>
      </c>
      <c r="K199" s="53">
        <v>123670</v>
      </c>
      <c r="L199" s="44">
        <f t="shared" si="29"/>
        <v>1.1859007552481886</v>
      </c>
      <c r="M199" s="43">
        <f t="shared" si="33"/>
        <v>882891.1</v>
      </c>
      <c r="N199" s="44">
        <f t="shared" si="34"/>
        <v>8.466250685630339</v>
      </c>
      <c r="O199" s="54">
        <f t="shared" si="35"/>
        <v>61.53374931436966</v>
      </c>
      <c r="P199" s="53">
        <f t="shared" si="36"/>
        <v>9545468.9</v>
      </c>
      <c r="Q199" s="55">
        <f t="shared" si="30"/>
        <v>91.53374931436966</v>
      </c>
      <c r="S199" s="1">
        <v>1</v>
      </c>
      <c r="T199" s="1">
        <v>3</v>
      </c>
      <c r="U199" s="1" t="s">
        <v>60</v>
      </c>
      <c r="V199" s="1" t="s">
        <v>39</v>
      </c>
      <c r="X199" s="37"/>
      <c r="Y199" s="38"/>
      <c r="Z199" s="1">
        <v>70</v>
      </c>
      <c r="AA199" s="1">
        <v>20</v>
      </c>
      <c r="AB199" s="48">
        <f t="shared" si="38"/>
        <v>0</v>
      </c>
      <c r="AF199" s="38"/>
      <c r="AG199" s="38"/>
      <c r="AH199" s="38">
        <f t="shared" si="37"/>
        <v>0</v>
      </c>
    </row>
    <row r="200" spans="1:34" s="36" customFormat="1" ht="23.25" customHeight="1">
      <c r="A200" s="49">
        <v>190</v>
      </c>
      <c r="B200" s="50" t="s">
        <v>231</v>
      </c>
      <c r="C200" s="51">
        <v>7063190</v>
      </c>
      <c r="D200" s="51"/>
      <c r="E200" s="52">
        <f t="shared" si="31"/>
        <v>7063190</v>
      </c>
      <c r="F200" s="53">
        <v>512242.23</v>
      </c>
      <c r="G200" s="44">
        <f t="shared" si="26"/>
        <v>7.252278786214161</v>
      </c>
      <c r="H200" s="45">
        <f t="shared" si="27"/>
        <v>12.747721213785839</v>
      </c>
      <c r="I200" s="46">
        <f t="shared" si="32"/>
        <v>6550947.77</v>
      </c>
      <c r="J200" s="47">
        <f t="shared" si="28"/>
        <v>92.74772121378584</v>
      </c>
      <c r="K200" s="53"/>
      <c r="L200" s="44">
        <f t="shared" si="29"/>
        <v>0</v>
      </c>
      <c r="M200" s="43">
        <f t="shared" si="33"/>
        <v>512242.23</v>
      </c>
      <c r="N200" s="44">
        <f t="shared" si="34"/>
        <v>7.252278786214161</v>
      </c>
      <c r="O200" s="54">
        <f t="shared" si="35"/>
        <v>62.74772121378584</v>
      </c>
      <c r="P200" s="53">
        <f t="shared" si="36"/>
        <v>6550947.77</v>
      </c>
      <c r="Q200" s="55">
        <f t="shared" si="30"/>
        <v>92.74772121378584</v>
      </c>
      <c r="S200" s="1">
        <v>4</v>
      </c>
      <c r="T200" s="1">
        <v>53</v>
      </c>
      <c r="U200" s="1"/>
      <c r="V200" s="1" t="s">
        <v>39</v>
      </c>
      <c r="X200" s="37"/>
      <c r="Y200" s="38"/>
      <c r="Z200" s="1">
        <v>70</v>
      </c>
      <c r="AA200" s="1">
        <v>20</v>
      </c>
      <c r="AB200" s="48">
        <f t="shared" si="38"/>
        <v>0</v>
      </c>
      <c r="AF200" s="38"/>
      <c r="AG200" s="38"/>
      <c r="AH200" s="38">
        <f t="shared" si="37"/>
        <v>0</v>
      </c>
    </row>
    <row r="201" spans="1:34" s="36" customFormat="1" ht="23.25" customHeight="1">
      <c r="A201" s="49">
        <v>191</v>
      </c>
      <c r="B201" s="50" t="s">
        <v>232</v>
      </c>
      <c r="C201" s="51">
        <v>6249260</v>
      </c>
      <c r="D201" s="51"/>
      <c r="E201" s="52">
        <f t="shared" si="31"/>
        <v>6249260</v>
      </c>
      <c r="F201" s="53">
        <v>450330.65</v>
      </c>
      <c r="G201" s="44">
        <f t="shared" si="26"/>
        <v>7.206143607403116</v>
      </c>
      <c r="H201" s="45">
        <f t="shared" si="27"/>
        <v>12.793856392596883</v>
      </c>
      <c r="I201" s="46">
        <f t="shared" si="32"/>
        <v>5798929.35</v>
      </c>
      <c r="J201" s="47">
        <f t="shared" si="28"/>
        <v>92.79385639259688</v>
      </c>
      <c r="K201" s="53"/>
      <c r="L201" s="44">
        <f t="shared" si="29"/>
        <v>0</v>
      </c>
      <c r="M201" s="43">
        <f t="shared" si="33"/>
        <v>450330.65</v>
      </c>
      <c r="N201" s="44">
        <f t="shared" si="34"/>
        <v>7.206143607403116</v>
      </c>
      <c r="O201" s="54">
        <f t="shared" si="35"/>
        <v>62.79385639259689</v>
      </c>
      <c r="P201" s="53">
        <f t="shared" si="36"/>
        <v>5798929.35</v>
      </c>
      <c r="Q201" s="55">
        <f t="shared" si="30"/>
        <v>92.79385639259688</v>
      </c>
      <c r="S201" s="1">
        <v>5</v>
      </c>
      <c r="T201" s="1">
        <v>3</v>
      </c>
      <c r="U201" s="1" t="s">
        <v>60</v>
      </c>
      <c r="V201" s="1" t="s">
        <v>39</v>
      </c>
      <c r="X201" s="37"/>
      <c r="Y201" s="38"/>
      <c r="Z201" s="1">
        <v>70</v>
      </c>
      <c r="AA201" s="1">
        <v>20</v>
      </c>
      <c r="AB201" s="48">
        <f t="shared" si="38"/>
        <v>0</v>
      </c>
      <c r="AF201" s="38"/>
      <c r="AG201" s="38"/>
      <c r="AH201" s="38">
        <f t="shared" si="37"/>
        <v>0</v>
      </c>
    </row>
    <row r="202" spans="1:34" s="36" customFormat="1" ht="23.25" customHeight="1">
      <c r="A202" s="49">
        <v>192</v>
      </c>
      <c r="B202" s="50" t="s">
        <v>233</v>
      </c>
      <c r="C202" s="51">
        <v>7090220</v>
      </c>
      <c r="D202" s="51"/>
      <c r="E202" s="52">
        <f t="shared" si="31"/>
        <v>7090220</v>
      </c>
      <c r="F202" s="53">
        <v>509078.77</v>
      </c>
      <c r="G202" s="44">
        <f aca="true" t="shared" si="39" ref="G202:G265">+F202*100/E202</f>
        <v>7.1800137372324135</v>
      </c>
      <c r="H202" s="45">
        <f aca="true" t="shared" si="40" ref="H202:H265">+AA202-G202</f>
        <v>12.819986262767586</v>
      </c>
      <c r="I202" s="46">
        <f t="shared" si="32"/>
        <v>6581141.23</v>
      </c>
      <c r="J202" s="47">
        <f aca="true" t="shared" si="41" ref="J202:J265">+I202*100/E202</f>
        <v>92.81998626276759</v>
      </c>
      <c r="K202" s="53">
        <v>71500</v>
      </c>
      <c r="L202" s="44">
        <f aca="true" t="shared" si="42" ref="L202:L265">+K202*100/E202</f>
        <v>1.0084313321730496</v>
      </c>
      <c r="M202" s="43">
        <f t="shared" si="33"/>
        <v>580578.77</v>
      </c>
      <c r="N202" s="44">
        <f t="shared" si="34"/>
        <v>8.188445069405462</v>
      </c>
      <c r="O202" s="54">
        <f t="shared" si="35"/>
        <v>61.81155493059454</v>
      </c>
      <c r="P202" s="53">
        <f t="shared" si="36"/>
        <v>6509641.23</v>
      </c>
      <c r="Q202" s="55">
        <f aca="true" t="shared" si="43" ref="Q202:Q265">+P202*100/E202</f>
        <v>91.81155493059454</v>
      </c>
      <c r="S202" s="1">
        <v>8</v>
      </c>
      <c r="T202" s="1">
        <v>3</v>
      </c>
      <c r="U202" s="1" t="s">
        <v>126</v>
      </c>
      <c r="V202" s="1" t="s">
        <v>39</v>
      </c>
      <c r="X202" s="37"/>
      <c r="Y202" s="38"/>
      <c r="Z202" s="1">
        <v>70</v>
      </c>
      <c r="AA202" s="1">
        <v>20</v>
      </c>
      <c r="AB202" s="48">
        <f t="shared" si="38"/>
        <v>0</v>
      </c>
      <c r="AF202" s="38"/>
      <c r="AG202" s="38"/>
      <c r="AH202" s="38">
        <f t="shared" si="37"/>
        <v>0</v>
      </c>
    </row>
    <row r="203" spans="1:34" s="36" customFormat="1" ht="23.25" customHeight="1">
      <c r="A203" s="49">
        <v>193</v>
      </c>
      <c r="B203" s="50" t="s">
        <v>234</v>
      </c>
      <c r="C203" s="51">
        <v>1704440</v>
      </c>
      <c r="D203" s="51"/>
      <c r="E203" s="52">
        <f aca="true" t="shared" si="44" ref="E203:E266">SUM(C203:D203)</f>
        <v>1704440</v>
      </c>
      <c r="F203" s="53">
        <v>121846.59</v>
      </c>
      <c r="G203" s="44">
        <f t="shared" si="39"/>
        <v>7.148775550914083</v>
      </c>
      <c r="H203" s="45">
        <f t="shared" si="40"/>
        <v>12.851224449085917</v>
      </c>
      <c r="I203" s="46">
        <f aca="true" t="shared" si="45" ref="I203:I266">+E203-F203</f>
        <v>1582593.41</v>
      </c>
      <c r="J203" s="47">
        <f t="shared" si="41"/>
        <v>92.85122444908592</v>
      </c>
      <c r="K203" s="53"/>
      <c r="L203" s="44">
        <f t="shared" si="42"/>
        <v>0</v>
      </c>
      <c r="M203" s="43">
        <f aca="true" t="shared" si="46" ref="M203:M266">SUM(F203+K203)</f>
        <v>121846.59</v>
      </c>
      <c r="N203" s="44">
        <f aca="true" t="shared" si="47" ref="N203:N266">SUM(M203*100/E203)</f>
        <v>7.148775550914083</v>
      </c>
      <c r="O203" s="54">
        <f aca="true" t="shared" si="48" ref="O203:O266">+Z203-N203</f>
        <v>62.85122444908592</v>
      </c>
      <c r="P203" s="53">
        <f aca="true" t="shared" si="49" ref="P203:P266">SUM(E203-M203)</f>
        <v>1582593.41</v>
      </c>
      <c r="Q203" s="55">
        <f t="shared" si="43"/>
        <v>92.85122444908592</v>
      </c>
      <c r="S203" s="1">
        <v>83</v>
      </c>
      <c r="T203" s="1">
        <v>83</v>
      </c>
      <c r="U203" s="1"/>
      <c r="V203" s="1" t="s">
        <v>90</v>
      </c>
      <c r="X203" s="37"/>
      <c r="Y203" s="38"/>
      <c r="Z203" s="1">
        <v>70</v>
      </c>
      <c r="AA203" s="1">
        <v>20</v>
      </c>
      <c r="AB203" s="48">
        <f t="shared" si="38"/>
        <v>0</v>
      </c>
      <c r="AF203" s="38"/>
      <c r="AG203" s="38"/>
      <c r="AH203" s="38">
        <f aca="true" t="shared" si="50" ref="AH203:AH266">SUM(AF203:AG203)</f>
        <v>0</v>
      </c>
    </row>
    <row r="204" spans="1:34" s="36" customFormat="1" ht="23.25" customHeight="1">
      <c r="A204" s="49">
        <v>194</v>
      </c>
      <c r="B204" s="50" t="s">
        <v>235</v>
      </c>
      <c r="C204" s="51">
        <v>8412850</v>
      </c>
      <c r="D204" s="51"/>
      <c r="E204" s="52">
        <f t="shared" si="44"/>
        <v>8412850</v>
      </c>
      <c r="F204" s="53">
        <v>598846.81</v>
      </c>
      <c r="G204" s="44">
        <f t="shared" si="39"/>
        <v>7.118239478892409</v>
      </c>
      <c r="H204" s="45">
        <f t="shared" si="40"/>
        <v>12.88176052110759</v>
      </c>
      <c r="I204" s="46">
        <f t="shared" si="45"/>
        <v>7814003.1899999995</v>
      </c>
      <c r="J204" s="47">
        <f t="shared" si="41"/>
        <v>92.8817605211076</v>
      </c>
      <c r="K204" s="53">
        <v>149500</v>
      </c>
      <c r="L204" s="44">
        <f t="shared" si="42"/>
        <v>1.7770434513868665</v>
      </c>
      <c r="M204" s="43">
        <f t="shared" si="46"/>
        <v>748346.81</v>
      </c>
      <c r="N204" s="44">
        <f t="shared" si="47"/>
        <v>8.895282930279276</v>
      </c>
      <c r="O204" s="54">
        <f t="shared" si="48"/>
        <v>61.10471706972072</v>
      </c>
      <c r="P204" s="53">
        <f t="shared" si="49"/>
        <v>7664503.1899999995</v>
      </c>
      <c r="Q204" s="55">
        <f t="shared" si="43"/>
        <v>91.10471706972072</v>
      </c>
      <c r="S204" s="1">
        <v>4</v>
      </c>
      <c r="T204" s="1">
        <v>3</v>
      </c>
      <c r="U204" s="1" t="s">
        <v>60</v>
      </c>
      <c r="V204" s="1" t="s">
        <v>39</v>
      </c>
      <c r="X204" s="37"/>
      <c r="Y204" s="38"/>
      <c r="Z204" s="1">
        <v>70</v>
      </c>
      <c r="AA204" s="1">
        <v>20</v>
      </c>
      <c r="AB204" s="48">
        <f t="shared" si="38"/>
        <v>0</v>
      </c>
      <c r="AF204" s="38"/>
      <c r="AG204" s="38"/>
      <c r="AH204" s="38">
        <f t="shared" si="50"/>
        <v>0</v>
      </c>
    </row>
    <row r="205" spans="1:34" s="36" customFormat="1" ht="23.25" customHeight="1">
      <c r="A205" s="49">
        <v>195</v>
      </c>
      <c r="B205" s="50" t="s">
        <v>236</v>
      </c>
      <c r="C205" s="51">
        <v>1392160</v>
      </c>
      <c r="D205" s="51"/>
      <c r="E205" s="52">
        <f t="shared" si="44"/>
        <v>1392160</v>
      </c>
      <c r="F205" s="53">
        <v>98824.1</v>
      </c>
      <c r="G205" s="44">
        <f t="shared" si="39"/>
        <v>7.098616538328928</v>
      </c>
      <c r="H205" s="45">
        <f t="shared" si="40"/>
        <v>12.901383461671072</v>
      </c>
      <c r="I205" s="46">
        <f t="shared" si="45"/>
        <v>1293335.9</v>
      </c>
      <c r="J205" s="47">
        <f t="shared" si="41"/>
        <v>92.90138346167106</v>
      </c>
      <c r="K205" s="53">
        <v>102200</v>
      </c>
      <c r="L205" s="44">
        <f t="shared" si="42"/>
        <v>7.3411102172164115</v>
      </c>
      <c r="M205" s="43">
        <f t="shared" si="46"/>
        <v>201024.1</v>
      </c>
      <c r="N205" s="44">
        <f t="shared" si="47"/>
        <v>14.43972675554534</v>
      </c>
      <c r="O205" s="54">
        <f t="shared" si="48"/>
        <v>55.56027324445466</v>
      </c>
      <c r="P205" s="53">
        <f t="shared" si="49"/>
        <v>1191135.9</v>
      </c>
      <c r="Q205" s="55">
        <f t="shared" si="43"/>
        <v>85.56027324445465</v>
      </c>
      <c r="S205" s="1">
        <v>83</v>
      </c>
      <c r="T205" s="1">
        <v>83</v>
      </c>
      <c r="U205" s="1"/>
      <c r="V205" s="1" t="s">
        <v>90</v>
      </c>
      <c r="X205" s="37"/>
      <c r="Y205" s="38"/>
      <c r="Z205" s="1">
        <v>70</v>
      </c>
      <c r="AA205" s="1">
        <v>20</v>
      </c>
      <c r="AB205" s="48">
        <f t="shared" si="38"/>
        <v>0</v>
      </c>
      <c r="AF205" s="38"/>
      <c r="AG205" s="38"/>
      <c r="AH205" s="38">
        <f t="shared" si="50"/>
        <v>0</v>
      </c>
    </row>
    <row r="206" spans="1:34" s="36" customFormat="1" ht="23.25" customHeight="1">
      <c r="A206" s="49">
        <v>196</v>
      </c>
      <c r="B206" s="50" t="s">
        <v>237</v>
      </c>
      <c r="C206" s="51">
        <v>1039890</v>
      </c>
      <c r="D206" s="51"/>
      <c r="E206" s="52">
        <f t="shared" si="44"/>
        <v>1039890</v>
      </c>
      <c r="F206" s="53">
        <v>73107.67</v>
      </c>
      <c r="G206" s="44">
        <f t="shared" si="39"/>
        <v>7.030327246151035</v>
      </c>
      <c r="H206" s="45">
        <f t="shared" si="40"/>
        <v>12.969672753848965</v>
      </c>
      <c r="I206" s="46">
        <f t="shared" si="45"/>
        <v>966782.33</v>
      </c>
      <c r="J206" s="47">
        <f t="shared" si="41"/>
        <v>92.96967275384897</v>
      </c>
      <c r="K206" s="53"/>
      <c r="L206" s="44">
        <f t="shared" si="42"/>
        <v>0</v>
      </c>
      <c r="M206" s="43">
        <f t="shared" si="46"/>
        <v>73107.67</v>
      </c>
      <c r="N206" s="44">
        <f t="shared" si="47"/>
        <v>7.030327246151035</v>
      </c>
      <c r="O206" s="54">
        <f t="shared" si="48"/>
        <v>62.96967275384897</v>
      </c>
      <c r="P206" s="53">
        <f t="shared" si="49"/>
        <v>966782.33</v>
      </c>
      <c r="Q206" s="55">
        <f t="shared" si="43"/>
        <v>92.96967275384897</v>
      </c>
      <c r="S206" s="1">
        <v>3</v>
      </c>
      <c r="T206" s="1">
        <v>83</v>
      </c>
      <c r="U206" s="1"/>
      <c r="V206" s="1" t="s">
        <v>39</v>
      </c>
      <c r="X206" s="37"/>
      <c r="Y206" s="38"/>
      <c r="Z206" s="1">
        <v>70</v>
      </c>
      <c r="AA206" s="1">
        <v>20</v>
      </c>
      <c r="AB206" s="48">
        <f t="shared" si="38"/>
        <v>0</v>
      </c>
      <c r="AF206" s="38"/>
      <c r="AG206" s="38"/>
      <c r="AH206" s="38">
        <f t="shared" si="50"/>
        <v>0</v>
      </c>
    </row>
    <row r="207" spans="1:34" s="36" customFormat="1" ht="23.25" customHeight="1">
      <c r="A207" s="49">
        <v>197</v>
      </c>
      <c r="B207" s="50" t="s">
        <v>238</v>
      </c>
      <c r="C207" s="51">
        <v>10093350</v>
      </c>
      <c r="D207" s="51"/>
      <c r="E207" s="52">
        <f t="shared" si="44"/>
        <v>10093350</v>
      </c>
      <c r="F207" s="53">
        <v>704175.92</v>
      </c>
      <c r="G207" s="44">
        <f t="shared" si="39"/>
        <v>6.976632337132865</v>
      </c>
      <c r="H207" s="45">
        <f t="shared" si="40"/>
        <v>13.023367662867134</v>
      </c>
      <c r="I207" s="46">
        <f t="shared" si="45"/>
        <v>9389174.08</v>
      </c>
      <c r="J207" s="47">
        <f t="shared" si="41"/>
        <v>93.02336766286713</v>
      </c>
      <c r="K207" s="53">
        <v>1482001.57</v>
      </c>
      <c r="L207" s="44">
        <f t="shared" si="42"/>
        <v>14.682950358404296</v>
      </c>
      <c r="M207" s="43">
        <f t="shared" si="46"/>
        <v>2186177.49</v>
      </c>
      <c r="N207" s="44">
        <f t="shared" si="47"/>
        <v>21.659582695537164</v>
      </c>
      <c r="O207" s="54">
        <f t="shared" si="48"/>
        <v>48.34041730446283</v>
      </c>
      <c r="P207" s="53">
        <f t="shared" si="49"/>
        <v>7907172.51</v>
      </c>
      <c r="Q207" s="55">
        <f t="shared" si="43"/>
        <v>78.34041730446285</v>
      </c>
      <c r="S207" s="1">
        <v>5</v>
      </c>
      <c r="T207" s="1">
        <v>3</v>
      </c>
      <c r="U207" s="1" t="s">
        <v>126</v>
      </c>
      <c r="V207" s="1" t="s">
        <v>39</v>
      </c>
      <c r="X207" s="37"/>
      <c r="Y207" s="38"/>
      <c r="Z207" s="1">
        <v>70</v>
      </c>
      <c r="AA207" s="1">
        <v>20</v>
      </c>
      <c r="AB207" s="48">
        <f t="shared" si="38"/>
        <v>0</v>
      </c>
      <c r="AF207" s="38"/>
      <c r="AG207" s="38"/>
      <c r="AH207" s="38">
        <f t="shared" si="50"/>
        <v>0</v>
      </c>
    </row>
    <row r="208" spans="1:34" s="36" customFormat="1" ht="23.25" customHeight="1">
      <c r="A208" s="49">
        <v>198</v>
      </c>
      <c r="B208" s="50" t="s">
        <v>239</v>
      </c>
      <c r="C208" s="51">
        <v>2541340</v>
      </c>
      <c r="D208" s="51"/>
      <c r="E208" s="52">
        <f t="shared" si="44"/>
        <v>2541340</v>
      </c>
      <c r="F208" s="53">
        <v>176993.65</v>
      </c>
      <c r="G208" s="44">
        <f t="shared" si="39"/>
        <v>6.964579709916816</v>
      </c>
      <c r="H208" s="45">
        <f t="shared" si="40"/>
        <v>13.035420290083184</v>
      </c>
      <c r="I208" s="46">
        <f t="shared" si="45"/>
        <v>2364346.35</v>
      </c>
      <c r="J208" s="47">
        <f t="shared" si="41"/>
        <v>93.03542029008318</v>
      </c>
      <c r="K208" s="53"/>
      <c r="L208" s="44">
        <f t="shared" si="42"/>
        <v>0</v>
      </c>
      <c r="M208" s="43">
        <f t="shared" si="46"/>
        <v>176993.65</v>
      </c>
      <c r="N208" s="44">
        <f t="shared" si="47"/>
        <v>6.964579709916816</v>
      </c>
      <c r="O208" s="54">
        <f t="shared" si="48"/>
        <v>63.03542029008318</v>
      </c>
      <c r="P208" s="53">
        <f t="shared" si="49"/>
        <v>2364346.35</v>
      </c>
      <c r="Q208" s="55">
        <f t="shared" si="43"/>
        <v>93.03542029008318</v>
      </c>
      <c r="S208" s="1">
        <v>9</v>
      </c>
      <c r="T208" s="1">
        <v>83</v>
      </c>
      <c r="U208" s="1"/>
      <c r="V208" s="1" t="s">
        <v>39</v>
      </c>
      <c r="X208" s="37"/>
      <c r="Y208" s="38"/>
      <c r="Z208" s="1">
        <v>70</v>
      </c>
      <c r="AA208" s="1">
        <v>20</v>
      </c>
      <c r="AB208" s="48">
        <f t="shared" si="38"/>
        <v>0</v>
      </c>
      <c r="AF208" s="38"/>
      <c r="AG208" s="38"/>
      <c r="AH208" s="38">
        <f t="shared" si="50"/>
        <v>0</v>
      </c>
    </row>
    <row r="209" spans="1:34" s="36" customFormat="1" ht="23.25" customHeight="1">
      <c r="A209" s="49">
        <v>199</v>
      </c>
      <c r="B209" s="50" t="s">
        <v>240</v>
      </c>
      <c r="C209" s="51">
        <v>4649180</v>
      </c>
      <c r="D209" s="51"/>
      <c r="E209" s="52">
        <f t="shared" si="44"/>
        <v>4649180</v>
      </c>
      <c r="F209" s="53">
        <v>322214.74</v>
      </c>
      <c r="G209" s="44">
        <f t="shared" si="39"/>
        <v>6.9305714125931885</v>
      </c>
      <c r="H209" s="45">
        <f t="shared" si="40"/>
        <v>13.069428587406811</v>
      </c>
      <c r="I209" s="46">
        <f t="shared" si="45"/>
        <v>4326965.26</v>
      </c>
      <c r="J209" s="47">
        <f t="shared" si="41"/>
        <v>93.06942858740682</v>
      </c>
      <c r="K209" s="53">
        <v>1031500</v>
      </c>
      <c r="L209" s="44">
        <f t="shared" si="42"/>
        <v>22.186708193702977</v>
      </c>
      <c r="M209" s="43">
        <f t="shared" si="46"/>
        <v>1353714.74</v>
      </c>
      <c r="N209" s="44">
        <f t="shared" si="47"/>
        <v>29.117279606296165</v>
      </c>
      <c r="O209" s="54">
        <f t="shared" si="48"/>
        <v>40.882720393703835</v>
      </c>
      <c r="P209" s="53">
        <f t="shared" si="49"/>
        <v>3295465.26</v>
      </c>
      <c r="Q209" s="55">
        <f t="shared" si="43"/>
        <v>70.88272039370383</v>
      </c>
      <c r="S209" s="1">
        <v>3</v>
      </c>
      <c r="T209" s="1">
        <v>83</v>
      </c>
      <c r="U209" s="1"/>
      <c r="V209" s="1" t="s">
        <v>39</v>
      </c>
      <c r="X209" s="37"/>
      <c r="Y209" s="38"/>
      <c r="Z209" s="1">
        <v>70</v>
      </c>
      <c r="AA209" s="1">
        <v>20</v>
      </c>
      <c r="AB209" s="48">
        <f aca="true" t="shared" si="51" ref="AB209:AB272">+Y209+X209</f>
        <v>0</v>
      </c>
      <c r="AF209" s="38"/>
      <c r="AG209" s="38"/>
      <c r="AH209" s="38">
        <f t="shared" si="50"/>
        <v>0</v>
      </c>
    </row>
    <row r="210" spans="1:34" s="36" customFormat="1" ht="23.25" customHeight="1">
      <c r="A210" s="49">
        <v>200</v>
      </c>
      <c r="B210" s="50" t="s">
        <v>241</v>
      </c>
      <c r="C210" s="51">
        <v>16520610</v>
      </c>
      <c r="D210" s="51"/>
      <c r="E210" s="52">
        <f t="shared" si="44"/>
        <v>16520610</v>
      </c>
      <c r="F210" s="53">
        <v>1144785.12</v>
      </c>
      <c r="G210" s="44">
        <f t="shared" si="39"/>
        <v>6.929436140675194</v>
      </c>
      <c r="H210" s="45">
        <f t="shared" si="40"/>
        <v>13.070563859324807</v>
      </c>
      <c r="I210" s="46">
        <f t="shared" si="45"/>
        <v>15375824.879999999</v>
      </c>
      <c r="J210" s="47">
        <f t="shared" si="41"/>
        <v>93.0705638593248</v>
      </c>
      <c r="K210" s="53">
        <v>466140</v>
      </c>
      <c r="L210" s="44">
        <f t="shared" si="42"/>
        <v>2.8215665160063703</v>
      </c>
      <c r="M210" s="43">
        <f t="shared" si="46"/>
        <v>1610925.12</v>
      </c>
      <c r="N210" s="44">
        <f t="shared" si="47"/>
        <v>9.751002656681564</v>
      </c>
      <c r="O210" s="54">
        <f t="shared" si="48"/>
        <v>60.248997343318436</v>
      </c>
      <c r="P210" s="53">
        <f t="shared" si="49"/>
        <v>14909684.879999999</v>
      </c>
      <c r="Q210" s="55">
        <f t="shared" si="43"/>
        <v>90.24899734331844</v>
      </c>
      <c r="S210" s="1">
        <v>5</v>
      </c>
      <c r="T210" s="1">
        <v>10</v>
      </c>
      <c r="U210" s="1"/>
      <c r="V210" s="1" t="s">
        <v>39</v>
      </c>
      <c r="X210" s="37"/>
      <c r="Y210" s="38"/>
      <c r="Z210" s="1">
        <v>70</v>
      </c>
      <c r="AA210" s="1">
        <v>20</v>
      </c>
      <c r="AB210" s="48">
        <f t="shared" si="51"/>
        <v>0</v>
      </c>
      <c r="AF210" s="38"/>
      <c r="AG210" s="38"/>
      <c r="AH210" s="38">
        <f t="shared" si="50"/>
        <v>0</v>
      </c>
    </row>
    <row r="211" spans="1:34" s="36" customFormat="1" ht="23.25" customHeight="1">
      <c r="A211" s="49">
        <v>201</v>
      </c>
      <c r="B211" s="50" t="s">
        <v>242</v>
      </c>
      <c r="C211" s="51">
        <v>2107960</v>
      </c>
      <c r="D211" s="51"/>
      <c r="E211" s="52">
        <f t="shared" si="44"/>
        <v>2107960</v>
      </c>
      <c r="F211" s="53">
        <v>145917.98</v>
      </c>
      <c r="G211" s="44">
        <f t="shared" si="39"/>
        <v>6.922236664832351</v>
      </c>
      <c r="H211" s="45">
        <f t="shared" si="40"/>
        <v>13.07776333516765</v>
      </c>
      <c r="I211" s="46">
        <f t="shared" si="45"/>
        <v>1962042.02</v>
      </c>
      <c r="J211" s="47">
        <f t="shared" si="41"/>
        <v>93.07776333516765</v>
      </c>
      <c r="K211" s="53">
        <v>176000</v>
      </c>
      <c r="L211" s="44">
        <f t="shared" si="42"/>
        <v>8.349304540883129</v>
      </c>
      <c r="M211" s="43">
        <f t="shared" si="46"/>
        <v>321917.98</v>
      </c>
      <c r="N211" s="44">
        <f t="shared" si="47"/>
        <v>15.27154120571548</v>
      </c>
      <c r="O211" s="54">
        <f t="shared" si="48"/>
        <v>54.72845879428452</v>
      </c>
      <c r="P211" s="53">
        <f t="shared" si="49"/>
        <v>1786042.02</v>
      </c>
      <c r="Q211" s="55">
        <f t="shared" si="43"/>
        <v>84.72845879428452</v>
      </c>
      <c r="S211" s="1">
        <v>9</v>
      </c>
      <c r="T211" s="1">
        <v>53</v>
      </c>
      <c r="U211" s="1"/>
      <c r="V211" s="1" t="s">
        <v>39</v>
      </c>
      <c r="X211" s="37"/>
      <c r="Y211" s="38"/>
      <c r="Z211" s="1">
        <v>70</v>
      </c>
      <c r="AA211" s="1">
        <v>20</v>
      </c>
      <c r="AB211" s="48">
        <f t="shared" si="51"/>
        <v>0</v>
      </c>
      <c r="AF211" s="38"/>
      <c r="AG211" s="38"/>
      <c r="AH211" s="38">
        <f t="shared" si="50"/>
        <v>0</v>
      </c>
    </row>
    <row r="212" spans="1:34" s="36" customFormat="1" ht="23.25" customHeight="1">
      <c r="A212" s="49">
        <v>202</v>
      </c>
      <c r="B212" s="50" t="s">
        <v>243</v>
      </c>
      <c r="C212" s="51">
        <v>5280180</v>
      </c>
      <c r="D212" s="51"/>
      <c r="E212" s="52">
        <f t="shared" si="44"/>
        <v>5280180</v>
      </c>
      <c r="F212" s="53">
        <v>364554</v>
      </c>
      <c r="G212" s="44">
        <f t="shared" si="39"/>
        <v>6.904196447848369</v>
      </c>
      <c r="H212" s="45">
        <f t="shared" si="40"/>
        <v>13.095803552151631</v>
      </c>
      <c r="I212" s="46">
        <f t="shared" si="45"/>
        <v>4915626</v>
      </c>
      <c r="J212" s="47">
        <f t="shared" si="41"/>
        <v>93.09580355215164</v>
      </c>
      <c r="K212" s="53"/>
      <c r="L212" s="44">
        <f t="shared" si="42"/>
        <v>0</v>
      </c>
      <c r="M212" s="43">
        <f t="shared" si="46"/>
        <v>364554</v>
      </c>
      <c r="N212" s="44">
        <f t="shared" si="47"/>
        <v>6.904196447848369</v>
      </c>
      <c r="O212" s="54">
        <f t="shared" si="48"/>
        <v>63.09580355215163</v>
      </c>
      <c r="P212" s="53">
        <f t="shared" si="49"/>
        <v>4915626</v>
      </c>
      <c r="Q212" s="55">
        <f t="shared" si="43"/>
        <v>93.09580355215164</v>
      </c>
      <c r="S212" s="1">
        <v>1</v>
      </c>
      <c r="T212" s="1">
        <v>3</v>
      </c>
      <c r="U212" s="1" t="s">
        <v>60</v>
      </c>
      <c r="V212" s="1" t="s">
        <v>39</v>
      </c>
      <c r="X212" s="37"/>
      <c r="Y212" s="38"/>
      <c r="Z212" s="1">
        <v>70</v>
      </c>
      <c r="AA212" s="1">
        <v>20</v>
      </c>
      <c r="AB212" s="48">
        <f t="shared" si="51"/>
        <v>0</v>
      </c>
      <c r="AF212" s="38"/>
      <c r="AG212" s="38"/>
      <c r="AH212" s="38">
        <f t="shared" si="50"/>
        <v>0</v>
      </c>
    </row>
    <row r="213" spans="1:34" s="36" customFormat="1" ht="23.25" customHeight="1">
      <c r="A213" s="49">
        <v>203</v>
      </c>
      <c r="B213" s="50" t="s">
        <v>244</v>
      </c>
      <c r="C213" s="51">
        <v>3854452</v>
      </c>
      <c r="D213" s="51"/>
      <c r="E213" s="52">
        <f t="shared" si="44"/>
        <v>3854452</v>
      </c>
      <c r="F213" s="53">
        <v>265969.24</v>
      </c>
      <c r="G213" s="44">
        <f t="shared" si="39"/>
        <v>6.9003126773922725</v>
      </c>
      <c r="H213" s="45">
        <f t="shared" si="40"/>
        <v>13.099687322607728</v>
      </c>
      <c r="I213" s="46">
        <f t="shared" si="45"/>
        <v>3588482.76</v>
      </c>
      <c r="J213" s="47">
        <f t="shared" si="41"/>
        <v>93.09968732260772</v>
      </c>
      <c r="K213" s="53"/>
      <c r="L213" s="44">
        <f t="shared" si="42"/>
        <v>0</v>
      </c>
      <c r="M213" s="43">
        <f t="shared" si="46"/>
        <v>265969.24</v>
      </c>
      <c r="N213" s="44">
        <f t="shared" si="47"/>
        <v>6.9003126773922725</v>
      </c>
      <c r="O213" s="54">
        <f t="shared" si="48"/>
        <v>63.09968732260773</v>
      </c>
      <c r="P213" s="53">
        <f t="shared" si="49"/>
        <v>3588482.76</v>
      </c>
      <c r="Q213" s="55">
        <f t="shared" si="43"/>
        <v>93.09968732260772</v>
      </c>
      <c r="S213" s="1">
        <v>7</v>
      </c>
      <c r="T213" s="1">
        <v>83</v>
      </c>
      <c r="U213" s="1"/>
      <c r="V213" s="1" t="s">
        <v>39</v>
      </c>
      <c r="X213" s="37"/>
      <c r="Y213" s="38"/>
      <c r="Z213" s="1">
        <v>70</v>
      </c>
      <c r="AA213" s="1">
        <v>20</v>
      </c>
      <c r="AB213" s="48">
        <f t="shared" si="51"/>
        <v>0</v>
      </c>
      <c r="AF213" s="38"/>
      <c r="AG213" s="38"/>
      <c r="AH213" s="38">
        <f t="shared" si="50"/>
        <v>0</v>
      </c>
    </row>
    <row r="214" spans="1:34" s="36" customFormat="1" ht="23.25" customHeight="1">
      <c r="A214" s="49">
        <v>204</v>
      </c>
      <c r="B214" s="50" t="s">
        <v>245</v>
      </c>
      <c r="C214" s="51">
        <v>3764260</v>
      </c>
      <c r="D214" s="51"/>
      <c r="E214" s="52">
        <f t="shared" si="44"/>
        <v>3764260</v>
      </c>
      <c r="F214" s="53">
        <v>259558.58</v>
      </c>
      <c r="G214" s="44">
        <f t="shared" si="39"/>
        <v>6.895341448252777</v>
      </c>
      <c r="H214" s="45">
        <f t="shared" si="40"/>
        <v>13.104658551747223</v>
      </c>
      <c r="I214" s="46">
        <f t="shared" si="45"/>
        <v>3504701.42</v>
      </c>
      <c r="J214" s="47">
        <f t="shared" si="41"/>
        <v>93.10465855174722</v>
      </c>
      <c r="K214" s="53"/>
      <c r="L214" s="44">
        <f t="shared" si="42"/>
        <v>0</v>
      </c>
      <c r="M214" s="43">
        <f t="shared" si="46"/>
        <v>259558.58</v>
      </c>
      <c r="N214" s="44">
        <f t="shared" si="47"/>
        <v>6.895341448252777</v>
      </c>
      <c r="O214" s="54">
        <f t="shared" si="48"/>
        <v>63.10465855174722</v>
      </c>
      <c r="P214" s="53">
        <f t="shared" si="49"/>
        <v>3504701.42</v>
      </c>
      <c r="Q214" s="55">
        <f t="shared" si="43"/>
        <v>93.10465855174722</v>
      </c>
      <c r="S214" s="1">
        <v>6</v>
      </c>
      <c r="T214" s="1">
        <v>83</v>
      </c>
      <c r="U214" s="1"/>
      <c r="V214" s="1" t="s">
        <v>39</v>
      </c>
      <c r="X214" s="37"/>
      <c r="Y214" s="38"/>
      <c r="Z214" s="1">
        <v>70</v>
      </c>
      <c r="AA214" s="1">
        <v>20</v>
      </c>
      <c r="AB214" s="48">
        <f t="shared" si="51"/>
        <v>0</v>
      </c>
      <c r="AF214" s="38"/>
      <c r="AG214" s="38"/>
      <c r="AH214" s="38">
        <f t="shared" si="50"/>
        <v>0</v>
      </c>
    </row>
    <row r="215" spans="1:34" s="36" customFormat="1" ht="23.25" customHeight="1">
      <c r="A215" s="49">
        <v>205</v>
      </c>
      <c r="B215" s="50" t="s">
        <v>246</v>
      </c>
      <c r="C215" s="51">
        <v>5284130</v>
      </c>
      <c r="D215" s="51"/>
      <c r="E215" s="52">
        <f t="shared" si="44"/>
        <v>5284130</v>
      </c>
      <c r="F215" s="53">
        <v>363116.99</v>
      </c>
      <c r="G215" s="44">
        <f t="shared" si="39"/>
        <v>6.871840586813724</v>
      </c>
      <c r="H215" s="45">
        <f t="shared" si="40"/>
        <v>13.128159413186276</v>
      </c>
      <c r="I215" s="46">
        <f t="shared" si="45"/>
        <v>4921013.01</v>
      </c>
      <c r="J215" s="47">
        <f t="shared" si="41"/>
        <v>93.12815941318628</v>
      </c>
      <c r="K215" s="53">
        <v>30923</v>
      </c>
      <c r="L215" s="44">
        <f t="shared" si="42"/>
        <v>0.5852051331061121</v>
      </c>
      <c r="M215" s="43">
        <f t="shared" si="46"/>
        <v>394039.99</v>
      </c>
      <c r="N215" s="44">
        <f t="shared" si="47"/>
        <v>7.457045719919836</v>
      </c>
      <c r="O215" s="54">
        <f t="shared" si="48"/>
        <v>62.54295428008017</v>
      </c>
      <c r="P215" s="53">
        <f t="shared" si="49"/>
        <v>4890090.01</v>
      </c>
      <c r="Q215" s="55">
        <f t="shared" si="43"/>
        <v>92.54295428008017</v>
      </c>
      <c r="S215" s="1">
        <v>1</v>
      </c>
      <c r="T215" s="1">
        <v>3</v>
      </c>
      <c r="U215" s="1" t="s">
        <v>60</v>
      </c>
      <c r="V215" s="1" t="s">
        <v>39</v>
      </c>
      <c r="X215" s="37"/>
      <c r="Y215" s="38"/>
      <c r="Z215" s="1">
        <v>70</v>
      </c>
      <c r="AA215" s="1">
        <v>20</v>
      </c>
      <c r="AB215" s="48">
        <f t="shared" si="51"/>
        <v>0</v>
      </c>
      <c r="AF215" s="38"/>
      <c r="AG215" s="38"/>
      <c r="AH215" s="38">
        <f t="shared" si="50"/>
        <v>0</v>
      </c>
    </row>
    <row r="216" spans="1:34" s="36" customFormat="1" ht="23.25" customHeight="1">
      <c r="A216" s="49">
        <v>206</v>
      </c>
      <c r="B216" s="50" t="s">
        <v>247</v>
      </c>
      <c r="C216" s="51">
        <v>9987070</v>
      </c>
      <c r="D216" s="51"/>
      <c r="E216" s="52">
        <f t="shared" si="44"/>
        <v>9987070</v>
      </c>
      <c r="F216" s="53">
        <v>686031.55</v>
      </c>
      <c r="G216" s="44">
        <f t="shared" si="39"/>
        <v>6.869197372202257</v>
      </c>
      <c r="H216" s="45">
        <f t="shared" si="40"/>
        <v>13.130802627797742</v>
      </c>
      <c r="I216" s="46">
        <f t="shared" si="45"/>
        <v>9301038.45</v>
      </c>
      <c r="J216" s="47">
        <f t="shared" si="41"/>
        <v>93.13080262779773</v>
      </c>
      <c r="K216" s="53"/>
      <c r="L216" s="44">
        <f t="shared" si="42"/>
        <v>0</v>
      </c>
      <c r="M216" s="43">
        <f t="shared" si="46"/>
        <v>686031.55</v>
      </c>
      <c r="N216" s="44">
        <f t="shared" si="47"/>
        <v>6.869197372202257</v>
      </c>
      <c r="O216" s="54">
        <f t="shared" si="48"/>
        <v>63.13080262779774</v>
      </c>
      <c r="P216" s="53">
        <f t="shared" si="49"/>
        <v>9301038.45</v>
      </c>
      <c r="Q216" s="55">
        <f t="shared" si="43"/>
        <v>93.13080262779773</v>
      </c>
      <c r="S216" s="1">
        <v>6</v>
      </c>
      <c r="T216" s="1">
        <v>3</v>
      </c>
      <c r="U216" s="1" t="s">
        <v>60</v>
      </c>
      <c r="V216" s="1" t="s">
        <v>39</v>
      </c>
      <c r="X216" s="37"/>
      <c r="Y216" s="38"/>
      <c r="Z216" s="1">
        <v>70</v>
      </c>
      <c r="AA216" s="1">
        <v>20</v>
      </c>
      <c r="AB216" s="48">
        <f t="shared" si="51"/>
        <v>0</v>
      </c>
      <c r="AF216" s="38"/>
      <c r="AG216" s="38"/>
      <c r="AH216" s="38">
        <f t="shared" si="50"/>
        <v>0</v>
      </c>
    </row>
    <row r="217" spans="1:34" s="36" customFormat="1" ht="23.25" customHeight="1">
      <c r="A217" s="49">
        <v>207</v>
      </c>
      <c r="B217" s="50" t="s">
        <v>248</v>
      </c>
      <c r="C217" s="51">
        <v>3617700</v>
      </c>
      <c r="D217" s="51"/>
      <c r="E217" s="52">
        <f t="shared" si="44"/>
        <v>3617700</v>
      </c>
      <c r="F217" s="53">
        <v>248236.4</v>
      </c>
      <c r="G217" s="44">
        <f t="shared" si="39"/>
        <v>6.861718771595212</v>
      </c>
      <c r="H217" s="45">
        <f t="shared" si="40"/>
        <v>13.138281228404788</v>
      </c>
      <c r="I217" s="46">
        <f t="shared" si="45"/>
        <v>3369463.6</v>
      </c>
      <c r="J217" s="47">
        <f t="shared" si="41"/>
        <v>93.1382812284048</v>
      </c>
      <c r="K217" s="53">
        <v>249082.6</v>
      </c>
      <c r="L217" s="44">
        <f t="shared" si="42"/>
        <v>6.885109323603395</v>
      </c>
      <c r="M217" s="43">
        <f t="shared" si="46"/>
        <v>497319</v>
      </c>
      <c r="N217" s="44">
        <f t="shared" si="47"/>
        <v>13.746828095198607</v>
      </c>
      <c r="O217" s="54">
        <f t="shared" si="48"/>
        <v>56.25317190480139</v>
      </c>
      <c r="P217" s="53">
        <f t="shared" si="49"/>
        <v>3120381</v>
      </c>
      <c r="Q217" s="55">
        <f t="shared" si="43"/>
        <v>86.25317190480139</v>
      </c>
      <c r="S217" s="1" t="s">
        <v>90</v>
      </c>
      <c r="T217" s="1">
        <v>8</v>
      </c>
      <c r="U217" s="1"/>
      <c r="V217" s="1" t="s">
        <v>90</v>
      </c>
      <c r="X217" s="37"/>
      <c r="Y217" s="38"/>
      <c r="Z217" s="1">
        <v>70</v>
      </c>
      <c r="AA217" s="1">
        <v>20</v>
      </c>
      <c r="AB217" s="48">
        <f t="shared" si="51"/>
        <v>0</v>
      </c>
      <c r="AF217" s="38"/>
      <c r="AG217" s="38"/>
      <c r="AH217" s="38">
        <f t="shared" si="50"/>
        <v>0</v>
      </c>
    </row>
    <row r="218" spans="1:34" s="36" customFormat="1" ht="23.25" customHeight="1">
      <c r="A218" s="49">
        <v>208</v>
      </c>
      <c r="B218" s="50" t="s">
        <v>249</v>
      </c>
      <c r="C218" s="51">
        <v>12282450</v>
      </c>
      <c r="D218" s="51"/>
      <c r="E218" s="52">
        <f t="shared" si="44"/>
        <v>12282450</v>
      </c>
      <c r="F218" s="53">
        <v>835951.71</v>
      </c>
      <c r="G218" s="44">
        <f t="shared" si="39"/>
        <v>6.806066460681705</v>
      </c>
      <c r="H218" s="45">
        <f t="shared" si="40"/>
        <v>13.193933539318294</v>
      </c>
      <c r="I218" s="46">
        <f t="shared" si="45"/>
        <v>11446498.29</v>
      </c>
      <c r="J218" s="47">
        <f t="shared" si="41"/>
        <v>93.1939335393183</v>
      </c>
      <c r="K218" s="53"/>
      <c r="L218" s="44">
        <f t="shared" si="42"/>
        <v>0</v>
      </c>
      <c r="M218" s="43">
        <f t="shared" si="46"/>
        <v>835951.71</v>
      </c>
      <c r="N218" s="44">
        <f t="shared" si="47"/>
        <v>6.806066460681705</v>
      </c>
      <c r="O218" s="54">
        <f t="shared" si="48"/>
        <v>63.193933539318294</v>
      </c>
      <c r="P218" s="53">
        <f t="shared" si="49"/>
        <v>11446498.29</v>
      </c>
      <c r="Q218" s="55">
        <f t="shared" si="43"/>
        <v>93.1939335393183</v>
      </c>
      <c r="S218" s="1">
        <v>3</v>
      </c>
      <c r="T218" s="1">
        <v>3</v>
      </c>
      <c r="U218" s="1" t="s">
        <v>60</v>
      </c>
      <c r="V218" s="1" t="s">
        <v>39</v>
      </c>
      <c r="X218" s="37"/>
      <c r="Y218" s="38"/>
      <c r="Z218" s="1">
        <v>70</v>
      </c>
      <c r="AA218" s="1">
        <v>20</v>
      </c>
      <c r="AB218" s="48">
        <f t="shared" si="51"/>
        <v>0</v>
      </c>
      <c r="AF218" s="38"/>
      <c r="AG218" s="38"/>
      <c r="AH218" s="38">
        <f t="shared" si="50"/>
        <v>0</v>
      </c>
    </row>
    <row r="219" spans="1:34" s="36" customFormat="1" ht="23.25" customHeight="1">
      <c r="A219" s="49">
        <v>209</v>
      </c>
      <c r="B219" s="50" t="s">
        <v>250</v>
      </c>
      <c r="C219" s="51">
        <v>1909360</v>
      </c>
      <c r="D219" s="51"/>
      <c r="E219" s="52">
        <f t="shared" si="44"/>
        <v>1909360</v>
      </c>
      <c r="F219" s="53">
        <v>128806.88</v>
      </c>
      <c r="G219" s="44">
        <f t="shared" si="39"/>
        <v>6.746076172120501</v>
      </c>
      <c r="H219" s="45">
        <f t="shared" si="40"/>
        <v>13.253923827879499</v>
      </c>
      <c r="I219" s="46">
        <f t="shared" si="45"/>
        <v>1780553.12</v>
      </c>
      <c r="J219" s="47">
        <f t="shared" si="41"/>
        <v>93.2539238278795</v>
      </c>
      <c r="K219" s="53"/>
      <c r="L219" s="44">
        <f t="shared" si="42"/>
        <v>0</v>
      </c>
      <c r="M219" s="43">
        <f t="shared" si="46"/>
        <v>128806.88</v>
      </c>
      <c r="N219" s="44">
        <f t="shared" si="47"/>
        <v>6.746076172120501</v>
      </c>
      <c r="O219" s="54">
        <f t="shared" si="48"/>
        <v>63.2539238278795</v>
      </c>
      <c r="P219" s="53">
        <f t="shared" si="49"/>
        <v>1780553.12</v>
      </c>
      <c r="Q219" s="55">
        <f t="shared" si="43"/>
        <v>93.2539238278795</v>
      </c>
      <c r="S219" s="1">
        <v>6</v>
      </c>
      <c r="T219" s="1">
        <v>83</v>
      </c>
      <c r="U219" s="1"/>
      <c r="V219" s="1" t="s">
        <v>39</v>
      </c>
      <c r="X219" s="37"/>
      <c r="Y219" s="38"/>
      <c r="Z219" s="1">
        <v>70</v>
      </c>
      <c r="AA219" s="1">
        <v>20</v>
      </c>
      <c r="AB219" s="48">
        <f t="shared" si="51"/>
        <v>0</v>
      </c>
      <c r="AF219" s="38"/>
      <c r="AG219" s="38"/>
      <c r="AH219" s="38">
        <f t="shared" si="50"/>
        <v>0</v>
      </c>
    </row>
    <row r="220" spans="1:34" s="36" customFormat="1" ht="23.25" customHeight="1">
      <c r="A220" s="49">
        <v>210</v>
      </c>
      <c r="B220" s="50" t="s">
        <v>251</v>
      </c>
      <c r="C220" s="51">
        <v>1515760</v>
      </c>
      <c r="D220" s="51"/>
      <c r="E220" s="52">
        <f t="shared" si="44"/>
        <v>1515760</v>
      </c>
      <c r="F220" s="53">
        <v>100688.62</v>
      </c>
      <c r="G220" s="44">
        <f t="shared" si="39"/>
        <v>6.642781179078482</v>
      </c>
      <c r="H220" s="45">
        <f t="shared" si="40"/>
        <v>13.357218820921517</v>
      </c>
      <c r="I220" s="46">
        <f t="shared" si="45"/>
        <v>1415071.38</v>
      </c>
      <c r="J220" s="47">
        <f t="shared" si="41"/>
        <v>93.35721882092152</v>
      </c>
      <c r="K220" s="53"/>
      <c r="L220" s="44">
        <f t="shared" si="42"/>
        <v>0</v>
      </c>
      <c r="M220" s="43">
        <f t="shared" si="46"/>
        <v>100688.62</v>
      </c>
      <c r="N220" s="44">
        <f t="shared" si="47"/>
        <v>6.642781179078482</v>
      </c>
      <c r="O220" s="54">
        <f t="shared" si="48"/>
        <v>63.35721882092152</v>
      </c>
      <c r="P220" s="53">
        <f t="shared" si="49"/>
        <v>1415071.38</v>
      </c>
      <c r="Q220" s="55">
        <f t="shared" si="43"/>
        <v>93.35721882092152</v>
      </c>
      <c r="S220" s="1">
        <v>4</v>
      </c>
      <c r="T220" s="1">
        <v>83</v>
      </c>
      <c r="U220" s="1"/>
      <c r="V220" s="1" t="s">
        <v>39</v>
      </c>
      <c r="X220" s="37"/>
      <c r="Y220" s="38"/>
      <c r="Z220" s="1">
        <v>70</v>
      </c>
      <c r="AA220" s="1">
        <v>20</v>
      </c>
      <c r="AB220" s="48">
        <f t="shared" si="51"/>
        <v>0</v>
      </c>
      <c r="AF220" s="38"/>
      <c r="AG220" s="38"/>
      <c r="AH220" s="38">
        <f t="shared" si="50"/>
        <v>0</v>
      </c>
    </row>
    <row r="221" spans="1:34" s="36" customFormat="1" ht="23.25" customHeight="1">
      <c r="A221" s="49">
        <v>211</v>
      </c>
      <c r="B221" s="50" t="s">
        <v>252</v>
      </c>
      <c r="C221" s="51">
        <v>4569640</v>
      </c>
      <c r="D221" s="51"/>
      <c r="E221" s="52">
        <f t="shared" si="44"/>
        <v>4569640</v>
      </c>
      <c r="F221" s="53">
        <v>299251.37</v>
      </c>
      <c r="G221" s="44">
        <f t="shared" si="39"/>
        <v>6.548685892105286</v>
      </c>
      <c r="H221" s="45">
        <f t="shared" si="40"/>
        <v>13.451314107894714</v>
      </c>
      <c r="I221" s="46">
        <f t="shared" si="45"/>
        <v>4270388.63</v>
      </c>
      <c r="J221" s="47">
        <f t="shared" si="41"/>
        <v>93.45131410789472</v>
      </c>
      <c r="K221" s="53"/>
      <c r="L221" s="44">
        <f t="shared" si="42"/>
        <v>0</v>
      </c>
      <c r="M221" s="43">
        <f t="shared" si="46"/>
        <v>299251.37</v>
      </c>
      <c r="N221" s="44">
        <f t="shared" si="47"/>
        <v>6.548685892105286</v>
      </c>
      <c r="O221" s="54">
        <f t="shared" si="48"/>
        <v>63.45131410789472</v>
      </c>
      <c r="P221" s="53">
        <f t="shared" si="49"/>
        <v>4270388.63</v>
      </c>
      <c r="Q221" s="55">
        <f t="shared" si="43"/>
        <v>93.45131410789472</v>
      </c>
      <c r="S221" s="1">
        <v>5</v>
      </c>
      <c r="T221" s="1">
        <v>83</v>
      </c>
      <c r="U221" s="1"/>
      <c r="V221" s="1" t="s">
        <v>39</v>
      </c>
      <c r="X221" s="37"/>
      <c r="Y221" s="38"/>
      <c r="Z221" s="1">
        <v>70</v>
      </c>
      <c r="AA221" s="1">
        <v>20</v>
      </c>
      <c r="AB221" s="48">
        <f t="shared" si="51"/>
        <v>0</v>
      </c>
      <c r="AF221" s="38"/>
      <c r="AG221" s="38"/>
      <c r="AH221" s="38">
        <f t="shared" si="50"/>
        <v>0</v>
      </c>
    </row>
    <row r="222" spans="1:34" s="36" customFormat="1" ht="23.25" customHeight="1">
      <c r="A222" s="49">
        <v>212</v>
      </c>
      <c r="B222" s="50" t="s">
        <v>253</v>
      </c>
      <c r="C222" s="51">
        <v>10498630</v>
      </c>
      <c r="D222" s="51"/>
      <c r="E222" s="52">
        <f t="shared" si="44"/>
        <v>10498630</v>
      </c>
      <c r="F222" s="53">
        <v>684762</v>
      </c>
      <c r="G222" s="44">
        <f t="shared" si="39"/>
        <v>6.522393874248355</v>
      </c>
      <c r="H222" s="45">
        <f t="shared" si="40"/>
        <v>13.477606125751645</v>
      </c>
      <c r="I222" s="46">
        <f t="shared" si="45"/>
        <v>9813868</v>
      </c>
      <c r="J222" s="47">
        <f t="shared" si="41"/>
        <v>93.47760612575165</v>
      </c>
      <c r="K222" s="53">
        <v>30330</v>
      </c>
      <c r="L222" s="44">
        <f t="shared" si="42"/>
        <v>0.28889483675489086</v>
      </c>
      <c r="M222" s="43">
        <f t="shared" si="46"/>
        <v>715092</v>
      </c>
      <c r="N222" s="44">
        <f t="shared" si="47"/>
        <v>6.811288711003245</v>
      </c>
      <c r="O222" s="54">
        <f t="shared" si="48"/>
        <v>63.18871128899676</v>
      </c>
      <c r="P222" s="53">
        <f t="shared" si="49"/>
        <v>9783538</v>
      </c>
      <c r="Q222" s="55">
        <f t="shared" si="43"/>
        <v>93.18871128899676</v>
      </c>
      <c r="S222" s="1">
        <v>9</v>
      </c>
      <c r="T222" s="1">
        <v>3</v>
      </c>
      <c r="U222" s="1" t="s">
        <v>60</v>
      </c>
      <c r="V222" s="1" t="s">
        <v>39</v>
      </c>
      <c r="X222" s="37"/>
      <c r="Y222" s="38"/>
      <c r="Z222" s="1">
        <v>70</v>
      </c>
      <c r="AA222" s="1">
        <v>20</v>
      </c>
      <c r="AB222" s="48">
        <f t="shared" si="51"/>
        <v>0</v>
      </c>
      <c r="AF222" s="38"/>
      <c r="AG222" s="38"/>
      <c r="AH222" s="38">
        <f t="shared" si="50"/>
        <v>0</v>
      </c>
    </row>
    <row r="223" spans="1:34" s="36" customFormat="1" ht="23.25" customHeight="1">
      <c r="A223" s="49">
        <v>213</v>
      </c>
      <c r="B223" s="50" t="s">
        <v>254</v>
      </c>
      <c r="C223" s="51">
        <v>19593900</v>
      </c>
      <c r="D223" s="51"/>
      <c r="E223" s="52">
        <f t="shared" si="44"/>
        <v>19593900</v>
      </c>
      <c r="F223" s="53">
        <v>1271647</v>
      </c>
      <c r="G223" s="44">
        <f t="shared" si="39"/>
        <v>6.4900147494883615</v>
      </c>
      <c r="H223" s="45">
        <f t="shared" si="40"/>
        <v>13.509985250511638</v>
      </c>
      <c r="I223" s="46">
        <f t="shared" si="45"/>
        <v>18322253</v>
      </c>
      <c r="J223" s="47">
        <f t="shared" si="41"/>
        <v>93.50998525051163</v>
      </c>
      <c r="K223" s="53"/>
      <c r="L223" s="44">
        <f t="shared" si="42"/>
        <v>0</v>
      </c>
      <c r="M223" s="43">
        <f t="shared" si="46"/>
        <v>1271647</v>
      </c>
      <c r="N223" s="44">
        <f t="shared" si="47"/>
        <v>6.4900147494883615</v>
      </c>
      <c r="O223" s="54">
        <f t="shared" si="48"/>
        <v>63.50998525051164</v>
      </c>
      <c r="P223" s="53">
        <f t="shared" si="49"/>
        <v>18322253</v>
      </c>
      <c r="Q223" s="55">
        <f t="shared" si="43"/>
        <v>93.50998525051163</v>
      </c>
      <c r="S223" s="1">
        <v>5</v>
      </c>
      <c r="T223" s="1">
        <v>3</v>
      </c>
      <c r="U223" s="1" t="s">
        <v>60</v>
      </c>
      <c r="V223" s="1" t="s">
        <v>39</v>
      </c>
      <c r="X223" s="37"/>
      <c r="Y223" s="38"/>
      <c r="Z223" s="1">
        <v>70</v>
      </c>
      <c r="AA223" s="1">
        <v>20</v>
      </c>
      <c r="AB223" s="48">
        <f t="shared" si="51"/>
        <v>0</v>
      </c>
      <c r="AF223" s="38"/>
      <c r="AG223" s="38"/>
      <c r="AH223" s="38">
        <f t="shared" si="50"/>
        <v>0</v>
      </c>
    </row>
    <row r="224" spans="1:34" s="36" customFormat="1" ht="23.25" customHeight="1">
      <c r="A224" s="49">
        <v>214</v>
      </c>
      <c r="B224" s="50" t="s">
        <v>255</v>
      </c>
      <c r="C224" s="51">
        <v>2940980</v>
      </c>
      <c r="D224" s="51"/>
      <c r="E224" s="52">
        <f t="shared" si="44"/>
        <v>2940980</v>
      </c>
      <c r="F224" s="53">
        <v>190689.22</v>
      </c>
      <c r="G224" s="44">
        <f t="shared" si="39"/>
        <v>6.483866602289033</v>
      </c>
      <c r="H224" s="45">
        <f t="shared" si="40"/>
        <v>13.516133397710966</v>
      </c>
      <c r="I224" s="46">
        <f t="shared" si="45"/>
        <v>2750290.78</v>
      </c>
      <c r="J224" s="47">
        <f t="shared" si="41"/>
        <v>93.51613339771097</v>
      </c>
      <c r="K224" s="53">
        <v>252000</v>
      </c>
      <c r="L224" s="44">
        <f t="shared" si="42"/>
        <v>8.568572380635027</v>
      </c>
      <c r="M224" s="43">
        <f t="shared" si="46"/>
        <v>442689.22</v>
      </c>
      <c r="N224" s="44">
        <f t="shared" si="47"/>
        <v>15.052438982924059</v>
      </c>
      <c r="O224" s="54">
        <f t="shared" si="48"/>
        <v>54.94756101707594</v>
      </c>
      <c r="P224" s="53">
        <f t="shared" si="49"/>
        <v>2498290.7800000003</v>
      </c>
      <c r="Q224" s="55">
        <f t="shared" si="43"/>
        <v>84.94756101707596</v>
      </c>
      <c r="S224" s="1">
        <v>6</v>
      </c>
      <c r="T224" s="1">
        <v>83</v>
      </c>
      <c r="U224" s="1"/>
      <c r="V224" s="1" t="s">
        <v>39</v>
      </c>
      <c r="X224" s="37"/>
      <c r="Y224" s="38"/>
      <c r="Z224" s="1">
        <v>70</v>
      </c>
      <c r="AA224" s="1">
        <v>20</v>
      </c>
      <c r="AB224" s="48">
        <f t="shared" si="51"/>
        <v>0</v>
      </c>
      <c r="AF224" s="38"/>
      <c r="AG224" s="38"/>
      <c r="AH224" s="38">
        <f t="shared" si="50"/>
        <v>0</v>
      </c>
    </row>
    <row r="225" spans="1:34" s="36" customFormat="1" ht="23.25" customHeight="1">
      <c r="A225" s="49">
        <v>215</v>
      </c>
      <c r="B225" s="50" t="s">
        <v>256</v>
      </c>
      <c r="C225" s="51">
        <v>13280380</v>
      </c>
      <c r="D225" s="51"/>
      <c r="E225" s="52">
        <f t="shared" si="44"/>
        <v>13280380</v>
      </c>
      <c r="F225" s="53">
        <v>860763.71</v>
      </c>
      <c r="G225" s="44">
        <f t="shared" si="39"/>
        <v>6.481468979050298</v>
      </c>
      <c r="H225" s="45">
        <f t="shared" si="40"/>
        <v>13.518531020949702</v>
      </c>
      <c r="I225" s="46">
        <f t="shared" si="45"/>
        <v>12419616.29</v>
      </c>
      <c r="J225" s="47">
        <f t="shared" si="41"/>
        <v>93.5185310209497</v>
      </c>
      <c r="K225" s="53"/>
      <c r="L225" s="44">
        <f t="shared" si="42"/>
        <v>0</v>
      </c>
      <c r="M225" s="43">
        <f t="shared" si="46"/>
        <v>860763.71</v>
      </c>
      <c r="N225" s="44">
        <f t="shared" si="47"/>
        <v>6.481468979050298</v>
      </c>
      <c r="O225" s="54">
        <f t="shared" si="48"/>
        <v>63.5185310209497</v>
      </c>
      <c r="P225" s="53">
        <f t="shared" si="49"/>
        <v>12419616.29</v>
      </c>
      <c r="Q225" s="55">
        <f t="shared" si="43"/>
        <v>93.5185310209497</v>
      </c>
      <c r="S225" s="1">
        <v>6</v>
      </c>
      <c r="T225" s="1">
        <v>3</v>
      </c>
      <c r="U225" s="1" t="s">
        <v>60</v>
      </c>
      <c r="V225" s="1" t="s">
        <v>39</v>
      </c>
      <c r="X225" s="37"/>
      <c r="Y225" s="38"/>
      <c r="Z225" s="1">
        <v>70</v>
      </c>
      <c r="AA225" s="1">
        <v>20</v>
      </c>
      <c r="AB225" s="48">
        <f t="shared" si="51"/>
        <v>0</v>
      </c>
      <c r="AF225" s="38"/>
      <c r="AG225" s="38"/>
      <c r="AH225" s="38">
        <f t="shared" si="50"/>
        <v>0</v>
      </c>
    </row>
    <row r="226" spans="1:34" s="36" customFormat="1" ht="23.25" customHeight="1">
      <c r="A226" s="49">
        <v>216</v>
      </c>
      <c r="B226" s="50" t="s">
        <v>257</v>
      </c>
      <c r="C226" s="51">
        <v>4408820</v>
      </c>
      <c r="D226" s="51"/>
      <c r="E226" s="52">
        <f t="shared" si="44"/>
        <v>4408820</v>
      </c>
      <c r="F226" s="53">
        <v>285076</v>
      </c>
      <c r="G226" s="44">
        <f t="shared" si="39"/>
        <v>6.46603853185206</v>
      </c>
      <c r="H226" s="45">
        <f t="shared" si="40"/>
        <v>13.53396146814794</v>
      </c>
      <c r="I226" s="46">
        <f t="shared" si="45"/>
        <v>4123744</v>
      </c>
      <c r="J226" s="47">
        <f t="shared" si="41"/>
        <v>93.53396146814794</v>
      </c>
      <c r="K226" s="53"/>
      <c r="L226" s="44">
        <f t="shared" si="42"/>
        <v>0</v>
      </c>
      <c r="M226" s="43">
        <f t="shared" si="46"/>
        <v>285076</v>
      </c>
      <c r="N226" s="44">
        <f t="shared" si="47"/>
        <v>6.46603853185206</v>
      </c>
      <c r="O226" s="54">
        <f t="shared" si="48"/>
        <v>63.533961468147936</v>
      </c>
      <c r="P226" s="53">
        <f t="shared" si="49"/>
        <v>4123744</v>
      </c>
      <c r="Q226" s="55">
        <f t="shared" si="43"/>
        <v>93.53396146814794</v>
      </c>
      <c r="S226" s="1">
        <v>5</v>
      </c>
      <c r="T226" s="1">
        <v>3</v>
      </c>
      <c r="U226" s="1" t="s">
        <v>60</v>
      </c>
      <c r="V226" s="1" t="s">
        <v>39</v>
      </c>
      <c r="X226" s="37"/>
      <c r="Y226" s="38"/>
      <c r="Z226" s="1">
        <v>70</v>
      </c>
      <c r="AA226" s="1">
        <v>20</v>
      </c>
      <c r="AB226" s="48">
        <f t="shared" si="51"/>
        <v>0</v>
      </c>
      <c r="AF226" s="38"/>
      <c r="AG226" s="38"/>
      <c r="AH226" s="38">
        <f t="shared" si="50"/>
        <v>0</v>
      </c>
    </row>
    <row r="227" spans="1:34" s="36" customFormat="1" ht="23.25" customHeight="1">
      <c r="A227" s="49">
        <v>217</v>
      </c>
      <c r="B227" s="50" t="s">
        <v>258</v>
      </c>
      <c r="C227" s="51">
        <v>2734050</v>
      </c>
      <c r="D227" s="51"/>
      <c r="E227" s="52">
        <f t="shared" si="44"/>
        <v>2734050</v>
      </c>
      <c r="F227" s="53">
        <v>175219.62</v>
      </c>
      <c r="G227" s="44">
        <f t="shared" si="39"/>
        <v>6.408793548033137</v>
      </c>
      <c r="H227" s="45">
        <f t="shared" si="40"/>
        <v>13.591206451966862</v>
      </c>
      <c r="I227" s="46">
        <f t="shared" si="45"/>
        <v>2558830.38</v>
      </c>
      <c r="J227" s="47">
        <f t="shared" si="41"/>
        <v>93.59120645196687</v>
      </c>
      <c r="K227" s="53"/>
      <c r="L227" s="44">
        <f t="shared" si="42"/>
        <v>0</v>
      </c>
      <c r="M227" s="43">
        <f t="shared" si="46"/>
        <v>175219.62</v>
      </c>
      <c r="N227" s="44">
        <f t="shared" si="47"/>
        <v>6.408793548033137</v>
      </c>
      <c r="O227" s="54">
        <f t="shared" si="48"/>
        <v>63.59120645196686</v>
      </c>
      <c r="P227" s="53">
        <f t="shared" si="49"/>
        <v>2558830.38</v>
      </c>
      <c r="Q227" s="55">
        <f t="shared" si="43"/>
        <v>93.59120645196687</v>
      </c>
      <c r="S227" s="1">
        <v>1</v>
      </c>
      <c r="T227" s="1">
        <v>83</v>
      </c>
      <c r="U227" s="1"/>
      <c r="V227" s="1" t="s">
        <v>39</v>
      </c>
      <c r="X227" s="37"/>
      <c r="Y227" s="38"/>
      <c r="Z227" s="1">
        <v>70</v>
      </c>
      <c r="AA227" s="1">
        <v>20</v>
      </c>
      <c r="AB227" s="48">
        <f t="shared" si="51"/>
        <v>0</v>
      </c>
      <c r="AF227" s="38"/>
      <c r="AG227" s="38"/>
      <c r="AH227" s="38">
        <f t="shared" si="50"/>
        <v>0</v>
      </c>
    </row>
    <row r="228" spans="1:34" s="36" customFormat="1" ht="23.25" customHeight="1">
      <c r="A228" s="49">
        <v>218</v>
      </c>
      <c r="B228" s="50" t="s">
        <v>259</v>
      </c>
      <c r="C228" s="51">
        <v>11817890</v>
      </c>
      <c r="D228" s="51"/>
      <c r="E228" s="52">
        <f t="shared" si="44"/>
        <v>11817890</v>
      </c>
      <c r="F228" s="53">
        <v>754771.37</v>
      </c>
      <c r="G228" s="44">
        <f t="shared" si="39"/>
        <v>6.3866846789063025</v>
      </c>
      <c r="H228" s="45">
        <f t="shared" si="40"/>
        <v>13.613315321093697</v>
      </c>
      <c r="I228" s="46">
        <f t="shared" si="45"/>
        <v>11063118.63</v>
      </c>
      <c r="J228" s="47">
        <f t="shared" si="41"/>
        <v>93.6133153210937</v>
      </c>
      <c r="K228" s="53">
        <v>460060</v>
      </c>
      <c r="L228" s="44">
        <f t="shared" si="42"/>
        <v>3.892911509584198</v>
      </c>
      <c r="M228" s="43">
        <f t="shared" si="46"/>
        <v>1214831.37</v>
      </c>
      <c r="N228" s="44">
        <f t="shared" si="47"/>
        <v>10.279596188490501</v>
      </c>
      <c r="O228" s="54">
        <f t="shared" si="48"/>
        <v>59.7204038115095</v>
      </c>
      <c r="P228" s="53">
        <f t="shared" si="49"/>
        <v>10603058.629999999</v>
      </c>
      <c r="Q228" s="55">
        <f t="shared" si="43"/>
        <v>89.72040381150948</v>
      </c>
      <c r="S228" s="1">
        <v>6</v>
      </c>
      <c r="T228" s="1">
        <v>3</v>
      </c>
      <c r="U228" s="1" t="s">
        <v>126</v>
      </c>
      <c r="V228" s="1" t="s">
        <v>39</v>
      </c>
      <c r="X228" s="37"/>
      <c r="Y228" s="38"/>
      <c r="Z228" s="1">
        <v>70</v>
      </c>
      <c r="AA228" s="1">
        <v>20</v>
      </c>
      <c r="AB228" s="48">
        <f t="shared" si="51"/>
        <v>0</v>
      </c>
      <c r="AF228" s="38"/>
      <c r="AG228" s="38"/>
      <c r="AH228" s="38">
        <f t="shared" si="50"/>
        <v>0</v>
      </c>
    </row>
    <row r="229" spans="1:34" s="36" customFormat="1" ht="23.25" customHeight="1">
      <c r="A229" s="49">
        <v>219</v>
      </c>
      <c r="B229" s="50" t="s">
        <v>260</v>
      </c>
      <c r="C229" s="51">
        <v>6077000</v>
      </c>
      <c r="D229" s="51"/>
      <c r="E229" s="52">
        <f t="shared" si="44"/>
        <v>6077000</v>
      </c>
      <c r="F229" s="53">
        <v>385212.27</v>
      </c>
      <c r="G229" s="44">
        <f t="shared" si="39"/>
        <v>6.338855849925951</v>
      </c>
      <c r="H229" s="45">
        <f t="shared" si="40"/>
        <v>13.66114415007405</v>
      </c>
      <c r="I229" s="46">
        <f t="shared" si="45"/>
        <v>5691787.73</v>
      </c>
      <c r="J229" s="47">
        <f t="shared" si="41"/>
        <v>93.66114415007405</v>
      </c>
      <c r="K229" s="53"/>
      <c r="L229" s="44">
        <f t="shared" si="42"/>
        <v>0</v>
      </c>
      <c r="M229" s="43">
        <f t="shared" si="46"/>
        <v>385212.27</v>
      </c>
      <c r="N229" s="44">
        <f t="shared" si="47"/>
        <v>6.338855849925951</v>
      </c>
      <c r="O229" s="54">
        <f t="shared" si="48"/>
        <v>63.66114415007405</v>
      </c>
      <c r="P229" s="53">
        <f t="shared" si="49"/>
        <v>5691787.73</v>
      </c>
      <c r="Q229" s="55">
        <f t="shared" si="43"/>
        <v>93.66114415007405</v>
      </c>
      <c r="S229" s="1">
        <v>4</v>
      </c>
      <c r="T229" s="1">
        <v>17</v>
      </c>
      <c r="U229" s="1"/>
      <c r="V229" s="1" t="s">
        <v>39</v>
      </c>
      <c r="X229" s="37"/>
      <c r="Y229" s="38"/>
      <c r="Z229" s="1">
        <v>70</v>
      </c>
      <c r="AA229" s="1">
        <v>20</v>
      </c>
      <c r="AB229" s="48">
        <f t="shared" si="51"/>
        <v>0</v>
      </c>
      <c r="AF229" s="38"/>
      <c r="AG229" s="38"/>
      <c r="AH229" s="38">
        <f t="shared" si="50"/>
        <v>0</v>
      </c>
    </row>
    <row r="230" spans="1:34" s="36" customFormat="1" ht="23.25" customHeight="1">
      <c r="A230" s="49">
        <v>220</v>
      </c>
      <c r="B230" s="50" t="s">
        <v>261</v>
      </c>
      <c r="C230" s="51">
        <v>3502410</v>
      </c>
      <c r="D230" s="51"/>
      <c r="E230" s="52">
        <f t="shared" si="44"/>
        <v>3502410</v>
      </c>
      <c r="F230" s="53">
        <v>220032</v>
      </c>
      <c r="G230" s="44">
        <f t="shared" si="39"/>
        <v>6.282302757244297</v>
      </c>
      <c r="H230" s="45">
        <f t="shared" si="40"/>
        <v>13.717697242755703</v>
      </c>
      <c r="I230" s="46">
        <f t="shared" si="45"/>
        <v>3282378</v>
      </c>
      <c r="J230" s="47">
        <f t="shared" si="41"/>
        <v>93.7176972427557</v>
      </c>
      <c r="K230" s="53"/>
      <c r="L230" s="44">
        <f t="shared" si="42"/>
        <v>0</v>
      </c>
      <c r="M230" s="43">
        <f t="shared" si="46"/>
        <v>220032</v>
      </c>
      <c r="N230" s="44">
        <f t="shared" si="47"/>
        <v>6.282302757244297</v>
      </c>
      <c r="O230" s="54">
        <f t="shared" si="48"/>
        <v>63.717697242755705</v>
      </c>
      <c r="P230" s="53">
        <f t="shared" si="49"/>
        <v>3282378</v>
      </c>
      <c r="Q230" s="55">
        <f t="shared" si="43"/>
        <v>93.7176972427557</v>
      </c>
      <c r="S230" s="1">
        <v>2</v>
      </c>
      <c r="T230" s="1">
        <v>83</v>
      </c>
      <c r="U230" s="1"/>
      <c r="V230" s="1" t="s">
        <v>39</v>
      </c>
      <c r="X230" s="37"/>
      <c r="Y230" s="38"/>
      <c r="Z230" s="1">
        <v>70</v>
      </c>
      <c r="AA230" s="1">
        <v>20</v>
      </c>
      <c r="AB230" s="48">
        <f t="shared" si="51"/>
        <v>0</v>
      </c>
      <c r="AF230" s="38"/>
      <c r="AG230" s="38"/>
      <c r="AH230" s="38">
        <f t="shared" si="50"/>
        <v>0</v>
      </c>
    </row>
    <row r="231" spans="1:34" s="36" customFormat="1" ht="23.25" customHeight="1">
      <c r="A231" s="49">
        <v>221</v>
      </c>
      <c r="B231" s="50" t="s">
        <v>262</v>
      </c>
      <c r="C231" s="51">
        <v>15839580</v>
      </c>
      <c r="D231" s="51"/>
      <c r="E231" s="52">
        <f t="shared" si="44"/>
        <v>15839580</v>
      </c>
      <c r="F231" s="53">
        <v>994259.12</v>
      </c>
      <c r="G231" s="44">
        <f t="shared" si="39"/>
        <v>6.277054820898029</v>
      </c>
      <c r="H231" s="45">
        <f t="shared" si="40"/>
        <v>13.72294517910197</v>
      </c>
      <c r="I231" s="46">
        <f t="shared" si="45"/>
        <v>14845320.88</v>
      </c>
      <c r="J231" s="47">
        <f t="shared" si="41"/>
        <v>93.72294517910197</v>
      </c>
      <c r="K231" s="53">
        <v>2790181.82</v>
      </c>
      <c r="L231" s="44">
        <f t="shared" si="42"/>
        <v>17.615251288228603</v>
      </c>
      <c r="M231" s="43">
        <f t="shared" si="46"/>
        <v>3784440.94</v>
      </c>
      <c r="N231" s="44">
        <f t="shared" si="47"/>
        <v>23.89230610912663</v>
      </c>
      <c r="O231" s="54">
        <f t="shared" si="48"/>
        <v>46.10769389087337</v>
      </c>
      <c r="P231" s="53">
        <f t="shared" si="49"/>
        <v>12055139.06</v>
      </c>
      <c r="Q231" s="55">
        <f t="shared" si="43"/>
        <v>76.10769389087336</v>
      </c>
      <c r="S231" s="1">
        <v>7</v>
      </c>
      <c r="T231" s="1">
        <v>10</v>
      </c>
      <c r="U231" s="1"/>
      <c r="V231" s="1" t="s">
        <v>39</v>
      </c>
      <c r="X231" s="37"/>
      <c r="Y231" s="38"/>
      <c r="Z231" s="1">
        <v>70</v>
      </c>
      <c r="AA231" s="1">
        <v>20</v>
      </c>
      <c r="AB231" s="48">
        <f t="shared" si="51"/>
        <v>0</v>
      </c>
      <c r="AF231" s="38"/>
      <c r="AG231" s="38"/>
      <c r="AH231" s="38">
        <f t="shared" si="50"/>
        <v>0</v>
      </c>
    </row>
    <row r="232" spans="1:34" s="36" customFormat="1" ht="23.25" customHeight="1">
      <c r="A232" s="49">
        <v>222</v>
      </c>
      <c r="B232" s="50" t="s">
        <v>263</v>
      </c>
      <c r="C232" s="51">
        <v>3894840</v>
      </c>
      <c r="D232" s="51"/>
      <c r="E232" s="52">
        <f t="shared" si="44"/>
        <v>3894840</v>
      </c>
      <c r="F232" s="53">
        <v>244198.34</v>
      </c>
      <c r="G232" s="44">
        <f t="shared" si="39"/>
        <v>6.269791313635476</v>
      </c>
      <c r="H232" s="45">
        <f t="shared" si="40"/>
        <v>13.730208686364524</v>
      </c>
      <c r="I232" s="46">
        <f t="shared" si="45"/>
        <v>3650641.66</v>
      </c>
      <c r="J232" s="47">
        <f t="shared" si="41"/>
        <v>93.73020868636452</v>
      </c>
      <c r="K232" s="53"/>
      <c r="L232" s="44">
        <f t="shared" si="42"/>
        <v>0</v>
      </c>
      <c r="M232" s="43">
        <f t="shared" si="46"/>
        <v>244198.34</v>
      </c>
      <c r="N232" s="44">
        <f t="shared" si="47"/>
        <v>6.269791313635476</v>
      </c>
      <c r="O232" s="54">
        <f t="shared" si="48"/>
        <v>63.73020868636452</v>
      </c>
      <c r="P232" s="53">
        <f t="shared" si="49"/>
        <v>3650641.66</v>
      </c>
      <c r="Q232" s="55">
        <f t="shared" si="43"/>
        <v>93.73020868636452</v>
      </c>
      <c r="S232" s="1">
        <v>8</v>
      </c>
      <c r="T232" s="1">
        <v>3</v>
      </c>
      <c r="U232" s="1" t="s">
        <v>60</v>
      </c>
      <c r="V232" s="1" t="s">
        <v>39</v>
      </c>
      <c r="X232" s="37"/>
      <c r="Y232" s="38"/>
      <c r="Z232" s="1">
        <v>70</v>
      </c>
      <c r="AA232" s="1">
        <v>20</v>
      </c>
      <c r="AB232" s="48">
        <f t="shared" si="51"/>
        <v>0</v>
      </c>
      <c r="AF232" s="38"/>
      <c r="AG232" s="38"/>
      <c r="AH232" s="38">
        <f t="shared" si="50"/>
        <v>0</v>
      </c>
    </row>
    <row r="233" spans="1:34" s="36" customFormat="1" ht="23.25" customHeight="1">
      <c r="A233" s="49">
        <v>223</v>
      </c>
      <c r="B233" s="50" t="s">
        <v>264</v>
      </c>
      <c r="C233" s="51">
        <v>17943600</v>
      </c>
      <c r="D233" s="51"/>
      <c r="E233" s="52">
        <f t="shared" si="44"/>
        <v>17943600</v>
      </c>
      <c r="F233" s="53">
        <v>1116958.73</v>
      </c>
      <c r="G233" s="44">
        <f t="shared" si="39"/>
        <v>6.224830747453131</v>
      </c>
      <c r="H233" s="45">
        <f t="shared" si="40"/>
        <v>13.775169252546869</v>
      </c>
      <c r="I233" s="46">
        <f t="shared" si="45"/>
        <v>16826641.27</v>
      </c>
      <c r="J233" s="47">
        <f t="shared" si="41"/>
        <v>93.77516925254687</v>
      </c>
      <c r="K233" s="53">
        <v>1828060</v>
      </c>
      <c r="L233" s="44">
        <f t="shared" si="42"/>
        <v>10.187810695735527</v>
      </c>
      <c r="M233" s="43">
        <f t="shared" si="46"/>
        <v>2945018.73</v>
      </c>
      <c r="N233" s="44">
        <f t="shared" si="47"/>
        <v>16.412641443188658</v>
      </c>
      <c r="O233" s="54">
        <f t="shared" si="48"/>
        <v>53.58735855681134</v>
      </c>
      <c r="P233" s="53">
        <f t="shared" si="49"/>
        <v>14998581.27</v>
      </c>
      <c r="Q233" s="55">
        <f t="shared" si="43"/>
        <v>83.58735855681134</v>
      </c>
      <c r="S233" s="1">
        <v>9</v>
      </c>
      <c r="T233" s="1">
        <v>3</v>
      </c>
      <c r="U233" s="1" t="s">
        <v>60</v>
      </c>
      <c r="V233" s="1" t="s">
        <v>39</v>
      </c>
      <c r="X233" s="37"/>
      <c r="Y233" s="38"/>
      <c r="Z233" s="1">
        <v>70</v>
      </c>
      <c r="AA233" s="1">
        <v>20</v>
      </c>
      <c r="AB233" s="48">
        <f t="shared" si="51"/>
        <v>0</v>
      </c>
      <c r="AF233" s="38"/>
      <c r="AG233" s="38"/>
      <c r="AH233" s="38">
        <f t="shared" si="50"/>
        <v>0</v>
      </c>
    </row>
    <row r="234" spans="1:34" s="36" customFormat="1" ht="23.25" customHeight="1">
      <c r="A234" s="49">
        <v>224</v>
      </c>
      <c r="B234" s="50" t="s">
        <v>265</v>
      </c>
      <c r="C234" s="51">
        <v>20325820</v>
      </c>
      <c r="D234" s="51"/>
      <c r="E234" s="52">
        <f t="shared" si="44"/>
        <v>20325820</v>
      </c>
      <c r="F234" s="53">
        <v>1257336.12</v>
      </c>
      <c r="G234" s="44">
        <f t="shared" si="39"/>
        <v>6.185906005268177</v>
      </c>
      <c r="H234" s="45">
        <f t="shared" si="40"/>
        <v>13.814093994731824</v>
      </c>
      <c r="I234" s="46">
        <f t="shared" si="45"/>
        <v>19068483.88</v>
      </c>
      <c r="J234" s="47">
        <f t="shared" si="41"/>
        <v>93.81409399473182</v>
      </c>
      <c r="K234" s="53">
        <v>1245435.1</v>
      </c>
      <c r="L234" s="44">
        <f t="shared" si="42"/>
        <v>6.127354763547055</v>
      </c>
      <c r="M234" s="43">
        <f t="shared" si="46"/>
        <v>2502771.22</v>
      </c>
      <c r="N234" s="44">
        <f t="shared" si="47"/>
        <v>12.313260768815233</v>
      </c>
      <c r="O234" s="54">
        <f t="shared" si="48"/>
        <v>57.68673923118477</v>
      </c>
      <c r="P234" s="53">
        <f t="shared" si="49"/>
        <v>17823048.78</v>
      </c>
      <c r="Q234" s="55">
        <f t="shared" si="43"/>
        <v>87.68673923118477</v>
      </c>
      <c r="S234" s="1">
        <v>6</v>
      </c>
      <c r="T234" s="1">
        <v>10</v>
      </c>
      <c r="U234" s="1"/>
      <c r="V234" s="1" t="s">
        <v>39</v>
      </c>
      <c r="X234" s="37"/>
      <c r="Y234" s="38"/>
      <c r="Z234" s="1">
        <v>70</v>
      </c>
      <c r="AA234" s="1">
        <v>20</v>
      </c>
      <c r="AB234" s="48">
        <f t="shared" si="51"/>
        <v>0</v>
      </c>
      <c r="AF234" s="38"/>
      <c r="AG234" s="38"/>
      <c r="AH234" s="38">
        <f t="shared" si="50"/>
        <v>0</v>
      </c>
    </row>
    <row r="235" spans="1:34" s="36" customFormat="1" ht="23.25" customHeight="1">
      <c r="A235" s="49">
        <v>225</v>
      </c>
      <c r="B235" s="50" t="s">
        <v>266</v>
      </c>
      <c r="C235" s="51">
        <v>16134880</v>
      </c>
      <c r="D235" s="51"/>
      <c r="E235" s="52">
        <f t="shared" si="44"/>
        <v>16134880</v>
      </c>
      <c r="F235" s="53">
        <v>986731.46</v>
      </c>
      <c r="G235" s="44">
        <f t="shared" si="39"/>
        <v>6.115517809862856</v>
      </c>
      <c r="H235" s="45">
        <f t="shared" si="40"/>
        <v>13.884482190137144</v>
      </c>
      <c r="I235" s="46">
        <f t="shared" si="45"/>
        <v>15148148.54</v>
      </c>
      <c r="J235" s="47">
        <f t="shared" si="41"/>
        <v>93.88448219013715</v>
      </c>
      <c r="K235" s="53">
        <v>12000</v>
      </c>
      <c r="L235" s="44">
        <f t="shared" si="42"/>
        <v>0.07437303531231716</v>
      </c>
      <c r="M235" s="43">
        <f t="shared" si="46"/>
        <v>998731.46</v>
      </c>
      <c r="N235" s="44">
        <f t="shared" si="47"/>
        <v>6.1898908451751735</v>
      </c>
      <c r="O235" s="54">
        <f t="shared" si="48"/>
        <v>63.81010915482483</v>
      </c>
      <c r="P235" s="53">
        <f t="shared" si="49"/>
        <v>15136148.54</v>
      </c>
      <c r="Q235" s="55">
        <f t="shared" si="43"/>
        <v>93.81010915482483</v>
      </c>
      <c r="S235" s="1">
        <v>6</v>
      </c>
      <c r="T235" s="1">
        <v>3</v>
      </c>
      <c r="U235" s="1" t="s">
        <v>60</v>
      </c>
      <c r="V235" s="1" t="s">
        <v>39</v>
      </c>
      <c r="X235" s="37"/>
      <c r="Y235" s="38"/>
      <c r="Z235" s="1">
        <v>70</v>
      </c>
      <c r="AA235" s="1">
        <v>20</v>
      </c>
      <c r="AB235" s="48">
        <f t="shared" si="51"/>
        <v>0</v>
      </c>
      <c r="AF235" s="38"/>
      <c r="AG235" s="38"/>
      <c r="AH235" s="38">
        <f t="shared" si="50"/>
        <v>0</v>
      </c>
    </row>
    <row r="236" spans="1:34" s="36" customFormat="1" ht="23.25" customHeight="1">
      <c r="A236" s="49">
        <v>226</v>
      </c>
      <c r="B236" s="50" t="s">
        <v>267</v>
      </c>
      <c r="C236" s="51">
        <v>892150</v>
      </c>
      <c r="D236" s="51"/>
      <c r="E236" s="52">
        <f t="shared" si="44"/>
        <v>892150</v>
      </c>
      <c r="F236" s="53">
        <v>54224.15</v>
      </c>
      <c r="G236" s="44">
        <f t="shared" si="39"/>
        <v>6.077918511461077</v>
      </c>
      <c r="H236" s="45">
        <f t="shared" si="40"/>
        <v>13.922081488538922</v>
      </c>
      <c r="I236" s="46">
        <f t="shared" si="45"/>
        <v>837925.85</v>
      </c>
      <c r="J236" s="47">
        <f t="shared" si="41"/>
        <v>93.92208148853892</v>
      </c>
      <c r="K236" s="53"/>
      <c r="L236" s="44">
        <f t="shared" si="42"/>
        <v>0</v>
      </c>
      <c r="M236" s="43">
        <f t="shared" si="46"/>
        <v>54224.15</v>
      </c>
      <c r="N236" s="44">
        <f t="shared" si="47"/>
        <v>6.077918511461077</v>
      </c>
      <c r="O236" s="54">
        <f t="shared" si="48"/>
        <v>63.92208148853892</v>
      </c>
      <c r="P236" s="53">
        <f t="shared" si="49"/>
        <v>837925.85</v>
      </c>
      <c r="Q236" s="55">
        <f t="shared" si="43"/>
        <v>93.92208148853892</v>
      </c>
      <c r="S236" s="1">
        <v>7</v>
      </c>
      <c r="T236" s="1">
        <v>83</v>
      </c>
      <c r="U236" s="1"/>
      <c r="V236" s="1" t="s">
        <v>39</v>
      </c>
      <c r="X236" s="37"/>
      <c r="Y236" s="38"/>
      <c r="Z236" s="1">
        <v>70</v>
      </c>
      <c r="AA236" s="1">
        <v>20</v>
      </c>
      <c r="AB236" s="48">
        <f t="shared" si="51"/>
        <v>0</v>
      </c>
      <c r="AF236" s="38"/>
      <c r="AG236" s="38"/>
      <c r="AH236" s="38">
        <f t="shared" si="50"/>
        <v>0</v>
      </c>
    </row>
    <row r="237" spans="1:34" s="36" customFormat="1" ht="23.25" customHeight="1">
      <c r="A237" s="49">
        <v>227</v>
      </c>
      <c r="B237" s="50" t="s">
        <v>268</v>
      </c>
      <c r="C237" s="51">
        <v>830400</v>
      </c>
      <c r="D237" s="51"/>
      <c r="E237" s="52">
        <f t="shared" si="44"/>
        <v>830400</v>
      </c>
      <c r="F237" s="53">
        <v>49433.6</v>
      </c>
      <c r="G237" s="44">
        <f t="shared" si="39"/>
        <v>5.952986512524085</v>
      </c>
      <c r="H237" s="45">
        <f t="shared" si="40"/>
        <v>14.047013487475915</v>
      </c>
      <c r="I237" s="46">
        <f t="shared" si="45"/>
        <v>780966.4</v>
      </c>
      <c r="J237" s="47">
        <f t="shared" si="41"/>
        <v>94.04701348747591</v>
      </c>
      <c r="K237" s="53">
        <v>5739.93</v>
      </c>
      <c r="L237" s="44">
        <f t="shared" si="42"/>
        <v>0.6912247109826589</v>
      </c>
      <c r="M237" s="43">
        <f t="shared" si="46"/>
        <v>55173.53</v>
      </c>
      <c r="N237" s="44">
        <f t="shared" si="47"/>
        <v>6.644211223506744</v>
      </c>
      <c r="O237" s="54">
        <f t="shared" si="48"/>
        <v>63.355788776493256</v>
      </c>
      <c r="P237" s="53">
        <f t="shared" si="49"/>
        <v>775226.47</v>
      </c>
      <c r="Q237" s="55">
        <f t="shared" si="43"/>
        <v>93.35578877649326</v>
      </c>
      <c r="R237" s="57"/>
      <c r="S237" s="1" t="s">
        <v>90</v>
      </c>
      <c r="T237" s="1">
        <v>2</v>
      </c>
      <c r="U237" s="1"/>
      <c r="V237" s="1" t="s">
        <v>90</v>
      </c>
      <c r="X237" s="37"/>
      <c r="Y237" s="38"/>
      <c r="Z237" s="1">
        <v>70</v>
      </c>
      <c r="AA237" s="1">
        <v>20</v>
      </c>
      <c r="AB237" s="48">
        <f t="shared" si="51"/>
        <v>0</v>
      </c>
      <c r="AF237" s="38"/>
      <c r="AG237" s="38"/>
      <c r="AH237" s="38">
        <f t="shared" si="50"/>
        <v>0</v>
      </c>
    </row>
    <row r="238" spans="1:34" s="36" customFormat="1" ht="23.25" customHeight="1">
      <c r="A238" s="49">
        <v>228</v>
      </c>
      <c r="B238" s="50" t="s">
        <v>269</v>
      </c>
      <c r="C238" s="51">
        <v>14355070</v>
      </c>
      <c r="D238" s="51"/>
      <c r="E238" s="52">
        <f t="shared" si="44"/>
        <v>14355070</v>
      </c>
      <c r="F238" s="53">
        <v>820971.88</v>
      </c>
      <c r="G238" s="44">
        <f t="shared" si="39"/>
        <v>5.719037803368427</v>
      </c>
      <c r="H238" s="45">
        <f t="shared" si="40"/>
        <v>14.280962196631574</v>
      </c>
      <c r="I238" s="46">
        <f t="shared" si="45"/>
        <v>13534098.12</v>
      </c>
      <c r="J238" s="47">
        <f t="shared" si="41"/>
        <v>94.28096219663158</v>
      </c>
      <c r="K238" s="53"/>
      <c r="L238" s="44">
        <f t="shared" si="42"/>
        <v>0</v>
      </c>
      <c r="M238" s="43">
        <f t="shared" si="46"/>
        <v>820971.88</v>
      </c>
      <c r="N238" s="44">
        <f t="shared" si="47"/>
        <v>5.719037803368427</v>
      </c>
      <c r="O238" s="54">
        <f t="shared" si="48"/>
        <v>64.28096219663158</v>
      </c>
      <c r="P238" s="53">
        <f t="shared" si="49"/>
        <v>13534098.12</v>
      </c>
      <c r="Q238" s="55">
        <f t="shared" si="43"/>
        <v>94.28096219663158</v>
      </c>
      <c r="S238" s="1">
        <v>7</v>
      </c>
      <c r="T238" s="1">
        <v>17</v>
      </c>
      <c r="U238" s="1"/>
      <c r="V238" s="1" t="s">
        <v>39</v>
      </c>
      <c r="X238" s="37"/>
      <c r="Y238" s="38"/>
      <c r="Z238" s="1">
        <v>70</v>
      </c>
      <c r="AA238" s="1">
        <v>20</v>
      </c>
      <c r="AB238" s="48">
        <f t="shared" si="51"/>
        <v>0</v>
      </c>
      <c r="AF238" s="38"/>
      <c r="AG238" s="38"/>
      <c r="AH238" s="38">
        <f t="shared" si="50"/>
        <v>0</v>
      </c>
    </row>
    <row r="239" spans="1:34" s="36" customFormat="1" ht="23.25" customHeight="1">
      <c r="A239" s="49">
        <v>229</v>
      </c>
      <c r="B239" s="50" t="s">
        <v>270</v>
      </c>
      <c r="C239" s="51">
        <v>5158930</v>
      </c>
      <c r="D239" s="51"/>
      <c r="E239" s="52">
        <f t="shared" si="44"/>
        <v>5158930</v>
      </c>
      <c r="F239" s="53">
        <v>288109.56</v>
      </c>
      <c r="G239" s="44">
        <f t="shared" si="39"/>
        <v>5.584676667448482</v>
      </c>
      <c r="H239" s="45">
        <f t="shared" si="40"/>
        <v>14.415323332551518</v>
      </c>
      <c r="I239" s="46">
        <f t="shared" si="45"/>
        <v>4870820.44</v>
      </c>
      <c r="J239" s="47">
        <f t="shared" si="41"/>
        <v>94.41532333255152</v>
      </c>
      <c r="K239" s="53"/>
      <c r="L239" s="44">
        <f t="shared" si="42"/>
        <v>0</v>
      </c>
      <c r="M239" s="43">
        <f t="shared" si="46"/>
        <v>288109.56</v>
      </c>
      <c r="N239" s="44">
        <f t="shared" si="47"/>
        <v>5.584676667448482</v>
      </c>
      <c r="O239" s="54">
        <f t="shared" si="48"/>
        <v>64.41532333255152</v>
      </c>
      <c r="P239" s="53">
        <f t="shared" si="49"/>
        <v>4870820.44</v>
      </c>
      <c r="Q239" s="55">
        <f t="shared" si="43"/>
        <v>94.41532333255152</v>
      </c>
      <c r="S239" s="1">
        <v>1</v>
      </c>
      <c r="T239" s="1">
        <v>3</v>
      </c>
      <c r="U239" s="1" t="s">
        <v>60</v>
      </c>
      <c r="V239" s="1" t="s">
        <v>39</v>
      </c>
      <c r="X239" s="37"/>
      <c r="Y239" s="38"/>
      <c r="Z239" s="1">
        <v>70</v>
      </c>
      <c r="AA239" s="1">
        <v>20</v>
      </c>
      <c r="AB239" s="48">
        <f t="shared" si="51"/>
        <v>0</v>
      </c>
      <c r="AF239" s="38"/>
      <c r="AG239" s="38"/>
      <c r="AH239" s="38">
        <f t="shared" si="50"/>
        <v>0</v>
      </c>
    </row>
    <row r="240" spans="1:34" s="36" customFormat="1" ht="23.25" customHeight="1">
      <c r="A240" s="49">
        <v>230</v>
      </c>
      <c r="B240" s="50" t="s">
        <v>271</v>
      </c>
      <c r="C240" s="51">
        <v>1043050</v>
      </c>
      <c r="D240" s="51"/>
      <c r="E240" s="52">
        <f t="shared" si="44"/>
        <v>1043050</v>
      </c>
      <c r="F240" s="53">
        <v>57522.03</v>
      </c>
      <c r="G240" s="44">
        <f t="shared" si="39"/>
        <v>5.514791237236949</v>
      </c>
      <c r="H240" s="45">
        <f t="shared" si="40"/>
        <v>14.485208762763051</v>
      </c>
      <c r="I240" s="46">
        <f t="shared" si="45"/>
        <v>985527.97</v>
      </c>
      <c r="J240" s="47">
        <f t="shared" si="41"/>
        <v>94.48520876276305</v>
      </c>
      <c r="K240" s="53"/>
      <c r="L240" s="44">
        <f t="shared" si="42"/>
        <v>0</v>
      </c>
      <c r="M240" s="43">
        <f t="shared" si="46"/>
        <v>57522.03</v>
      </c>
      <c r="N240" s="44">
        <f t="shared" si="47"/>
        <v>5.514791237236949</v>
      </c>
      <c r="O240" s="54">
        <f t="shared" si="48"/>
        <v>64.48520876276305</v>
      </c>
      <c r="P240" s="53">
        <f t="shared" si="49"/>
        <v>985527.97</v>
      </c>
      <c r="Q240" s="55">
        <f t="shared" si="43"/>
        <v>94.48520876276305</v>
      </c>
      <c r="S240" s="1">
        <v>4</v>
      </c>
      <c r="T240" s="1">
        <v>83</v>
      </c>
      <c r="U240" s="1"/>
      <c r="V240" s="1" t="s">
        <v>39</v>
      </c>
      <c r="X240" s="37"/>
      <c r="Y240" s="38"/>
      <c r="Z240" s="1">
        <v>70</v>
      </c>
      <c r="AA240" s="1">
        <v>20</v>
      </c>
      <c r="AB240" s="48">
        <f t="shared" si="51"/>
        <v>0</v>
      </c>
      <c r="AF240" s="38"/>
      <c r="AG240" s="38"/>
      <c r="AH240" s="38">
        <f t="shared" si="50"/>
        <v>0</v>
      </c>
    </row>
    <row r="241" spans="1:34" s="36" customFormat="1" ht="23.25" customHeight="1">
      <c r="A241" s="49">
        <v>231</v>
      </c>
      <c r="B241" s="50" t="s">
        <v>272</v>
      </c>
      <c r="C241" s="51">
        <v>7334980</v>
      </c>
      <c r="D241" s="51"/>
      <c r="E241" s="52">
        <f t="shared" si="44"/>
        <v>7334980</v>
      </c>
      <c r="F241" s="53">
        <v>401146.76</v>
      </c>
      <c r="G241" s="44">
        <f t="shared" si="39"/>
        <v>5.468955061908826</v>
      </c>
      <c r="H241" s="45">
        <f t="shared" si="40"/>
        <v>14.531044938091174</v>
      </c>
      <c r="I241" s="46">
        <f t="shared" si="45"/>
        <v>6933833.24</v>
      </c>
      <c r="J241" s="47">
        <f t="shared" si="41"/>
        <v>94.53104493809117</v>
      </c>
      <c r="K241" s="53">
        <v>1101045.07</v>
      </c>
      <c r="L241" s="44">
        <f t="shared" si="42"/>
        <v>15.010880329598717</v>
      </c>
      <c r="M241" s="43">
        <f t="shared" si="46"/>
        <v>1502191.83</v>
      </c>
      <c r="N241" s="44">
        <f t="shared" si="47"/>
        <v>20.479835391507542</v>
      </c>
      <c r="O241" s="54">
        <f t="shared" si="48"/>
        <v>49.52016460849246</v>
      </c>
      <c r="P241" s="53">
        <f t="shared" si="49"/>
        <v>5832788.17</v>
      </c>
      <c r="Q241" s="55">
        <f t="shared" si="43"/>
        <v>79.52016460849245</v>
      </c>
      <c r="S241" s="1">
        <v>9</v>
      </c>
      <c r="T241" s="1">
        <v>3</v>
      </c>
      <c r="U241" s="1" t="s">
        <v>126</v>
      </c>
      <c r="V241" s="1" t="s">
        <v>39</v>
      </c>
      <c r="X241" s="37"/>
      <c r="Y241" s="38"/>
      <c r="Z241" s="1">
        <v>70</v>
      </c>
      <c r="AA241" s="1">
        <v>20</v>
      </c>
      <c r="AB241" s="48">
        <f t="shared" si="51"/>
        <v>0</v>
      </c>
      <c r="AF241" s="38"/>
      <c r="AG241" s="38"/>
      <c r="AH241" s="38">
        <f t="shared" si="50"/>
        <v>0</v>
      </c>
    </row>
    <row r="242" spans="1:34" s="36" customFormat="1" ht="23.25" customHeight="1">
      <c r="A242" s="49">
        <v>232</v>
      </c>
      <c r="B242" s="50" t="s">
        <v>273</v>
      </c>
      <c r="C242" s="51">
        <v>1083190</v>
      </c>
      <c r="D242" s="51"/>
      <c r="E242" s="52">
        <f t="shared" si="44"/>
        <v>1083190</v>
      </c>
      <c r="F242" s="53">
        <v>58127.32</v>
      </c>
      <c r="G242" s="44">
        <f t="shared" si="39"/>
        <v>5.366308773160757</v>
      </c>
      <c r="H242" s="45">
        <f t="shared" si="40"/>
        <v>14.633691226839243</v>
      </c>
      <c r="I242" s="46">
        <f t="shared" si="45"/>
        <v>1025062.68</v>
      </c>
      <c r="J242" s="47">
        <f t="shared" si="41"/>
        <v>94.63369122683925</v>
      </c>
      <c r="K242" s="53"/>
      <c r="L242" s="44">
        <f t="shared" si="42"/>
        <v>0</v>
      </c>
      <c r="M242" s="43">
        <f t="shared" si="46"/>
        <v>58127.32</v>
      </c>
      <c r="N242" s="44">
        <f t="shared" si="47"/>
        <v>5.366308773160757</v>
      </c>
      <c r="O242" s="54">
        <f t="shared" si="48"/>
        <v>64.63369122683925</v>
      </c>
      <c r="P242" s="53">
        <f t="shared" si="49"/>
        <v>1025062.68</v>
      </c>
      <c r="Q242" s="55">
        <f t="shared" si="43"/>
        <v>94.63369122683925</v>
      </c>
      <c r="S242" s="1">
        <v>6</v>
      </c>
      <c r="T242" s="1">
        <v>83</v>
      </c>
      <c r="U242" s="1"/>
      <c r="V242" s="1" t="s">
        <v>39</v>
      </c>
      <c r="X242" s="37"/>
      <c r="Y242" s="38"/>
      <c r="Z242" s="1">
        <v>70</v>
      </c>
      <c r="AA242" s="1">
        <v>20</v>
      </c>
      <c r="AB242" s="48">
        <f t="shared" si="51"/>
        <v>0</v>
      </c>
      <c r="AF242" s="38"/>
      <c r="AG242" s="38"/>
      <c r="AH242" s="38">
        <f t="shared" si="50"/>
        <v>0</v>
      </c>
    </row>
    <row r="243" spans="1:34" s="36" customFormat="1" ht="23.25" customHeight="1">
      <c r="A243" s="49">
        <v>233</v>
      </c>
      <c r="B243" s="50" t="s">
        <v>274</v>
      </c>
      <c r="C243" s="51">
        <v>968270</v>
      </c>
      <c r="D243" s="51"/>
      <c r="E243" s="52">
        <f t="shared" si="44"/>
        <v>968270</v>
      </c>
      <c r="F243" s="53">
        <v>51078.31</v>
      </c>
      <c r="G243" s="44">
        <f t="shared" si="39"/>
        <v>5.2752135251531085</v>
      </c>
      <c r="H243" s="45">
        <f t="shared" si="40"/>
        <v>14.72478647484689</v>
      </c>
      <c r="I243" s="46">
        <f t="shared" si="45"/>
        <v>917191.69</v>
      </c>
      <c r="J243" s="47">
        <f t="shared" si="41"/>
        <v>94.7247864748469</v>
      </c>
      <c r="K243" s="53"/>
      <c r="L243" s="44">
        <f t="shared" si="42"/>
        <v>0</v>
      </c>
      <c r="M243" s="43">
        <f t="shared" si="46"/>
        <v>51078.31</v>
      </c>
      <c r="N243" s="44">
        <f t="shared" si="47"/>
        <v>5.2752135251531085</v>
      </c>
      <c r="O243" s="54">
        <f t="shared" si="48"/>
        <v>64.7247864748469</v>
      </c>
      <c r="P243" s="53">
        <f t="shared" si="49"/>
        <v>917191.69</v>
      </c>
      <c r="Q243" s="55">
        <f t="shared" si="43"/>
        <v>94.7247864748469</v>
      </c>
      <c r="S243" s="1">
        <v>8</v>
      </c>
      <c r="T243" s="1">
        <v>83</v>
      </c>
      <c r="U243" s="1"/>
      <c r="V243" s="1" t="s">
        <v>39</v>
      </c>
      <c r="X243" s="37"/>
      <c r="Y243" s="38"/>
      <c r="Z243" s="1">
        <v>70</v>
      </c>
      <c r="AA243" s="1">
        <v>20</v>
      </c>
      <c r="AB243" s="48">
        <f t="shared" si="51"/>
        <v>0</v>
      </c>
      <c r="AF243" s="38"/>
      <c r="AG243" s="38"/>
      <c r="AH243" s="38">
        <f t="shared" si="50"/>
        <v>0</v>
      </c>
    </row>
    <row r="244" spans="1:34" s="36" customFormat="1" ht="23.25" customHeight="1">
      <c r="A244" s="49">
        <v>234</v>
      </c>
      <c r="B244" s="50" t="s">
        <v>275</v>
      </c>
      <c r="C244" s="51">
        <v>20568610</v>
      </c>
      <c r="D244" s="51"/>
      <c r="E244" s="52">
        <f t="shared" si="44"/>
        <v>20568610</v>
      </c>
      <c r="F244" s="53">
        <v>1074439.25</v>
      </c>
      <c r="G244" s="44">
        <f t="shared" si="39"/>
        <v>5.223684293688295</v>
      </c>
      <c r="H244" s="45">
        <f t="shared" si="40"/>
        <v>14.776315706311706</v>
      </c>
      <c r="I244" s="46">
        <f t="shared" si="45"/>
        <v>19494170.75</v>
      </c>
      <c r="J244" s="47">
        <f t="shared" si="41"/>
        <v>94.7763157063117</v>
      </c>
      <c r="K244" s="53">
        <v>141935.1</v>
      </c>
      <c r="L244" s="44">
        <f t="shared" si="42"/>
        <v>0.6900568390377376</v>
      </c>
      <c r="M244" s="43">
        <f t="shared" si="46"/>
        <v>1216374.35</v>
      </c>
      <c r="N244" s="44">
        <f t="shared" si="47"/>
        <v>5.913741132726034</v>
      </c>
      <c r="O244" s="54">
        <f t="shared" si="48"/>
        <v>64.08625886727397</v>
      </c>
      <c r="P244" s="53">
        <f t="shared" si="49"/>
        <v>19352235.65</v>
      </c>
      <c r="Q244" s="55">
        <f t="shared" si="43"/>
        <v>94.08625886727395</v>
      </c>
      <c r="S244" s="1">
        <v>2</v>
      </c>
      <c r="T244" s="1">
        <v>10</v>
      </c>
      <c r="U244" s="1"/>
      <c r="V244" s="1" t="s">
        <v>39</v>
      </c>
      <c r="X244" s="37"/>
      <c r="Y244" s="38"/>
      <c r="Z244" s="1">
        <v>70</v>
      </c>
      <c r="AA244" s="1">
        <v>20</v>
      </c>
      <c r="AB244" s="48">
        <f t="shared" si="51"/>
        <v>0</v>
      </c>
      <c r="AF244" s="38"/>
      <c r="AG244" s="38"/>
      <c r="AH244" s="38">
        <f t="shared" si="50"/>
        <v>0</v>
      </c>
    </row>
    <row r="245" spans="1:34" s="36" customFormat="1" ht="23.25" customHeight="1">
      <c r="A245" s="49">
        <v>235</v>
      </c>
      <c r="B245" s="50" t="s">
        <v>276</v>
      </c>
      <c r="C245" s="51">
        <v>4534640</v>
      </c>
      <c r="D245" s="51"/>
      <c r="E245" s="52">
        <f t="shared" si="44"/>
        <v>4534640</v>
      </c>
      <c r="F245" s="53">
        <v>236158.88</v>
      </c>
      <c r="G245" s="44">
        <f t="shared" si="39"/>
        <v>5.20788596228146</v>
      </c>
      <c r="H245" s="45">
        <f t="shared" si="40"/>
        <v>14.792114037718541</v>
      </c>
      <c r="I245" s="46">
        <f t="shared" si="45"/>
        <v>4298481.12</v>
      </c>
      <c r="J245" s="47">
        <f t="shared" si="41"/>
        <v>94.79211403771853</v>
      </c>
      <c r="K245" s="53"/>
      <c r="L245" s="44">
        <f t="shared" si="42"/>
        <v>0</v>
      </c>
      <c r="M245" s="43">
        <f t="shared" si="46"/>
        <v>236158.88</v>
      </c>
      <c r="N245" s="44">
        <f t="shared" si="47"/>
        <v>5.20788596228146</v>
      </c>
      <c r="O245" s="54">
        <f t="shared" si="48"/>
        <v>64.79211403771853</v>
      </c>
      <c r="P245" s="53">
        <f t="shared" si="49"/>
        <v>4298481.12</v>
      </c>
      <c r="Q245" s="55">
        <f t="shared" si="43"/>
        <v>94.79211403771853</v>
      </c>
      <c r="S245" s="1">
        <v>3</v>
      </c>
      <c r="T245" s="1">
        <v>17</v>
      </c>
      <c r="U245" s="1"/>
      <c r="V245" s="1" t="s">
        <v>39</v>
      </c>
      <c r="X245" s="37"/>
      <c r="Y245" s="38"/>
      <c r="Z245" s="1">
        <v>70</v>
      </c>
      <c r="AA245" s="1">
        <v>20</v>
      </c>
      <c r="AB245" s="48">
        <f t="shared" si="51"/>
        <v>0</v>
      </c>
      <c r="AF245" s="38"/>
      <c r="AG245" s="38"/>
      <c r="AH245" s="38">
        <f t="shared" si="50"/>
        <v>0</v>
      </c>
    </row>
    <row r="246" spans="1:34" s="36" customFormat="1" ht="23.25" customHeight="1">
      <c r="A246" s="49">
        <v>236</v>
      </c>
      <c r="B246" s="50" t="s">
        <v>277</v>
      </c>
      <c r="C246" s="51">
        <v>54695540</v>
      </c>
      <c r="D246" s="51"/>
      <c r="E246" s="52">
        <f t="shared" si="44"/>
        <v>54695540</v>
      </c>
      <c r="F246" s="53">
        <v>2841135.44</v>
      </c>
      <c r="G246" s="44">
        <f t="shared" si="39"/>
        <v>5.194455416291713</v>
      </c>
      <c r="H246" s="45">
        <f t="shared" si="40"/>
        <v>14.805544583708286</v>
      </c>
      <c r="I246" s="46">
        <f t="shared" si="45"/>
        <v>51854404.56</v>
      </c>
      <c r="J246" s="47">
        <f t="shared" si="41"/>
        <v>94.80554458370828</v>
      </c>
      <c r="K246" s="53">
        <v>8925773.54</v>
      </c>
      <c r="L246" s="44">
        <f t="shared" si="42"/>
        <v>16.31901529813948</v>
      </c>
      <c r="M246" s="43">
        <f t="shared" si="46"/>
        <v>11766908.979999999</v>
      </c>
      <c r="N246" s="44">
        <f t="shared" si="47"/>
        <v>21.51347071443119</v>
      </c>
      <c r="O246" s="54">
        <f t="shared" si="48"/>
        <v>48.48652928556881</v>
      </c>
      <c r="P246" s="53">
        <f t="shared" si="49"/>
        <v>42928631.02</v>
      </c>
      <c r="Q246" s="55">
        <f t="shared" si="43"/>
        <v>78.4865292855688</v>
      </c>
      <c r="S246" s="1" t="s">
        <v>90</v>
      </c>
      <c r="T246" s="1">
        <v>127</v>
      </c>
      <c r="U246" s="1"/>
      <c r="V246" s="1" t="s">
        <v>90</v>
      </c>
      <c r="X246" s="37"/>
      <c r="Y246" s="38"/>
      <c r="Z246" s="1">
        <v>70</v>
      </c>
      <c r="AA246" s="1">
        <v>20</v>
      </c>
      <c r="AB246" s="48">
        <f t="shared" si="51"/>
        <v>0</v>
      </c>
      <c r="AF246" s="38"/>
      <c r="AG246" s="38"/>
      <c r="AH246" s="38">
        <f t="shared" si="50"/>
        <v>0</v>
      </c>
    </row>
    <row r="247" spans="1:34" s="36" customFormat="1" ht="23.25" customHeight="1">
      <c r="A247" s="49">
        <v>237</v>
      </c>
      <c r="B247" s="50" t="s">
        <v>278</v>
      </c>
      <c r="C247" s="51">
        <v>3528640</v>
      </c>
      <c r="D247" s="51"/>
      <c r="E247" s="52">
        <f t="shared" si="44"/>
        <v>3528640</v>
      </c>
      <c r="F247" s="53">
        <v>182275.45</v>
      </c>
      <c r="G247" s="44">
        <f t="shared" si="39"/>
        <v>5.165600628003991</v>
      </c>
      <c r="H247" s="45">
        <f t="shared" si="40"/>
        <v>14.83439937199601</v>
      </c>
      <c r="I247" s="46">
        <f t="shared" si="45"/>
        <v>3346364.55</v>
      </c>
      <c r="J247" s="47">
        <f t="shared" si="41"/>
        <v>94.83439937199601</v>
      </c>
      <c r="K247" s="53">
        <v>48500</v>
      </c>
      <c r="L247" s="44">
        <f t="shared" si="42"/>
        <v>1.3744672168314138</v>
      </c>
      <c r="M247" s="43">
        <f t="shared" si="46"/>
        <v>230775.45</v>
      </c>
      <c r="N247" s="44">
        <f t="shared" si="47"/>
        <v>6.540067844835404</v>
      </c>
      <c r="O247" s="54">
        <f t="shared" si="48"/>
        <v>63.459932155164594</v>
      </c>
      <c r="P247" s="53">
        <f t="shared" si="49"/>
        <v>3297864.55</v>
      </c>
      <c r="Q247" s="55">
        <f t="shared" si="43"/>
        <v>93.4599321551646</v>
      </c>
      <c r="S247" s="1">
        <v>4</v>
      </c>
      <c r="T247" s="1">
        <v>83</v>
      </c>
      <c r="U247" s="1"/>
      <c r="V247" s="1" t="s">
        <v>39</v>
      </c>
      <c r="X247" s="37"/>
      <c r="Y247" s="38"/>
      <c r="Z247" s="1">
        <v>70</v>
      </c>
      <c r="AA247" s="1">
        <v>20</v>
      </c>
      <c r="AB247" s="48">
        <f t="shared" si="51"/>
        <v>0</v>
      </c>
      <c r="AF247" s="38"/>
      <c r="AG247" s="38"/>
      <c r="AH247" s="38">
        <f t="shared" si="50"/>
        <v>0</v>
      </c>
    </row>
    <row r="248" spans="1:34" s="36" customFormat="1" ht="23.25" customHeight="1">
      <c r="A248" s="49">
        <v>238</v>
      </c>
      <c r="B248" s="50" t="s">
        <v>279</v>
      </c>
      <c r="C248" s="51">
        <v>2311470</v>
      </c>
      <c r="D248" s="51"/>
      <c r="E248" s="52">
        <f t="shared" si="44"/>
        <v>2311470</v>
      </c>
      <c r="F248" s="53">
        <v>118951.6</v>
      </c>
      <c r="G248" s="44">
        <f t="shared" si="39"/>
        <v>5.146145093814758</v>
      </c>
      <c r="H248" s="45">
        <f t="shared" si="40"/>
        <v>14.85385490618524</v>
      </c>
      <c r="I248" s="46">
        <f t="shared" si="45"/>
        <v>2192518.4</v>
      </c>
      <c r="J248" s="47">
        <f t="shared" si="41"/>
        <v>94.85385490618525</v>
      </c>
      <c r="K248" s="53"/>
      <c r="L248" s="44">
        <f t="shared" si="42"/>
        <v>0</v>
      </c>
      <c r="M248" s="43">
        <f t="shared" si="46"/>
        <v>118951.6</v>
      </c>
      <c r="N248" s="44">
        <f t="shared" si="47"/>
        <v>5.146145093814758</v>
      </c>
      <c r="O248" s="54">
        <f t="shared" si="48"/>
        <v>64.85385490618525</v>
      </c>
      <c r="P248" s="53">
        <f t="shared" si="49"/>
        <v>2192518.4</v>
      </c>
      <c r="Q248" s="55">
        <f t="shared" si="43"/>
        <v>94.85385490618525</v>
      </c>
      <c r="S248" s="1">
        <v>4</v>
      </c>
      <c r="T248" s="1">
        <v>83</v>
      </c>
      <c r="U248" s="1"/>
      <c r="V248" s="1" t="s">
        <v>39</v>
      </c>
      <c r="X248" s="37"/>
      <c r="Y248" s="38"/>
      <c r="Z248" s="1">
        <v>70</v>
      </c>
      <c r="AA248" s="1">
        <v>20</v>
      </c>
      <c r="AB248" s="48">
        <f t="shared" si="51"/>
        <v>0</v>
      </c>
      <c r="AF248" s="38"/>
      <c r="AG248" s="38"/>
      <c r="AH248" s="38">
        <f t="shared" si="50"/>
        <v>0</v>
      </c>
    </row>
    <row r="249" spans="1:34" s="36" customFormat="1" ht="23.25" customHeight="1">
      <c r="A249" s="49">
        <v>239</v>
      </c>
      <c r="B249" s="50" t="s">
        <v>280</v>
      </c>
      <c r="C249" s="51">
        <v>1540400</v>
      </c>
      <c r="D249" s="51"/>
      <c r="E249" s="52">
        <f t="shared" si="44"/>
        <v>1540400</v>
      </c>
      <c r="F249" s="53">
        <v>77485.23</v>
      </c>
      <c r="G249" s="44">
        <f t="shared" si="39"/>
        <v>5.03020189561153</v>
      </c>
      <c r="H249" s="45">
        <f t="shared" si="40"/>
        <v>14.96979810438847</v>
      </c>
      <c r="I249" s="46">
        <f t="shared" si="45"/>
        <v>1462914.77</v>
      </c>
      <c r="J249" s="47">
        <f t="shared" si="41"/>
        <v>94.96979810438847</v>
      </c>
      <c r="K249" s="53"/>
      <c r="L249" s="44">
        <f t="shared" si="42"/>
        <v>0</v>
      </c>
      <c r="M249" s="43">
        <f t="shared" si="46"/>
        <v>77485.23</v>
      </c>
      <c r="N249" s="44">
        <f t="shared" si="47"/>
        <v>5.03020189561153</v>
      </c>
      <c r="O249" s="54">
        <f t="shared" si="48"/>
        <v>64.96979810438847</v>
      </c>
      <c r="P249" s="53">
        <f t="shared" si="49"/>
        <v>1462914.77</v>
      </c>
      <c r="Q249" s="55">
        <f t="shared" si="43"/>
        <v>94.96979810438847</v>
      </c>
      <c r="S249" s="1">
        <v>4</v>
      </c>
      <c r="T249" s="1">
        <v>83</v>
      </c>
      <c r="U249" s="1"/>
      <c r="V249" s="1" t="s">
        <v>39</v>
      </c>
      <c r="X249" s="37"/>
      <c r="Y249" s="38"/>
      <c r="Z249" s="1">
        <v>70</v>
      </c>
      <c r="AA249" s="1">
        <v>20</v>
      </c>
      <c r="AB249" s="48">
        <f t="shared" si="51"/>
        <v>0</v>
      </c>
      <c r="AF249" s="38"/>
      <c r="AG249" s="38"/>
      <c r="AH249" s="38">
        <f t="shared" si="50"/>
        <v>0</v>
      </c>
    </row>
    <row r="250" spans="1:34" s="36" customFormat="1" ht="23.25" customHeight="1">
      <c r="A250" s="49">
        <v>240</v>
      </c>
      <c r="B250" s="50" t="s">
        <v>281</v>
      </c>
      <c r="C250" s="51">
        <v>3629190</v>
      </c>
      <c r="D250" s="51"/>
      <c r="E250" s="52">
        <f t="shared" si="44"/>
        <v>3629190</v>
      </c>
      <c r="F250" s="53">
        <v>182305.03</v>
      </c>
      <c r="G250" s="44">
        <f t="shared" si="39"/>
        <v>5.023298036200916</v>
      </c>
      <c r="H250" s="45">
        <f t="shared" si="40"/>
        <v>14.976701963799083</v>
      </c>
      <c r="I250" s="46">
        <f t="shared" si="45"/>
        <v>3446884.97</v>
      </c>
      <c r="J250" s="47">
        <f t="shared" si="41"/>
        <v>94.97670196379909</v>
      </c>
      <c r="K250" s="53">
        <v>216000</v>
      </c>
      <c r="L250" s="44">
        <f t="shared" si="42"/>
        <v>5.951741297644929</v>
      </c>
      <c r="M250" s="43">
        <f t="shared" si="46"/>
        <v>398305.03</v>
      </c>
      <c r="N250" s="44">
        <f t="shared" si="47"/>
        <v>10.975039333845844</v>
      </c>
      <c r="O250" s="54">
        <f t="shared" si="48"/>
        <v>59.02496066615416</v>
      </c>
      <c r="P250" s="53">
        <f t="shared" si="49"/>
        <v>3230884.9699999997</v>
      </c>
      <c r="Q250" s="55">
        <f t="shared" si="43"/>
        <v>89.02496066615416</v>
      </c>
      <c r="S250" s="1">
        <v>6</v>
      </c>
      <c r="T250" s="1">
        <v>83</v>
      </c>
      <c r="U250" s="1"/>
      <c r="V250" s="1" t="s">
        <v>39</v>
      </c>
      <c r="X250" s="37"/>
      <c r="Y250" s="38"/>
      <c r="Z250" s="1">
        <v>70</v>
      </c>
      <c r="AA250" s="1">
        <v>20</v>
      </c>
      <c r="AB250" s="48">
        <f t="shared" si="51"/>
        <v>0</v>
      </c>
      <c r="AF250" s="38"/>
      <c r="AG250" s="38"/>
      <c r="AH250" s="38">
        <f t="shared" si="50"/>
        <v>0</v>
      </c>
    </row>
    <row r="251" spans="1:34" s="36" customFormat="1" ht="23.25" customHeight="1">
      <c r="A251" s="49">
        <v>241</v>
      </c>
      <c r="B251" s="50" t="s">
        <v>282</v>
      </c>
      <c r="C251" s="51">
        <v>153247550</v>
      </c>
      <c r="D251" s="51"/>
      <c r="E251" s="52">
        <f t="shared" si="44"/>
        <v>153247550</v>
      </c>
      <c r="F251" s="53">
        <v>7648049.78</v>
      </c>
      <c r="G251" s="44">
        <f t="shared" si="39"/>
        <v>4.9906506042021554</v>
      </c>
      <c r="H251" s="45">
        <f t="shared" si="40"/>
        <v>15.009349395797845</v>
      </c>
      <c r="I251" s="46">
        <f t="shared" si="45"/>
        <v>145599500.22</v>
      </c>
      <c r="J251" s="47">
        <f t="shared" si="41"/>
        <v>95.00934939579784</v>
      </c>
      <c r="K251" s="53">
        <v>4266888.21</v>
      </c>
      <c r="L251" s="44">
        <f t="shared" si="42"/>
        <v>2.784310881315884</v>
      </c>
      <c r="M251" s="43">
        <f t="shared" si="46"/>
        <v>11914937.99</v>
      </c>
      <c r="N251" s="44">
        <f t="shared" si="47"/>
        <v>7.774961485518039</v>
      </c>
      <c r="O251" s="54">
        <f t="shared" si="48"/>
        <v>62.22503851448196</v>
      </c>
      <c r="P251" s="53">
        <f t="shared" si="49"/>
        <v>141332612.01</v>
      </c>
      <c r="Q251" s="55">
        <f t="shared" si="43"/>
        <v>92.22503851448197</v>
      </c>
      <c r="S251" s="1" t="s">
        <v>90</v>
      </c>
      <c r="T251" s="1">
        <v>12</v>
      </c>
      <c r="U251" s="1"/>
      <c r="V251" s="1" t="s">
        <v>90</v>
      </c>
      <c r="X251" s="37"/>
      <c r="Y251" s="38"/>
      <c r="Z251" s="1">
        <v>70</v>
      </c>
      <c r="AA251" s="1">
        <v>20</v>
      </c>
      <c r="AB251" s="48">
        <f t="shared" si="51"/>
        <v>0</v>
      </c>
      <c r="AF251" s="38">
        <f>19240+47040</f>
        <v>66280</v>
      </c>
      <c r="AG251" s="38">
        <f>962+2352</f>
        <v>3314</v>
      </c>
      <c r="AH251" s="38">
        <f t="shared" si="50"/>
        <v>69594</v>
      </c>
    </row>
    <row r="252" spans="1:34" s="36" customFormat="1" ht="23.25" customHeight="1">
      <c r="A252" s="49">
        <v>242</v>
      </c>
      <c r="B252" s="50" t="s">
        <v>283</v>
      </c>
      <c r="C252" s="51">
        <v>2129620</v>
      </c>
      <c r="D252" s="51"/>
      <c r="E252" s="52">
        <f t="shared" si="44"/>
        <v>2129620</v>
      </c>
      <c r="F252" s="53">
        <v>100676.07</v>
      </c>
      <c r="G252" s="44">
        <f t="shared" si="39"/>
        <v>4.7274194457227114</v>
      </c>
      <c r="H252" s="45">
        <f t="shared" si="40"/>
        <v>15.272580554277289</v>
      </c>
      <c r="I252" s="46">
        <f t="shared" si="45"/>
        <v>2028943.93</v>
      </c>
      <c r="J252" s="47">
        <f t="shared" si="41"/>
        <v>95.27258055427728</v>
      </c>
      <c r="K252" s="53">
        <v>187000</v>
      </c>
      <c r="L252" s="44">
        <f t="shared" si="42"/>
        <v>8.780909270198439</v>
      </c>
      <c r="M252" s="43">
        <f t="shared" si="46"/>
        <v>287676.07</v>
      </c>
      <c r="N252" s="44">
        <f t="shared" si="47"/>
        <v>13.50832871592115</v>
      </c>
      <c r="O252" s="54">
        <f t="shared" si="48"/>
        <v>56.49167128407885</v>
      </c>
      <c r="P252" s="53">
        <f t="shared" si="49"/>
        <v>1841943.93</v>
      </c>
      <c r="Q252" s="55">
        <f t="shared" si="43"/>
        <v>86.49167128407885</v>
      </c>
      <c r="S252" s="1">
        <v>9</v>
      </c>
      <c r="T252" s="1">
        <v>15</v>
      </c>
      <c r="U252" s="1"/>
      <c r="V252" s="1" t="s">
        <v>39</v>
      </c>
      <c r="X252" s="37"/>
      <c r="Y252" s="38"/>
      <c r="Z252" s="1">
        <v>70</v>
      </c>
      <c r="AA252" s="1">
        <v>20</v>
      </c>
      <c r="AB252" s="48">
        <f t="shared" si="51"/>
        <v>0</v>
      </c>
      <c r="AF252" s="38">
        <f>25180+69080</f>
        <v>94260</v>
      </c>
      <c r="AG252" s="38">
        <f>1260+3454</f>
        <v>4714</v>
      </c>
      <c r="AH252" s="38">
        <f t="shared" si="50"/>
        <v>98974</v>
      </c>
    </row>
    <row r="253" spans="1:34" s="36" customFormat="1" ht="23.25" customHeight="1">
      <c r="A253" s="49">
        <v>243</v>
      </c>
      <c r="B253" s="50" t="s">
        <v>284</v>
      </c>
      <c r="C253" s="51">
        <v>4747442</v>
      </c>
      <c r="D253" s="51"/>
      <c r="E253" s="52">
        <f t="shared" si="44"/>
        <v>4747442</v>
      </c>
      <c r="F253" s="53">
        <v>222114.66</v>
      </c>
      <c r="G253" s="44">
        <f t="shared" si="39"/>
        <v>4.678617663996738</v>
      </c>
      <c r="H253" s="45">
        <f t="shared" si="40"/>
        <v>15.321382336003262</v>
      </c>
      <c r="I253" s="46">
        <f t="shared" si="45"/>
        <v>4525327.34</v>
      </c>
      <c r="J253" s="47">
        <f t="shared" si="41"/>
        <v>95.32138233600327</v>
      </c>
      <c r="K253" s="53">
        <v>594581.95</v>
      </c>
      <c r="L253" s="44">
        <f t="shared" si="42"/>
        <v>12.524259380104063</v>
      </c>
      <c r="M253" s="43">
        <f t="shared" si="46"/>
        <v>816696.61</v>
      </c>
      <c r="N253" s="44">
        <f t="shared" si="47"/>
        <v>17.202877044100802</v>
      </c>
      <c r="O253" s="54">
        <f t="shared" si="48"/>
        <v>52.7971229558992</v>
      </c>
      <c r="P253" s="53">
        <f t="shared" si="49"/>
        <v>3930745.39</v>
      </c>
      <c r="Q253" s="55">
        <f t="shared" si="43"/>
        <v>82.7971229558992</v>
      </c>
      <c r="S253" s="1">
        <v>8</v>
      </c>
      <c r="T253" s="1">
        <v>83</v>
      </c>
      <c r="U253" s="1"/>
      <c r="V253" s="1" t="s">
        <v>39</v>
      </c>
      <c r="X253" s="37"/>
      <c r="Y253" s="38"/>
      <c r="Z253" s="1">
        <v>70</v>
      </c>
      <c r="AA253" s="1">
        <v>20</v>
      </c>
      <c r="AB253" s="48">
        <f t="shared" si="51"/>
        <v>0</v>
      </c>
      <c r="AF253" s="38"/>
      <c r="AG253" s="38"/>
      <c r="AH253" s="38">
        <f t="shared" si="50"/>
        <v>0</v>
      </c>
    </row>
    <row r="254" spans="1:34" s="36" customFormat="1" ht="23.25" customHeight="1">
      <c r="A254" s="49">
        <v>244</v>
      </c>
      <c r="B254" s="50" t="s">
        <v>285</v>
      </c>
      <c r="C254" s="51">
        <v>11973870</v>
      </c>
      <c r="D254" s="51"/>
      <c r="E254" s="52">
        <f t="shared" si="44"/>
        <v>11973870</v>
      </c>
      <c r="F254" s="53">
        <v>550277.06</v>
      </c>
      <c r="G254" s="44">
        <f t="shared" si="39"/>
        <v>4.595649192783954</v>
      </c>
      <c r="H254" s="45">
        <f t="shared" si="40"/>
        <v>15.404350807216046</v>
      </c>
      <c r="I254" s="46">
        <f t="shared" si="45"/>
        <v>11423592.94</v>
      </c>
      <c r="J254" s="47">
        <f t="shared" si="41"/>
        <v>95.40435080721605</v>
      </c>
      <c r="K254" s="53">
        <v>71500</v>
      </c>
      <c r="L254" s="44">
        <f t="shared" si="42"/>
        <v>0.5971335917293239</v>
      </c>
      <c r="M254" s="43">
        <f t="shared" si="46"/>
        <v>621777.06</v>
      </c>
      <c r="N254" s="44">
        <f t="shared" si="47"/>
        <v>5.192782784513279</v>
      </c>
      <c r="O254" s="54">
        <f t="shared" si="48"/>
        <v>64.80721721548672</v>
      </c>
      <c r="P254" s="53">
        <f t="shared" si="49"/>
        <v>11352092.94</v>
      </c>
      <c r="Q254" s="55">
        <f t="shared" si="43"/>
        <v>94.80721721548672</v>
      </c>
      <c r="S254" s="1">
        <v>4</v>
      </c>
      <c r="T254" s="1">
        <v>3</v>
      </c>
      <c r="U254" s="1" t="s">
        <v>126</v>
      </c>
      <c r="V254" s="1" t="s">
        <v>39</v>
      </c>
      <c r="X254" s="37"/>
      <c r="Y254" s="38"/>
      <c r="Z254" s="1">
        <v>70</v>
      </c>
      <c r="AA254" s="1">
        <v>20</v>
      </c>
      <c r="AB254" s="48">
        <f t="shared" si="51"/>
        <v>0</v>
      </c>
      <c r="AF254" s="38"/>
      <c r="AG254" s="38"/>
      <c r="AH254" s="38">
        <f t="shared" si="50"/>
        <v>0</v>
      </c>
    </row>
    <row r="255" spans="1:34" s="36" customFormat="1" ht="23.25" customHeight="1">
      <c r="A255" s="49">
        <v>245</v>
      </c>
      <c r="B255" s="50" t="s">
        <v>286</v>
      </c>
      <c r="C255" s="51">
        <v>19419227</v>
      </c>
      <c r="D255" s="51"/>
      <c r="E255" s="52">
        <f t="shared" si="44"/>
        <v>19419227</v>
      </c>
      <c r="F255" s="53">
        <v>881349.41</v>
      </c>
      <c r="G255" s="44">
        <f t="shared" si="39"/>
        <v>4.5385401282965585</v>
      </c>
      <c r="H255" s="45">
        <f t="shared" si="40"/>
        <v>15.461459871703441</v>
      </c>
      <c r="I255" s="46">
        <f t="shared" si="45"/>
        <v>18537877.59</v>
      </c>
      <c r="J255" s="47">
        <f t="shared" si="41"/>
        <v>95.46145987170344</v>
      </c>
      <c r="K255" s="53">
        <v>7438860</v>
      </c>
      <c r="L255" s="44">
        <f t="shared" si="42"/>
        <v>38.306674101909415</v>
      </c>
      <c r="M255" s="43">
        <f t="shared" si="46"/>
        <v>8320209.41</v>
      </c>
      <c r="N255" s="44">
        <f t="shared" si="47"/>
        <v>42.84521423020597</v>
      </c>
      <c r="O255" s="54">
        <f t="shared" si="48"/>
        <v>27.15478576979403</v>
      </c>
      <c r="P255" s="53">
        <f t="shared" si="49"/>
        <v>11099017.59</v>
      </c>
      <c r="Q255" s="55">
        <f t="shared" si="43"/>
        <v>57.15478576979403</v>
      </c>
      <c r="S255" s="1">
        <v>9</v>
      </c>
      <c r="T255" s="1">
        <v>3</v>
      </c>
      <c r="U255" s="1" t="s">
        <v>60</v>
      </c>
      <c r="V255" s="1" t="s">
        <v>39</v>
      </c>
      <c r="X255" s="37"/>
      <c r="Y255" s="38"/>
      <c r="Z255" s="1">
        <v>70</v>
      </c>
      <c r="AA255" s="1">
        <v>20</v>
      </c>
      <c r="AB255" s="48">
        <f t="shared" si="51"/>
        <v>0</v>
      </c>
      <c r="AF255" s="38"/>
      <c r="AG255" s="38"/>
      <c r="AH255" s="38">
        <f t="shared" si="50"/>
        <v>0</v>
      </c>
    </row>
    <row r="256" spans="1:34" s="36" customFormat="1" ht="23.25" customHeight="1">
      <c r="A256" s="49">
        <v>246</v>
      </c>
      <c r="B256" s="50" t="s">
        <v>287</v>
      </c>
      <c r="C256" s="51">
        <v>6335390</v>
      </c>
      <c r="D256" s="51"/>
      <c r="E256" s="52">
        <f t="shared" si="44"/>
        <v>6335390</v>
      </c>
      <c r="F256" s="53">
        <v>262702.93</v>
      </c>
      <c r="G256" s="44">
        <f t="shared" si="39"/>
        <v>4.146594448013461</v>
      </c>
      <c r="H256" s="45">
        <f t="shared" si="40"/>
        <v>15.853405551986539</v>
      </c>
      <c r="I256" s="46">
        <f t="shared" si="45"/>
        <v>6072687.07</v>
      </c>
      <c r="J256" s="47">
        <f t="shared" si="41"/>
        <v>95.85340555198654</v>
      </c>
      <c r="K256" s="53">
        <v>23200</v>
      </c>
      <c r="L256" s="44">
        <f t="shared" si="42"/>
        <v>0.36619687185792826</v>
      </c>
      <c r="M256" s="43">
        <f t="shared" si="46"/>
        <v>285902.93</v>
      </c>
      <c r="N256" s="44">
        <f t="shared" si="47"/>
        <v>4.512791319871389</v>
      </c>
      <c r="O256" s="54">
        <f t="shared" si="48"/>
        <v>65.48720868012862</v>
      </c>
      <c r="P256" s="53">
        <f t="shared" si="49"/>
        <v>6049487.07</v>
      </c>
      <c r="Q256" s="55">
        <f t="shared" si="43"/>
        <v>95.48720868012862</v>
      </c>
      <c r="S256" s="1">
        <v>3</v>
      </c>
      <c r="T256" s="1">
        <v>83</v>
      </c>
      <c r="U256" s="1"/>
      <c r="V256" s="1" t="s">
        <v>39</v>
      </c>
      <c r="X256" s="37"/>
      <c r="Y256" s="38"/>
      <c r="Z256" s="1">
        <v>70</v>
      </c>
      <c r="AA256" s="1">
        <v>20</v>
      </c>
      <c r="AB256" s="48">
        <f t="shared" si="51"/>
        <v>0</v>
      </c>
      <c r="AF256" s="38"/>
      <c r="AG256" s="38"/>
      <c r="AH256" s="38">
        <f t="shared" si="50"/>
        <v>0</v>
      </c>
    </row>
    <row r="257" spans="1:34" s="36" customFormat="1" ht="23.25" customHeight="1">
      <c r="A257" s="49">
        <v>247</v>
      </c>
      <c r="B257" s="50" t="s">
        <v>288</v>
      </c>
      <c r="C257" s="51">
        <v>4464484</v>
      </c>
      <c r="D257" s="51"/>
      <c r="E257" s="52">
        <f t="shared" si="44"/>
        <v>4464484</v>
      </c>
      <c r="F257" s="53">
        <v>176500.41</v>
      </c>
      <c r="G257" s="44">
        <f t="shared" si="39"/>
        <v>3.953433588293742</v>
      </c>
      <c r="H257" s="45">
        <f t="shared" si="40"/>
        <v>16.04656641170626</v>
      </c>
      <c r="I257" s="46">
        <f t="shared" si="45"/>
        <v>4287983.59</v>
      </c>
      <c r="J257" s="47">
        <f t="shared" si="41"/>
        <v>96.04656641170625</v>
      </c>
      <c r="K257" s="53">
        <v>913000</v>
      </c>
      <c r="L257" s="44">
        <f t="shared" si="42"/>
        <v>20.45029167984475</v>
      </c>
      <c r="M257" s="43">
        <f t="shared" si="46"/>
        <v>1089500.41</v>
      </c>
      <c r="N257" s="44">
        <f t="shared" si="47"/>
        <v>24.403725268138487</v>
      </c>
      <c r="O257" s="54">
        <f t="shared" si="48"/>
        <v>45.59627473186151</v>
      </c>
      <c r="P257" s="53">
        <f t="shared" si="49"/>
        <v>3374983.59</v>
      </c>
      <c r="Q257" s="55">
        <f t="shared" si="43"/>
        <v>75.59627473186151</v>
      </c>
      <c r="S257" s="1">
        <v>9</v>
      </c>
      <c r="T257" s="1">
        <v>83</v>
      </c>
      <c r="U257" s="1"/>
      <c r="V257" s="1" t="s">
        <v>39</v>
      </c>
      <c r="X257" s="37"/>
      <c r="Y257" s="38"/>
      <c r="Z257" s="1">
        <v>70</v>
      </c>
      <c r="AA257" s="1">
        <v>20</v>
      </c>
      <c r="AB257" s="48">
        <f t="shared" si="51"/>
        <v>0</v>
      </c>
      <c r="AF257" s="38"/>
      <c r="AG257" s="38"/>
      <c r="AH257" s="38">
        <f t="shared" si="50"/>
        <v>0</v>
      </c>
    </row>
    <row r="258" spans="1:34" s="36" customFormat="1" ht="23.25" customHeight="1">
      <c r="A258" s="49">
        <v>248</v>
      </c>
      <c r="B258" s="50" t="s">
        <v>289</v>
      </c>
      <c r="C258" s="51">
        <v>1056460</v>
      </c>
      <c r="D258" s="51"/>
      <c r="E258" s="52">
        <f t="shared" si="44"/>
        <v>1056460</v>
      </c>
      <c r="F258" s="53">
        <v>41450.96</v>
      </c>
      <c r="G258" s="44">
        <f t="shared" si="39"/>
        <v>3.923571171648714</v>
      </c>
      <c r="H258" s="45">
        <f t="shared" si="40"/>
        <v>16.076428828351286</v>
      </c>
      <c r="I258" s="46">
        <f t="shared" si="45"/>
        <v>1015009.04</v>
      </c>
      <c r="J258" s="47">
        <f t="shared" si="41"/>
        <v>96.07642882835128</v>
      </c>
      <c r="K258" s="53"/>
      <c r="L258" s="44">
        <f t="shared" si="42"/>
        <v>0</v>
      </c>
      <c r="M258" s="43">
        <f t="shared" si="46"/>
        <v>41450.96</v>
      </c>
      <c r="N258" s="44">
        <f t="shared" si="47"/>
        <v>3.923571171648714</v>
      </c>
      <c r="O258" s="54">
        <f t="shared" si="48"/>
        <v>66.07642882835128</v>
      </c>
      <c r="P258" s="53">
        <f t="shared" si="49"/>
        <v>1015009.04</v>
      </c>
      <c r="Q258" s="55">
        <f t="shared" si="43"/>
        <v>96.07642882835128</v>
      </c>
      <c r="S258" s="1">
        <v>9</v>
      </c>
      <c r="T258" s="1">
        <v>83</v>
      </c>
      <c r="U258" s="1"/>
      <c r="V258" s="1" t="s">
        <v>39</v>
      </c>
      <c r="X258" s="37"/>
      <c r="Y258" s="38"/>
      <c r="Z258" s="1">
        <v>70</v>
      </c>
      <c r="AA258" s="1">
        <v>20</v>
      </c>
      <c r="AB258" s="48">
        <f t="shared" si="51"/>
        <v>0</v>
      </c>
      <c r="AF258" s="38"/>
      <c r="AG258" s="38"/>
      <c r="AH258" s="38">
        <f t="shared" si="50"/>
        <v>0</v>
      </c>
    </row>
    <row r="259" spans="1:34" s="36" customFormat="1" ht="23.25" customHeight="1">
      <c r="A259" s="49">
        <v>249</v>
      </c>
      <c r="B259" s="50" t="s">
        <v>290</v>
      </c>
      <c r="C259" s="51">
        <v>11673060</v>
      </c>
      <c r="D259" s="51"/>
      <c r="E259" s="52">
        <f t="shared" si="44"/>
        <v>11673060</v>
      </c>
      <c r="F259" s="53">
        <v>448192.23</v>
      </c>
      <c r="G259" s="44">
        <f t="shared" si="39"/>
        <v>3.83954361581282</v>
      </c>
      <c r="H259" s="45">
        <f t="shared" si="40"/>
        <v>16.160456384187178</v>
      </c>
      <c r="I259" s="46">
        <f t="shared" si="45"/>
        <v>11224867.77</v>
      </c>
      <c r="J259" s="47">
        <f t="shared" si="41"/>
        <v>96.16045638418719</v>
      </c>
      <c r="K259" s="53"/>
      <c r="L259" s="44">
        <f t="shared" si="42"/>
        <v>0</v>
      </c>
      <c r="M259" s="43">
        <f t="shared" si="46"/>
        <v>448192.23</v>
      </c>
      <c r="N259" s="44">
        <f t="shared" si="47"/>
        <v>3.83954361581282</v>
      </c>
      <c r="O259" s="54">
        <f t="shared" si="48"/>
        <v>66.16045638418719</v>
      </c>
      <c r="P259" s="53">
        <f t="shared" si="49"/>
        <v>11224867.77</v>
      </c>
      <c r="Q259" s="55">
        <f t="shared" si="43"/>
        <v>96.16045638418719</v>
      </c>
      <c r="S259" s="1">
        <v>2</v>
      </c>
      <c r="T259" s="1">
        <v>3</v>
      </c>
      <c r="U259" s="1" t="s">
        <v>126</v>
      </c>
      <c r="V259" s="1" t="s">
        <v>39</v>
      </c>
      <c r="X259" s="37"/>
      <c r="Y259" s="38"/>
      <c r="Z259" s="1">
        <v>70</v>
      </c>
      <c r="AA259" s="1">
        <v>20</v>
      </c>
      <c r="AB259" s="48">
        <f t="shared" si="51"/>
        <v>0</v>
      </c>
      <c r="AF259" s="38"/>
      <c r="AG259" s="38"/>
      <c r="AH259" s="38">
        <f t="shared" si="50"/>
        <v>0</v>
      </c>
    </row>
    <row r="260" spans="1:34" s="36" customFormat="1" ht="23.25" customHeight="1">
      <c r="A260" s="49">
        <v>250</v>
      </c>
      <c r="B260" s="50" t="s">
        <v>291</v>
      </c>
      <c r="C260" s="51">
        <v>2702212</v>
      </c>
      <c r="D260" s="51"/>
      <c r="E260" s="52">
        <f t="shared" si="44"/>
        <v>2702212</v>
      </c>
      <c r="F260" s="53">
        <v>103594</v>
      </c>
      <c r="G260" s="44">
        <f t="shared" si="39"/>
        <v>3.83367404185904</v>
      </c>
      <c r="H260" s="45">
        <f t="shared" si="40"/>
        <v>16.16632595814096</v>
      </c>
      <c r="I260" s="46">
        <f t="shared" si="45"/>
        <v>2598618</v>
      </c>
      <c r="J260" s="47">
        <f t="shared" si="41"/>
        <v>96.16632595814096</v>
      </c>
      <c r="K260" s="53"/>
      <c r="L260" s="44">
        <f t="shared" si="42"/>
        <v>0</v>
      </c>
      <c r="M260" s="43">
        <f t="shared" si="46"/>
        <v>103594</v>
      </c>
      <c r="N260" s="44">
        <f t="shared" si="47"/>
        <v>3.83367404185904</v>
      </c>
      <c r="O260" s="54">
        <f t="shared" si="48"/>
        <v>66.16632595814096</v>
      </c>
      <c r="P260" s="53">
        <f t="shared" si="49"/>
        <v>2598618</v>
      </c>
      <c r="Q260" s="55">
        <f t="shared" si="43"/>
        <v>96.16632595814096</v>
      </c>
      <c r="S260" s="1">
        <v>5</v>
      </c>
      <c r="T260" s="1">
        <v>83</v>
      </c>
      <c r="U260" s="1"/>
      <c r="V260" s="1" t="s">
        <v>39</v>
      </c>
      <c r="X260" s="37"/>
      <c r="Y260" s="38"/>
      <c r="Z260" s="1">
        <v>70</v>
      </c>
      <c r="AA260" s="1">
        <v>20</v>
      </c>
      <c r="AB260" s="48">
        <f t="shared" si="51"/>
        <v>0</v>
      </c>
      <c r="AF260" s="38"/>
      <c r="AG260" s="38"/>
      <c r="AH260" s="38">
        <f t="shared" si="50"/>
        <v>0</v>
      </c>
    </row>
    <row r="261" spans="1:34" s="36" customFormat="1" ht="23.25" customHeight="1">
      <c r="A261" s="49">
        <v>251</v>
      </c>
      <c r="B261" s="50" t="s">
        <v>292</v>
      </c>
      <c r="C261" s="51">
        <v>879790</v>
      </c>
      <c r="D261" s="51"/>
      <c r="E261" s="52">
        <f t="shared" si="44"/>
        <v>879790</v>
      </c>
      <c r="F261" s="53">
        <v>33296.78</v>
      </c>
      <c r="G261" s="44">
        <f t="shared" si="39"/>
        <v>3.7846281498994077</v>
      </c>
      <c r="H261" s="45">
        <f t="shared" si="40"/>
        <v>16.215371850100592</v>
      </c>
      <c r="I261" s="46">
        <f t="shared" si="45"/>
        <v>846493.22</v>
      </c>
      <c r="J261" s="47">
        <f t="shared" si="41"/>
        <v>96.2153718501006</v>
      </c>
      <c r="K261" s="53"/>
      <c r="L261" s="44">
        <f t="shared" si="42"/>
        <v>0</v>
      </c>
      <c r="M261" s="43">
        <f t="shared" si="46"/>
        <v>33296.78</v>
      </c>
      <c r="N261" s="44">
        <f t="shared" si="47"/>
        <v>3.7846281498994077</v>
      </c>
      <c r="O261" s="54">
        <f t="shared" si="48"/>
        <v>66.2153718501006</v>
      </c>
      <c r="P261" s="53">
        <f t="shared" si="49"/>
        <v>846493.22</v>
      </c>
      <c r="Q261" s="55">
        <f t="shared" si="43"/>
        <v>96.2153718501006</v>
      </c>
      <c r="S261" s="1">
        <v>4</v>
      </c>
      <c r="T261" s="1">
        <v>83</v>
      </c>
      <c r="U261" s="1"/>
      <c r="V261" s="1" t="s">
        <v>39</v>
      </c>
      <c r="X261" s="37"/>
      <c r="Y261" s="38"/>
      <c r="Z261" s="1">
        <v>70</v>
      </c>
      <c r="AA261" s="1">
        <v>20</v>
      </c>
      <c r="AB261" s="48">
        <f t="shared" si="51"/>
        <v>0</v>
      </c>
      <c r="AF261" s="38"/>
      <c r="AG261" s="38"/>
      <c r="AH261" s="38">
        <f t="shared" si="50"/>
        <v>0</v>
      </c>
    </row>
    <row r="262" spans="1:34" s="36" customFormat="1" ht="23.25" customHeight="1">
      <c r="A262" s="49">
        <v>252</v>
      </c>
      <c r="B262" s="50" t="s">
        <v>293</v>
      </c>
      <c r="C262" s="51">
        <v>14684960</v>
      </c>
      <c r="D262" s="51"/>
      <c r="E262" s="52">
        <f t="shared" si="44"/>
        <v>14684960</v>
      </c>
      <c r="F262" s="53">
        <v>515933.87</v>
      </c>
      <c r="G262" s="44">
        <f t="shared" si="39"/>
        <v>3.513348827644066</v>
      </c>
      <c r="H262" s="45">
        <f t="shared" si="40"/>
        <v>16.486651172355934</v>
      </c>
      <c r="I262" s="46">
        <f t="shared" si="45"/>
        <v>14169026.13</v>
      </c>
      <c r="J262" s="47">
        <f t="shared" si="41"/>
        <v>96.48665117235593</v>
      </c>
      <c r="K262" s="53"/>
      <c r="L262" s="44">
        <f t="shared" si="42"/>
        <v>0</v>
      </c>
      <c r="M262" s="43">
        <f t="shared" si="46"/>
        <v>515933.87</v>
      </c>
      <c r="N262" s="44">
        <f t="shared" si="47"/>
        <v>3.513348827644066</v>
      </c>
      <c r="O262" s="54">
        <f t="shared" si="48"/>
        <v>66.48665117235593</v>
      </c>
      <c r="P262" s="53">
        <f t="shared" si="49"/>
        <v>14169026.13</v>
      </c>
      <c r="Q262" s="55">
        <f t="shared" si="43"/>
        <v>96.48665117235593</v>
      </c>
      <c r="S262" s="1">
        <v>3</v>
      </c>
      <c r="T262" s="1">
        <v>3</v>
      </c>
      <c r="U262" s="1" t="s">
        <v>126</v>
      </c>
      <c r="V262" s="1" t="s">
        <v>39</v>
      </c>
      <c r="X262" s="37"/>
      <c r="Y262" s="38"/>
      <c r="Z262" s="1">
        <v>70</v>
      </c>
      <c r="AA262" s="1">
        <v>20</v>
      </c>
      <c r="AB262" s="48">
        <f t="shared" si="51"/>
        <v>0</v>
      </c>
      <c r="AF262" s="38"/>
      <c r="AG262" s="38"/>
      <c r="AH262" s="38">
        <f t="shared" si="50"/>
        <v>0</v>
      </c>
    </row>
    <row r="263" spans="1:34" s="36" customFormat="1" ht="23.25" customHeight="1">
      <c r="A263" s="49">
        <v>253</v>
      </c>
      <c r="B263" s="50" t="s">
        <v>294</v>
      </c>
      <c r="C263" s="51">
        <v>86940030</v>
      </c>
      <c r="D263" s="51"/>
      <c r="E263" s="52">
        <f t="shared" si="44"/>
        <v>86940030</v>
      </c>
      <c r="F263" s="53">
        <v>3006906.03</v>
      </c>
      <c r="G263" s="44">
        <f t="shared" si="39"/>
        <v>3.45859787487996</v>
      </c>
      <c r="H263" s="45">
        <f t="shared" si="40"/>
        <v>16.54140212512004</v>
      </c>
      <c r="I263" s="46">
        <f t="shared" si="45"/>
        <v>83933123.97</v>
      </c>
      <c r="J263" s="47">
        <f t="shared" si="41"/>
        <v>96.54140212512004</v>
      </c>
      <c r="K263" s="53">
        <v>4253979.65</v>
      </c>
      <c r="L263" s="44">
        <f t="shared" si="42"/>
        <v>4.893004580283675</v>
      </c>
      <c r="M263" s="43">
        <f t="shared" si="46"/>
        <v>7260885.68</v>
      </c>
      <c r="N263" s="44">
        <f t="shared" si="47"/>
        <v>8.351602455163635</v>
      </c>
      <c r="O263" s="54">
        <f t="shared" si="48"/>
        <v>61.648397544836364</v>
      </c>
      <c r="P263" s="53">
        <f t="shared" si="49"/>
        <v>79679144.32</v>
      </c>
      <c r="Q263" s="55">
        <f t="shared" si="43"/>
        <v>91.64839754483636</v>
      </c>
      <c r="S263" s="1" t="s">
        <v>90</v>
      </c>
      <c r="T263" s="1">
        <v>10</v>
      </c>
      <c r="U263" s="1"/>
      <c r="V263" s="1" t="s">
        <v>90</v>
      </c>
      <c r="X263" s="37"/>
      <c r="Y263" s="38"/>
      <c r="Z263" s="1">
        <v>70</v>
      </c>
      <c r="AA263" s="1">
        <v>20</v>
      </c>
      <c r="AB263" s="48">
        <f t="shared" si="51"/>
        <v>0</v>
      </c>
      <c r="AF263" s="38"/>
      <c r="AG263" s="38"/>
      <c r="AH263" s="38">
        <f t="shared" si="50"/>
        <v>0</v>
      </c>
    </row>
    <row r="264" spans="1:34" s="36" customFormat="1" ht="23.25" customHeight="1">
      <c r="A264" s="49">
        <v>254</v>
      </c>
      <c r="B264" s="50" t="s">
        <v>295</v>
      </c>
      <c r="C264" s="51">
        <v>13457250</v>
      </c>
      <c r="D264" s="51"/>
      <c r="E264" s="52">
        <f t="shared" si="44"/>
        <v>13457250</v>
      </c>
      <c r="F264" s="53">
        <v>452756.71</v>
      </c>
      <c r="G264" s="44">
        <f t="shared" si="39"/>
        <v>3.364407364060265</v>
      </c>
      <c r="H264" s="45">
        <f t="shared" si="40"/>
        <v>16.635592635939734</v>
      </c>
      <c r="I264" s="46">
        <f t="shared" si="45"/>
        <v>13004493.29</v>
      </c>
      <c r="J264" s="47">
        <f t="shared" si="41"/>
        <v>96.63559263593973</v>
      </c>
      <c r="K264" s="53">
        <v>2204134.4</v>
      </c>
      <c r="L264" s="44">
        <f t="shared" si="42"/>
        <v>16.378787642348918</v>
      </c>
      <c r="M264" s="43">
        <f t="shared" si="46"/>
        <v>2656891.11</v>
      </c>
      <c r="N264" s="44">
        <f t="shared" si="47"/>
        <v>19.743195006409184</v>
      </c>
      <c r="O264" s="54">
        <f t="shared" si="48"/>
        <v>50.25680499359082</v>
      </c>
      <c r="P264" s="53">
        <f t="shared" si="49"/>
        <v>10800358.89</v>
      </c>
      <c r="Q264" s="55">
        <f t="shared" si="43"/>
        <v>80.25680499359082</v>
      </c>
      <c r="S264" s="1">
        <v>3</v>
      </c>
      <c r="T264" s="1">
        <v>10</v>
      </c>
      <c r="U264" s="1"/>
      <c r="V264" s="1" t="s">
        <v>39</v>
      </c>
      <c r="X264" s="37"/>
      <c r="Y264" s="38"/>
      <c r="Z264" s="1">
        <v>70</v>
      </c>
      <c r="AA264" s="1">
        <v>20</v>
      </c>
      <c r="AB264" s="48">
        <f t="shared" si="51"/>
        <v>0</v>
      </c>
      <c r="AF264" s="38"/>
      <c r="AG264" s="38"/>
      <c r="AH264" s="38">
        <f t="shared" si="50"/>
        <v>0</v>
      </c>
    </row>
    <row r="265" spans="1:34" s="36" customFormat="1" ht="23.25" customHeight="1">
      <c r="A265" s="49">
        <v>255</v>
      </c>
      <c r="B265" s="50" t="s">
        <v>296</v>
      </c>
      <c r="C265" s="51">
        <v>26736850</v>
      </c>
      <c r="D265" s="51"/>
      <c r="E265" s="52">
        <f t="shared" si="44"/>
        <v>26736850</v>
      </c>
      <c r="F265" s="53">
        <v>898563.68</v>
      </c>
      <c r="G265" s="44">
        <f t="shared" si="39"/>
        <v>3.360768676938383</v>
      </c>
      <c r="H265" s="45">
        <f t="shared" si="40"/>
        <v>16.639231323061615</v>
      </c>
      <c r="I265" s="46">
        <f t="shared" si="45"/>
        <v>25838286.32</v>
      </c>
      <c r="J265" s="47">
        <f t="shared" si="41"/>
        <v>96.63923132306162</v>
      </c>
      <c r="K265" s="53">
        <v>1610886.61</v>
      </c>
      <c r="L265" s="44">
        <f t="shared" si="42"/>
        <v>6.024967825304776</v>
      </c>
      <c r="M265" s="43">
        <f t="shared" si="46"/>
        <v>2509450.29</v>
      </c>
      <c r="N265" s="44">
        <f t="shared" si="47"/>
        <v>9.385736502243159</v>
      </c>
      <c r="O265" s="54">
        <f t="shared" si="48"/>
        <v>60.61426349775684</v>
      </c>
      <c r="P265" s="53">
        <f t="shared" si="49"/>
        <v>24227399.71</v>
      </c>
      <c r="Q265" s="55">
        <f t="shared" si="43"/>
        <v>90.61426349775684</v>
      </c>
      <c r="S265" s="1">
        <v>3</v>
      </c>
      <c r="T265" s="1">
        <v>12</v>
      </c>
      <c r="U265" s="1"/>
      <c r="V265" s="1" t="s">
        <v>39</v>
      </c>
      <c r="X265" s="37"/>
      <c r="Y265" s="38"/>
      <c r="Z265" s="1">
        <v>70</v>
      </c>
      <c r="AA265" s="1">
        <v>20</v>
      </c>
      <c r="AB265" s="48">
        <f t="shared" si="51"/>
        <v>0</v>
      </c>
      <c r="AF265" s="38"/>
      <c r="AG265" s="38"/>
      <c r="AH265" s="38">
        <f t="shared" si="50"/>
        <v>0</v>
      </c>
    </row>
    <row r="266" spans="1:34" s="36" customFormat="1" ht="23.25" customHeight="1">
      <c r="A266" s="49">
        <v>256</v>
      </c>
      <c r="B266" s="50" t="s">
        <v>297</v>
      </c>
      <c r="C266" s="51">
        <v>2928600</v>
      </c>
      <c r="D266" s="51"/>
      <c r="E266" s="52">
        <f t="shared" si="44"/>
        <v>2928600</v>
      </c>
      <c r="F266" s="53">
        <v>95140</v>
      </c>
      <c r="G266" s="44">
        <f aca="true" t="shared" si="52" ref="G266:G281">+F266*100/E266</f>
        <v>3.248651232670901</v>
      </c>
      <c r="H266" s="45">
        <f aca="true" t="shared" si="53" ref="H266:H281">+AA266-G266</f>
        <v>16.751348767329098</v>
      </c>
      <c r="I266" s="46">
        <f t="shared" si="45"/>
        <v>2833460</v>
      </c>
      <c r="J266" s="47">
        <f aca="true" t="shared" si="54" ref="J266:J281">+I266*100/E266</f>
        <v>96.7513487673291</v>
      </c>
      <c r="K266" s="53">
        <v>216226.86</v>
      </c>
      <c r="L266" s="44">
        <f aca="true" t="shared" si="55" ref="L266:L281">+K266*100/E266</f>
        <v>7.383284163081336</v>
      </c>
      <c r="M266" s="43">
        <f t="shared" si="46"/>
        <v>311366.86</v>
      </c>
      <c r="N266" s="44">
        <f t="shared" si="47"/>
        <v>10.631935395752237</v>
      </c>
      <c r="O266" s="54">
        <f t="shared" si="48"/>
        <v>59.36806460424776</v>
      </c>
      <c r="P266" s="53">
        <f t="shared" si="49"/>
        <v>2617233.14</v>
      </c>
      <c r="Q266" s="55">
        <f aca="true" t="shared" si="56" ref="Q266:Q281">+P266*100/E266</f>
        <v>89.36806460424776</v>
      </c>
      <c r="S266" s="1" t="s">
        <v>90</v>
      </c>
      <c r="T266" s="1">
        <v>4</v>
      </c>
      <c r="U266" s="1"/>
      <c r="V266" s="1" t="s">
        <v>90</v>
      </c>
      <c r="X266" s="37"/>
      <c r="Y266" s="38"/>
      <c r="Z266" s="1">
        <v>70</v>
      </c>
      <c r="AA266" s="1">
        <v>20</v>
      </c>
      <c r="AB266" s="48">
        <f t="shared" si="51"/>
        <v>0</v>
      </c>
      <c r="AF266" s="38"/>
      <c r="AG266" s="38"/>
      <c r="AH266" s="38">
        <f t="shared" si="50"/>
        <v>0</v>
      </c>
    </row>
    <row r="267" spans="1:34" s="36" customFormat="1" ht="23.25" customHeight="1">
      <c r="A267" s="49">
        <v>257</v>
      </c>
      <c r="B267" s="50" t="s">
        <v>298</v>
      </c>
      <c r="C267" s="51">
        <v>1131670</v>
      </c>
      <c r="D267" s="51"/>
      <c r="E267" s="52">
        <f aca="true" t="shared" si="57" ref="E267:E281">SUM(C267:D267)</f>
        <v>1131670</v>
      </c>
      <c r="F267" s="53">
        <v>36306.68</v>
      </c>
      <c r="G267" s="44">
        <f t="shared" si="52"/>
        <v>3.208239150989246</v>
      </c>
      <c r="H267" s="45">
        <f t="shared" si="53"/>
        <v>16.791760849010753</v>
      </c>
      <c r="I267" s="46">
        <f aca="true" t="shared" si="58" ref="I267:I281">+E267-F267</f>
        <v>1095363.32</v>
      </c>
      <c r="J267" s="47">
        <f t="shared" si="54"/>
        <v>96.79176084901076</v>
      </c>
      <c r="K267" s="53">
        <v>48500</v>
      </c>
      <c r="L267" s="44">
        <f t="shared" si="55"/>
        <v>4.285701662145325</v>
      </c>
      <c r="M267" s="43">
        <f aca="true" t="shared" si="59" ref="M267:M281">SUM(F267+K267)</f>
        <v>84806.68</v>
      </c>
      <c r="N267" s="44">
        <f aca="true" t="shared" si="60" ref="N267:N281">SUM(M267*100/E267)</f>
        <v>7.493940813134571</v>
      </c>
      <c r="O267" s="54">
        <f aca="true" t="shared" si="61" ref="O267:O281">+Z267-N267</f>
        <v>62.50605918686543</v>
      </c>
      <c r="P267" s="53">
        <f aca="true" t="shared" si="62" ref="P267:P281">SUM(E267-M267)</f>
        <v>1046863.3200000001</v>
      </c>
      <c r="Q267" s="55">
        <f t="shared" si="56"/>
        <v>92.50605918686543</v>
      </c>
      <c r="S267" s="1">
        <v>1</v>
      </c>
      <c r="T267" s="1">
        <v>83</v>
      </c>
      <c r="U267" s="1"/>
      <c r="V267" s="1" t="s">
        <v>39</v>
      </c>
      <c r="X267" s="37"/>
      <c r="Y267" s="38"/>
      <c r="Z267" s="1">
        <v>70</v>
      </c>
      <c r="AA267" s="1">
        <v>20</v>
      </c>
      <c r="AB267" s="48">
        <f t="shared" si="51"/>
        <v>0</v>
      </c>
      <c r="AF267" s="38"/>
      <c r="AG267" s="38"/>
      <c r="AH267" s="38">
        <f aca="true" t="shared" si="63" ref="AH267:AH279">SUM(AF267:AG267)</f>
        <v>0</v>
      </c>
    </row>
    <row r="268" spans="1:34" s="36" customFormat="1" ht="23.25" customHeight="1">
      <c r="A268" s="49">
        <v>258</v>
      </c>
      <c r="B268" s="50" t="s">
        <v>299</v>
      </c>
      <c r="C268" s="51">
        <v>8307550</v>
      </c>
      <c r="D268" s="51"/>
      <c r="E268" s="52">
        <f t="shared" si="57"/>
        <v>8307550</v>
      </c>
      <c r="F268" s="53">
        <v>251088.4</v>
      </c>
      <c r="G268" s="44">
        <f t="shared" si="52"/>
        <v>3.022412143170971</v>
      </c>
      <c r="H268" s="45">
        <f t="shared" si="53"/>
        <v>16.97758785682903</v>
      </c>
      <c r="I268" s="46">
        <f t="shared" si="58"/>
        <v>8056461.6</v>
      </c>
      <c r="J268" s="47">
        <f t="shared" si="54"/>
        <v>96.97758785682903</v>
      </c>
      <c r="K268" s="53">
        <v>203370.48</v>
      </c>
      <c r="L268" s="44">
        <f t="shared" si="55"/>
        <v>2.44801993367479</v>
      </c>
      <c r="M268" s="43">
        <f t="shared" si="59"/>
        <v>454458.88</v>
      </c>
      <c r="N268" s="44">
        <f t="shared" si="60"/>
        <v>5.470432076845761</v>
      </c>
      <c r="O268" s="54">
        <f t="shared" si="61"/>
        <v>64.52956792315425</v>
      </c>
      <c r="P268" s="53">
        <f t="shared" si="62"/>
        <v>7853091.12</v>
      </c>
      <c r="Q268" s="55">
        <f t="shared" si="56"/>
        <v>94.52956792315423</v>
      </c>
      <c r="S268" s="1" t="s">
        <v>90</v>
      </c>
      <c r="T268" s="1">
        <v>17</v>
      </c>
      <c r="U268" s="1"/>
      <c r="V268" s="1" t="s">
        <v>90</v>
      </c>
      <c r="X268" s="37"/>
      <c r="Y268" s="38"/>
      <c r="Z268" s="1">
        <v>70</v>
      </c>
      <c r="AA268" s="1">
        <v>20</v>
      </c>
      <c r="AB268" s="48">
        <f t="shared" si="51"/>
        <v>0</v>
      </c>
      <c r="AF268" s="38"/>
      <c r="AG268" s="38"/>
      <c r="AH268" s="38">
        <f t="shared" si="63"/>
        <v>0</v>
      </c>
    </row>
    <row r="269" spans="1:34" s="36" customFormat="1" ht="23.25" customHeight="1">
      <c r="A269" s="49">
        <v>259</v>
      </c>
      <c r="B269" s="50" t="s">
        <v>300</v>
      </c>
      <c r="C269" s="51">
        <v>16079910</v>
      </c>
      <c r="D269" s="51"/>
      <c r="E269" s="52">
        <f t="shared" si="57"/>
        <v>16079910</v>
      </c>
      <c r="F269" s="53">
        <v>457430.54</v>
      </c>
      <c r="G269" s="44">
        <f t="shared" si="52"/>
        <v>2.844733210571452</v>
      </c>
      <c r="H269" s="45">
        <f t="shared" si="53"/>
        <v>17.15526678942855</v>
      </c>
      <c r="I269" s="46">
        <f t="shared" si="58"/>
        <v>15622479.46</v>
      </c>
      <c r="J269" s="47">
        <f t="shared" si="54"/>
        <v>97.15526678942855</v>
      </c>
      <c r="K269" s="53">
        <v>150700</v>
      </c>
      <c r="L269" s="44">
        <f t="shared" si="55"/>
        <v>0.9371943002168545</v>
      </c>
      <c r="M269" s="43">
        <f t="shared" si="59"/>
        <v>608130.54</v>
      </c>
      <c r="N269" s="44">
        <f t="shared" si="60"/>
        <v>3.781927510788307</v>
      </c>
      <c r="O269" s="54">
        <f t="shared" si="61"/>
        <v>66.21807248921169</v>
      </c>
      <c r="P269" s="53">
        <f t="shared" si="62"/>
        <v>15471779.46</v>
      </c>
      <c r="Q269" s="55">
        <f t="shared" si="56"/>
        <v>96.21807248921169</v>
      </c>
      <c r="S269" s="1">
        <v>1</v>
      </c>
      <c r="T269" s="1">
        <v>3</v>
      </c>
      <c r="U269" s="1" t="s">
        <v>126</v>
      </c>
      <c r="V269" s="1" t="s">
        <v>39</v>
      </c>
      <c r="X269" s="37"/>
      <c r="Y269" s="38"/>
      <c r="Z269" s="1">
        <v>70</v>
      </c>
      <c r="AA269" s="1">
        <v>20</v>
      </c>
      <c r="AB269" s="48">
        <f t="shared" si="51"/>
        <v>0</v>
      </c>
      <c r="AF269" s="38"/>
      <c r="AG269" s="38"/>
      <c r="AH269" s="38">
        <f t="shared" si="63"/>
        <v>0</v>
      </c>
    </row>
    <row r="270" spans="1:34" s="36" customFormat="1" ht="23.25" customHeight="1">
      <c r="A270" s="49">
        <v>260</v>
      </c>
      <c r="B270" s="50" t="s">
        <v>301</v>
      </c>
      <c r="C270" s="51">
        <v>96945460</v>
      </c>
      <c r="D270" s="51"/>
      <c r="E270" s="52">
        <f t="shared" si="57"/>
        <v>96945460</v>
      </c>
      <c r="F270" s="53">
        <v>2411133</v>
      </c>
      <c r="G270" s="44">
        <f t="shared" si="52"/>
        <v>2.4871025419859785</v>
      </c>
      <c r="H270" s="45">
        <f t="shared" si="53"/>
        <v>17.51289745801402</v>
      </c>
      <c r="I270" s="46">
        <f t="shared" si="58"/>
        <v>94534327</v>
      </c>
      <c r="J270" s="47">
        <f t="shared" si="54"/>
        <v>97.51289745801402</v>
      </c>
      <c r="K270" s="53">
        <v>775776.32</v>
      </c>
      <c r="L270" s="44">
        <f t="shared" si="55"/>
        <v>0.8002193398226178</v>
      </c>
      <c r="M270" s="43">
        <f t="shared" si="59"/>
        <v>3186909.32</v>
      </c>
      <c r="N270" s="44">
        <f t="shared" si="60"/>
        <v>3.2873218818085963</v>
      </c>
      <c r="O270" s="54">
        <f t="shared" si="61"/>
        <v>66.7126781181914</v>
      </c>
      <c r="P270" s="53">
        <f t="shared" si="62"/>
        <v>93758550.68</v>
      </c>
      <c r="Q270" s="55">
        <f t="shared" si="56"/>
        <v>96.7126781181914</v>
      </c>
      <c r="S270" s="1" t="s">
        <v>90</v>
      </c>
      <c r="T270" s="1">
        <v>14</v>
      </c>
      <c r="U270" s="1"/>
      <c r="V270" s="1" t="s">
        <v>90</v>
      </c>
      <c r="X270" s="37"/>
      <c r="Y270" s="38"/>
      <c r="Z270" s="1">
        <v>70</v>
      </c>
      <c r="AA270" s="1">
        <v>20</v>
      </c>
      <c r="AB270" s="48">
        <f t="shared" si="51"/>
        <v>0</v>
      </c>
      <c r="AF270" s="38"/>
      <c r="AG270" s="38"/>
      <c r="AH270" s="38">
        <f t="shared" si="63"/>
        <v>0</v>
      </c>
    </row>
    <row r="271" spans="1:34" s="36" customFormat="1" ht="23.25" customHeight="1">
      <c r="A271" s="49">
        <v>261</v>
      </c>
      <c r="B271" s="50" t="s">
        <v>302</v>
      </c>
      <c r="C271" s="51">
        <v>19103840</v>
      </c>
      <c r="D271" s="51"/>
      <c r="E271" s="52">
        <f t="shared" si="57"/>
        <v>19103840</v>
      </c>
      <c r="F271" s="53">
        <v>450030.05</v>
      </c>
      <c r="G271" s="44">
        <f t="shared" si="52"/>
        <v>2.3557046646119315</v>
      </c>
      <c r="H271" s="45">
        <f t="shared" si="53"/>
        <v>17.64429533538807</v>
      </c>
      <c r="I271" s="46">
        <f t="shared" si="58"/>
        <v>18653809.95</v>
      </c>
      <c r="J271" s="47">
        <f t="shared" si="54"/>
        <v>97.64429533538807</v>
      </c>
      <c r="K271" s="53"/>
      <c r="L271" s="44">
        <f t="shared" si="55"/>
        <v>0</v>
      </c>
      <c r="M271" s="43">
        <f t="shared" si="59"/>
        <v>450030.05</v>
      </c>
      <c r="N271" s="44">
        <f t="shared" si="60"/>
        <v>2.3557046646119315</v>
      </c>
      <c r="O271" s="54">
        <f t="shared" si="61"/>
        <v>67.64429533538807</v>
      </c>
      <c r="P271" s="53">
        <f t="shared" si="62"/>
        <v>18653809.95</v>
      </c>
      <c r="Q271" s="55">
        <f t="shared" si="56"/>
        <v>97.64429533538807</v>
      </c>
      <c r="S271" s="1">
        <v>3</v>
      </c>
      <c r="T271" s="1">
        <v>17</v>
      </c>
      <c r="U271" s="1"/>
      <c r="V271" s="1" t="s">
        <v>39</v>
      </c>
      <c r="X271" s="37"/>
      <c r="Y271" s="38"/>
      <c r="Z271" s="1">
        <v>70</v>
      </c>
      <c r="AA271" s="1">
        <v>20</v>
      </c>
      <c r="AB271" s="48">
        <f t="shared" si="51"/>
        <v>0</v>
      </c>
      <c r="AF271" s="38"/>
      <c r="AG271" s="38"/>
      <c r="AH271" s="38">
        <f t="shared" si="63"/>
        <v>0</v>
      </c>
    </row>
    <row r="272" spans="1:34" s="36" customFormat="1" ht="23.25" customHeight="1">
      <c r="A272" s="49">
        <v>262</v>
      </c>
      <c r="B272" s="50" t="s">
        <v>303</v>
      </c>
      <c r="C272" s="51">
        <v>1320020</v>
      </c>
      <c r="D272" s="51"/>
      <c r="E272" s="52">
        <f t="shared" si="57"/>
        <v>1320020</v>
      </c>
      <c r="F272" s="53">
        <v>31080</v>
      </c>
      <c r="G272" s="44">
        <f t="shared" si="52"/>
        <v>2.3545097801548462</v>
      </c>
      <c r="H272" s="45">
        <f t="shared" si="53"/>
        <v>17.645490219845154</v>
      </c>
      <c r="I272" s="46">
        <f t="shared" si="58"/>
        <v>1288940</v>
      </c>
      <c r="J272" s="47">
        <f t="shared" si="54"/>
        <v>97.64549021984516</v>
      </c>
      <c r="K272" s="53"/>
      <c r="L272" s="44">
        <f t="shared" si="55"/>
        <v>0</v>
      </c>
      <c r="M272" s="43">
        <f t="shared" si="59"/>
        <v>31080</v>
      </c>
      <c r="N272" s="44">
        <f t="shared" si="60"/>
        <v>2.3545097801548462</v>
      </c>
      <c r="O272" s="54">
        <f t="shared" si="61"/>
        <v>67.64549021984516</v>
      </c>
      <c r="P272" s="53">
        <f t="shared" si="62"/>
        <v>1288940</v>
      </c>
      <c r="Q272" s="55">
        <f t="shared" si="56"/>
        <v>97.64549021984516</v>
      </c>
      <c r="S272" s="1">
        <v>1</v>
      </c>
      <c r="T272" s="1">
        <v>83</v>
      </c>
      <c r="U272" s="1"/>
      <c r="V272" s="1" t="s">
        <v>39</v>
      </c>
      <c r="X272" s="37"/>
      <c r="Y272" s="38"/>
      <c r="Z272" s="1">
        <v>70</v>
      </c>
      <c r="AA272" s="1">
        <v>20</v>
      </c>
      <c r="AB272" s="48">
        <f t="shared" si="51"/>
        <v>0</v>
      </c>
      <c r="AF272" s="38"/>
      <c r="AG272" s="38"/>
      <c r="AH272" s="38">
        <f t="shared" si="63"/>
        <v>0</v>
      </c>
    </row>
    <row r="273" spans="1:34" s="36" customFormat="1" ht="23.25" customHeight="1">
      <c r="A273" s="49">
        <v>263</v>
      </c>
      <c r="B273" s="50" t="s">
        <v>304</v>
      </c>
      <c r="C273" s="51">
        <v>22915890</v>
      </c>
      <c r="D273" s="51"/>
      <c r="E273" s="52">
        <f t="shared" si="57"/>
        <v>22915890</v>
      </c>
      <c r="F273" s="53">
        <v>516661.77</v>
      </c>
      <c r="G273" s="44">
        <f t="shared" si="52"/>
        <v>2.2546004977332323</v>
      </c>
      <c r="H273" s="45">
        <f t="shared" si="53"/>
        <v>17.745399502266768</v>
      </c>
      <c r="I273" s="46">
        <f t="shared" si="58"/>
        <v>22399228.23</v>
      </c>
      <c r="J273" s="47">
        <f t="shared" si="54"/>
        <v>97.74539950226676</v>
      </c>
      <c r="K273" s="53">
        <v>10949600</v>
      </c>
      <c r="L273" s="44">
        <f t="shared" si="55"/>
        <v>47.78169209225564</v>
      </c>
      <c r="M273" s="43">
        <f t="shared" si="59"/>
        <v>11466261.77</v>
      </c>
      <c r="N273" s="44">
        <f t="shared" si="60"/>
        <v>50.03629258998887</v>
      </c>
      <c r="O273" s="54">
        <f t="shared" si="61"/>
        <v>19.963707410011132</v>
      </c>
      <c r="P273" s="53">
        <f t="shared" si="62"/>
        <v>11449628.23</v>
      </c>
      <c r="Q273" s="55">
        <f t="shared" si="56"/>
        <v>49.96370741001113</v>
      </c>
      <c r="S273" s="1">
        <v>9</v>
      </c>
      <c r="T273" s="1">
        <v>3</v>
      </c>
      <c r="U273" s="1" t="s">
        <v>60</v>
      </c>
      <c r="V273" s="1" t="s">
        <v>39</v>
      </c>
      <c r="X273" s="37"/>
      <c r="Y273" s="38"/>
      <c r="Z273" s="1">
        <v>70</v>
      </c>
      <c r="AA273" s="1">
        <v>20</v>
      </c>
      <c r="AB273" s="48">
        <f aca="true" t="shared" si="64" ref="AB273:AB279">+Y273+X273</f>
        <v>0</v>
      </c>
      <c r="AF273" s="38"/>
      <c r="AG273" s="38"/>
      <c r="AH273" s="38">
        <f t="shared" si="63"/>
        <v>0</v>
      </c>
    </row>
    <row r="274" spans="1:34" s="36" customFormat="1" ht="23.25" customHeight="1">
      <c r="A274" s="49">
        <v>264</v>
      </c>
      <c r="B274" s="50" t="s">
        <v>305</v>
      </c>
      <c r="C274" s="51">
        <v>1477990</v>
      </c>
      <c r="D274" s="51"/>
      <c r="E274" s="52">
        <f t="shared" si="57"/>
        <v>1477990</v>
      </c>
      <c r="F274" s="53">
        <v>31919.95</v>
      </c>
      <c r="G274" s="44">
        <f t="shared" si="52"/>
        <v>2.1596864660789317</v>
      </c>
      <c r="H274" s="45">
        <f t="shared" si="53"/>
        <v>17.84031353392107</v>
      </c>
      <c r="I274" s="46">
        <f t="shared" si="58"/>
        <v>1446070.05</v>
      </c>
      <c r="J274" s="47">
        <f t="shared" si="54"/>
        <v>97.84031353392106</v>
      </c>
      <c r="K274" s="53"/>
      <c r="L274" s="44">
        <f t="shared" si="55"/>
        <v>0</v>
      </c>
      <c r="M274" s="43">
        <f t="shared" si="59"/>
        <v>31919.95</v>
      </c>
      <c r="N274" s="44">
        <f t="shared" si="60"/>
        <v>2.1596864660789317</v>
      </c>
      <c r="O274" s="54">
        <f t="shared" si="61"/>
        <v>67.84031353392106</v>
      </c>
      <c r="P274" s="53">
        <f t="shared" si="62"/>
        <v>1446070.05</v>
      </c>
      <c r="Q274" s="55">
        <f t="shared" si="56"/>
        <v>97.84031353392106</v>
      </c>
      <c r="S274" s="1">
        <v>4</v>
      </c>
      <c r="T274" s="1">
        <v>83</v>
      </c>
      <c r="U274" s="1"/>
      <c r="V274" s="1" t="s">
        <v>39</v>
      </c>
      <c r="X274" s="37"/>
      <c r="Y274" s="38"/>
      <c r="Z274" s="1">
        <v>70</v>
      </c>
      <c r="AA274" s="1">
        <v>20</v>
      </c>
      <c r="AB274" s="48">
        <f t="shared" si="64"/>
        <v>0</v>
      </c>
      <c r="AF274" s="38"/>
      <c r="AG274" s="38"/>
      <c r="AH274" s="38">
        <f t="shared" si="63"/>
        <v>0</v>
      </c>
    </row>
    <row r="275" spans="1:34" s="36" customFormat="1" ht="23.25" customHeight="1">
      <c r="A275" s="49">
        <v>265</v>
      </c>
      <c r="B275" s="50" t="s">
        <v>306</v>
      </c>
      <c r="C275" s="51">
        <v>40918480</v>
      </c>
      <c r="D275" s="51"/>
      <c r="E275" s="52">
        <f t="shared" si="57"/>
        <v>40918480</v>
      </c>
      <c r="F275" s="53">
        <v>687991.2</v>
      </c>
      <c r="G275" s="44">
        <f t="shared" si="52"/>
        <v>1.681370373484059</v>
      </c>
      <c r="H275" s="45">
        <f t="shared" si="53"/>
        <v>18.318629626515943</v>
      </c>
      <c r="I275" s="46">
        <f t="shared" si="58"/>
        <v>40230488.8</v>
      </c>
      <c r="J275" s="47">
        <f t="shared" si="54"/>
        <v>98.31862962651593</v>
      </c>
      <c r="K275" s="53">
        <v>768688.48</v>
      </c>
      <c r="L275" s="44">
        <f t="shared" si="55"/>
        <v>1.878585128284335</v>
      </c>
      <c r="M275" s="43">
        <f t="shared" si="59"/>
        <v>1456679.68</v>
      </c>
      <c r="N275" s="44">
        <f t="shared" si="60"/>
        <v>3.559955501768394</v>
      </c>
      <c r="O275" s="54">
        <f t="shared" si="61"/>
        <v>66.4400444982316</v>
      </c>
      <c r="P275" s="53">
        <f t="shared" si="62"/>
        <v>39461800.32</v>
      </c>
      <c r="Q275" s="55">
        <f t="shared" si="56"/>
        <v>96.4400444982316</v>
      </c>
      <c r="S275" s="1" t="s">
        <v>90</v>
      </c>
      <c r="T275" s="1">
        <v>3</v>
      </c>
      <c r="U275" s="1"/>
      <c r="V275" s="1" t="s">
        <v>90</v>
      </c>
      <c r="X275" s="37"/>
      <c r="Y275" s="38"/>
      <c r="Z275" s="1">
        <v>70</v>
      </c>
      <c r="AA275" s="1">
        <v>20</v>
      </c>
      <c r="AB275" s="48">
        <f t="shared" si="64"/>
        <v>0</v>
      </c>
      <c r="AF275" s="38"/>
      <c r="AG275" s="38"/>
      <c r="AH275" s="38">
        <f t="shared" si="63"/>
        <v>0</v>
      </c>
    </row>
    <row r="276" spans="1:34" s="36" customFormat="1" ht="23.25" customHeight="1">
      <c r="A276" s="49">
        <v>266</v>
      </c>
      <c r="B276" s="50" t="s">
        <v>307</v>
      </c>
      <c r="C276" s="51">
        <f>13019940+3932000</f>
        <v>16951940</v>
      </c>
      <c r="D276" s="51"/>
      <c r="E276" s="52">
        <f t="shared" si="57"/>
        <v>16951940</v>
      </c>
      <c r="F276" s="53">
        <f>211937.2+27437.2</f>
        <v>239374.40000000002</v>
      </c>
      <c r="G276" s="44">
        <f t="shared" si="52"/>
        <v>1.4120767298610073</v>
      </c>
      <c r="H276" s="45">
        <f t="shared" si="53"/>
        <v>18.587923270138994</v>
      </c>
      <c r="I276" s="46">
        <f t="shared" si="58"/>
        <v>16712565.6</v>
      </c>
      <c r="J276" s="47">
        <f t="shared" si="54"/>
        <v>98.58792327013899</v>
      </c>
      <c r="K276" s="53">
        <f>47193.8+3475537.96</f>
        <v>3522731.76</v>
      </c>
      <c r="L276" s="44">
        <f t="shared" si="55"/>
        <v>20.780699790112518</v>
      </c>
      <c r="M276" s="43">
        <f t="shared" si="59"/>
        <v>3762106.1599999997</v>
      </c>
      <c r="N276" s="44">
        <f t="shared" si="60"/>
        <v>22.19277651997352</v>
      </c>
      <c r="O276" s="54">
        <f t="shared" si="61"/>
        <v>47.80722348002648</v>
      </c>
      <c r="P276" s="53">
        <f t="shared" si="62"/>
        <v>13189833.84</v>
      </c>
      <c r="Q276" s="55">
        <f t="shared" si="56"/>
        <v>77.80722348002648</v>
      </c>
      <c r="S276" s="1" t="s">
        <v>90</v>
      </c>
      <c r="T276" s="1">
        <v>5</v>
      </c>
      <c r="U276" s="1"/>
      <c r="V276" s="1" t="s">
        <v>90</v>
      </c>
      <c r="X276" s="58"/>
      <c r="Y276" s="38"/>
      <c r="Z276" s="1">
        <v>70</v>
      </c>
      <c r="AA276" s="1">
        <v>20</v>
      </c>
      <c r="AB276" s="48">
        <f t="shared" si="64"/>
        <v>0</v>
      </c>
      <c r="AF276" s="38"/>
      <c r="AG276" s="38"/>
      <c r="AH276" s="38">
        <f t="shared" si="63"/>
        <v>0</v>
      </c>
    </row>
    <row r="277" spans="1:34" s="36" customFormat="1" ht="23.25" customHeight="1">
      <c r="A277" s="49">
        <v>267</v>
      </c>
      <c r="B277" s="50" t="s">
        <v>308</v>
      </c>
      <c r="C277" s="51">
        <v>8901720</v>
      </c>
      <c r="D277" s="51"/>
      <c r="E277" s="52">
        <f t="shared" si="57"/>
        <v>8901720</v>
      </c>
      <c r="F277" s="53">
        <v>115372.55</v>
      </c>
      <c r="G277" s="44">
        <f t="shared" si="52"/>
        <v>1.2960703100075042</v>
      </c>
      <c r="H277" s="45">
        <f t="shared" si="53"/>
        <v>18.703929689992496</v>
      </c>
      <c r="I277" s="46">
        <f t="shared" si="58"/>
        <v>8786347.45</v>
      </c>
      <c r="J277" s="47">
        <f t="shared" si="54"/>
        <v>98.70392968999248</v>
      </c>
      <c r="K277" s="53">
        <v>92765.17</v>
      </c>
      <c r="L277" s="44">
        <f t="shared" si="55"/>
        <v>1.0421038855412212</v>
      </c>
      <c r="M277" s="43">
        <f t="shared" si="59"/>
        <v>208137.72</v>
      </c>
      <c r="N277" s="44">
        <f t="shared" si="60"/>
        <v>2.3381741955487256</v>
      </c>
      <c r="O277" s="54">
        <f t="shared" si="61"/>
        <v>67.66182580445127</v>
      </c>
      <c r="P277" s="53">
        <f t="shared" si="62"/>
        <v>8693582.28</v>
      </c>
      <c r="Q277" s="55">
        <f t="shared" si="56"/>
        <v>97.66182580445125</v>
      </c>
      <c r="S277" s="1" t="s">
        <v>90</v>
      </c>
      <c r="T277" s="1">
        <v>53</v>
      </c>
      <c r="U277" s="1"/>
      <c r="V277" s="1" t="s">
        <v>90</v>
      </c>
      <c r="X277" s="37"/>
      <c r="Y277" s="38"/>
      <c r="Z277" s="1">
        <v>70</v>
      </c>
      <c r="AA277" s="1">
        <v>20</v>
      </c>
      <c r="AB277" s="48">
        <f t="shared" si="64"/>
        <v>0</v>
      </c>
      <c r="AF277" s="38">
        <v>2690781.29</v>
      </c>
      <c r="AG277" s="38">
        <v>134208</v>
      </c>
      <c r="AH277" s="38">
        <f t="shared" si="63"/>
        <v>2824989.29</v>
      </c>
    </row>
    <row r="278" spans="1:34" s="36" customFormat="1" ht="23.25" customHeight="1">
      <c r="A278" s="49">
        <v>268</v>
      </c>
      <c r="B278" s="50" t="s">
        <v>309</v>
      </c>
      <c r="C278" s="51">
        <v>136320480</v>
      </c>
      <c r="D278" s="51"/>
      <c r="E278" s="52">
        <f t="shared" si="57"/>
        <v>136320480</v>
      </c>
      <c r="F278" s="53">
        <v>884332.06</v>
      </c>
      <c r="G278" s="44">
        <f t="shared" si="52"/>
        <v>0.6487154828093328</v>
      </c>
      <c r="H278" s="45">
        <f t="shared" si="53"/>
        <v>19.351284517190667</v>
      </c>
      <c r="I278" s="46">
        <f t="shared" si="58"/>
        <v>135436147.94</v>
      </c>
      <c r="J278" s="47">
        <f t="shared" si="54"/>
        <v>99.35128451719066</v>
      </c>
      <c r="K278" s="53">
        <v>1161850.58</v>
      </c>
      <c r="L278" s="44">
        <f t="shared" si="55"/>
        <v>0.8522934925111766</v>
      </c>
      <c r="M278" s="43">
        <f t="shared" si="59"/>
        <v>2046182.6400000001</v>
      </c>
      <c r="N278" s="44">
        <f t="shared" si="60"/>
        <v>1.5010089753205094</v>
      </c>
      <c r="O278" s="54">
        <f t="shared" si="61"/>
        <v>68.4989910246795</v>
      </c>
      <c r="P278" s="53">
        <f t="shared" si="62"/>
        <v>134274297.36</v>
      </c>
      <c r="Q278" s="55">
        <f t="shared" si="56"/>
        <v>98.4989910246795</v>
      </c>
      <c r="S278" s="1" t="s">
        <v>90</v>
      </c>
      <c r="T278" s="1">
        <v>15</v>
      </c>
      <c r="U278" s="1"/>
      <c r="V278" s="1" t="s">
        <v>90</v>
      </c>
      <c r="X278" s="37"/>
      <c r="Y278" s="38"/>
      <c r="Z278" s="1">
        <v>70</v>
      </c>
      <c r="AA278" s="1">
        <v>20</v>
      </c>
      <c r="AB278" s="48">
        <f t="shared" si="64"/>
        <v>0</v>
      </c>
      <c r="AF278" s="38">
        <v>2690781.29</v>
      </c>
      <c r="AG278" s="38">
        <v>134208</v>
      </c>
      <c r="AH278" s="38">
        <f t="shared" si="63"/>
        <v>2824989.29</v>
      </c>
    </row>
    <row r="279" spans="1:34" s="36" customFormat="1" ht="23.25" customHeight="1">
      <c r="A279" s="49">
        <v>269</v>
      </c>
      <c r="B279" s="50" t="s">
        <v>310</v>
      </c>
      <c r="C279" s="51">
        <v>31326640</v>
      </c>
      <c r="D279" s="51"/>
      <c r="E279" s="52">
        <f t="shared" si="57"/>
        <v>31326640</v>
      </c>
      <c r="F279" s="53">
        <v>193196.22</v>
      </c>
      <c r="G279" s="44">
        <f t="shared" si="52"/>
        <v>0.6167154217624361</v>
      </c>
      <c r="H279" s="45">
        <f t="shared" si="53"/>
        <v>19.383284578237564</v>
      </c>
      <c r="I279" s="46">
        <f t="shared" si="58"/>
        <v>31133443.78</v>
      </c>
      <c r="J279" s="47">
        <f t="shared" si="54"/>
        <v>99.38328457823756</v>
      </c>
      <c r="K279" s="53">
        <v>22839261.73</v>
      </c>
      <c r="L279" s="44">
        <f t="shared" si="55"/>
        <v>72.90683498134496</v>
      </c>
      <c r="M279" s="43">
        <f t="shared" si="59"/>
        <v>23032457.95</v>
      </c>
      <c r="N279" s="44">
        <f t="shared" si="60"/>
        <v>73.5235504031074</v>
      </c>
      <c r="O279" s="54">
        <f t="shared" si="61"/>
        <v>-3.523550403107393</v>
      </c>
      <c r="P279" s="53">
        <f t="shared" si="62"/>
        <v>8294182.050000001</v>
      </c>
      <c r="Q279" s="55">
        <f t="shared" si="56"/>
        <v>26.476449596892618</v>
      </c>
      <c r="S279" s="1" t="s">
        <v>90</v>
      </c>
      <c r="T279" s="1">
        <v>9</v>
      </c>
      <c r="U279" s="1"/>
      <c r="V279" s="1" t="s">
        <v>90</v>
      </c>
      <c r="X279" s="37"/>
      <c r="Y279" s="38"/>
      <c r="Z279" s="1">
        <v>70</v>
      </c>
      <c r="AA279" s="1">
        <v>20</v>
      </c>
      <c r="AB279" s="48">
        <f t="shared" si="64"/>
        <v>0</v>
      </c>
      <c r="AF279" s="38">
        <v>2690781.29</v>
      </c>
      <c r="AG279" s="38">
        <v>134208</v>
      </c>
      <c r="AH279" s="38">
        <f t="shared" si="63"/>
        <v>2824989.29</v>
      </c>
    </row>
    <row r="280" spans="1:34" s="36" customFormat="1" ht="23.25" customHeight="1">
      <c r="A280" s="49">
        <v>270</v>
      </c>
      <c r="B280" s="50" t="s">
        <v>311</v>
      </c>
      <c r="C280" s="51">
        <v>12293960</v>
      </c>
      <c r="D280" s="51"/>
      <c r="E280" s="52">
        <f t="shared" si="57"/>
        <v>12293960</v>
      </c>
      <c r="F280" s="53">
        <v>73049.05</v>
      </c>
      <c r="G280" s="44">
        <f t="shared" si="52"/>
        <v>0.5941864948316083</v>
      </c>
      <c r="H280" s="45">
        <f t="shared" si="53"/>
        <v>19.405813505168393</v>
      </c>
      <c r="I280" s="46">
        <f t="shared" si="58"/>
        <v>12220910.95</v>
      </c>
      <c r="J280" s="47">
        <f t="shared" si="54"/>
        <v>99.4058135051684</v>
      </c>
      <c r="K280" s="53">
        <v>364370</v>
      </c>
      <c r="L280" s="44">
        <f t="shared" si="55"/>
        <v>2.9638131244936536</v>
      </c>
      <c r="M280" s="43">
        <f t="shared" si="59"/>
        <v>437419.05</v>
      </c>
      <c r="N280" s="44">
        <f t="shared" si="60"/>
        <v>3.5579996193252623</v>
      </c>
      <c r="O280" s="54">
        <f t="shared" si="61"/>
        <v>66.44200038067474</v>
      </c>
      <c r="P280" s="53">
        <f t="shared" si="62"/>
        <v>11856540.95</v>
      </c>
      <c r="Q280" s="55">
        <f t="shared" si="56"/>
        <v>96.44200038067474</v>
      </c>
      <c r="S280" s="1" t="s">
        <v>90</v>
      </c>
      <c r="T280" s="1">
        <v>126</v>
      </c>
      <c r="U280" s="1"/>
      <c r="V280" s="1" t="s">
        <v>90</v>
      </c>
      <c r="X280" s="37"/>
      <c r="Y280" s="38"/>
      <c r="Z280" s="1">
        <v>70</v>
      </c>
      <c r="AA280" s="1">
        <v>20</v>
      </c>
      <c r="AB280" s="48"/>
      <c r="AF280" s="38"/>
      <c r="AG280" s="38"/>
      <c r="AH280" s="38"/>
    </row>
    <row r="281" spans="1:34" s="36" customFormat="1" ht="23.25" customHeight="1">
      <c r="A281" s="49">
        <v>271</v>
      </c>
      <c r="B281" s="50" t="s">
        <v>312</v>
      </c>
      <c r="C281" s="51">
        <v>350795344</v>
      </c>
      <c r="D281" s="51"/>
      <c r="E281" s="52">
        <f t="shared" si="57"/>
        <v>350795344</v>
      </c>
      <c r="F281" s="53">
        <v>972702.9</v>
      </c>
      <c r="G281" s="44">
        <f t="shared" si="52"/>
        <v>0.27728500866305683</v>
      </c>
      <c r="H281" s="47">
        <f t="shared" si="53"/>
        <v>19.722714991336943</v>
      </c>
      <c r="I281" s="46">
        <f t="shared" si="58"/>
        <v>349822641.1</v>
      </c>
      <c r="J281" s="47">
        <f t="shared" si="54"/>
        <v>99.72271499133694</v>
      </c>
      <c r="K281" s="53">
        <v>7424856.23</v>
      </c>
      <c r="L281" s="44">
        <f t="shared" si="55"/>
        <v>2.1165777587971637</v>
      </c>
      <c r="M281" s="43">
        <f t="shared" si="59"/>
        <v>8397559.13</v>
      </c>
      <c r="N281" s="44">
        <f t="shared" si="60"/>
        <v>2.3938627674602206</v>
      </c>
      <c r="O281" s="54">
        <f t="shared" si="61"/>
        <v>67.60613723253978</v>
      </c>
      <c r="P281" s="53">
        <f t="shared" si="62"/>
        <v>342397784.87</v>
      </c>
      <c r="Q281" s="55">
        <f t="shared" si="56"/>
        <v>97.60613723253978</v>
      </c>
      <c r="S281" s="1" t="s">
        <v>90</v>
      </c>
      <c r="T281" s="1">
        <v>83</v>
      </c>
      <c r="U281" s="1"/>
      <c r="V281" s="1" t="s">
        <v>90</v>
      </c>
      <c r="X281" s="37"/>
      <c r="Y281" s="38"/>
      <c r="Z281" s="1">
        <v>70</v>
      </c>
      <c r="AA281" s="1">
        <v>20</v>
      </c>
      <c r="AB281" s="48"/>
      <c r="AF281" s="38"/>
      <c r="AG281" s="38"/>
      <c r="AH281" s="38"/>
    </row>
    <row r="282" ht="19.5">
      <c r="AB282" s="48"/>
    </row>
    <row r="283" ht="19.5">
      <c r="AB283" s="48"/>
    </row>
    <row r="284" ht="19.5">
      <c r="AB284" s="48"/>
    </row>
    <row r="285" ht="19.5">
      <c r="AB285" s="48"/>
    </row>
    <row r="286" ht="19.5">
      <c r="AB286" s="48"/>
    </row>
    <row r="287" ht="19.5">
      <c r="AB287" s="48"/>
    </row>
    <row r="288" ht="19.5">
      <c r="AB288" s="48"/>
    </row>
    <row r="289" ht="19.5">
      <c r="AB289" s="48"/>
    </row>
    <row r="290" ht="19.5">
      <c r="AB290" s="48"/>
    </row>
    <row r="291" ht="19.5">
      <c r="AB291" s="48"/>
    </row>
    <row r="292" ht="19.5">
      <c r="AB292" s="48"/>
    </row>
    <row r="293" ht="19.5">
      <c r="AB293" s="48"/>
    </row>
    <row r="294" ht="19.5">
      <c r="AB294" s="48"/>
    </row>
    <row r="295" ht="19.5">
      <c r="AB295" s="48"/>
    </row>
    <row r="296" ht="19.5">
      <c r="AB296" s="48"/>
    </row>
    <row r="297" ht="19.5">
      <c r="AB297" s="48"/>
    </row>
    <row r="298" ht="19.5">
      <c r="AB298" s="48"/>
    </row>
    <row r="299" ht="19.5">
      <c r="AB299" s="48"/>
    </row>
    <row r="300" ht="19.5">
      <c r="AB300" s="48"/>
    </row>
    <row r="301" ht="19.5">
      <c r="AB301" s="48"/>
    </row>
    <row r="302" ht="19.5">
      <c r="AB302" s="48"/>
    </row>
    <row r="303" ht="19.5">
      <c r="AB303" s="48"/>
    </row>
    <row r="304" ht="19.5">
      <c r="AB304" s="48"/>
    </row>
    <row r="305" ht="19.5">
      <c r="AB305" s="48"/>
    </row>
    <row r="306" ht="19.5">
      <c r="AB306" s="48"/>
    </row>
    <row r="307" ht="19.5">
      <c r="AB307" s="48"/>
    </row>
    <row r="308" ht="19.5">
      <c r="AB308" s="48"/>
    </row>
    <row r="309" ht="19.5">
      <c r="AB309" s="48"/>
    </row>
    <row r="310" ht="19.5">
      <c r="AB310" s="48"/>
    </row>
    <row r="311" ht="19.5">
      <c r="AB311" s="48"/>
    </row>
    <row r="312" ht="19.5">
      <c r="AB312" s="48"/>
    </row>
    <row r="313" ht="19.5">
      <c r="AB313" s="48"/>
    </row>
    <row r="314" ht="19.5">
      <c r="AB314" s="48"/>
    </row>
    <row r="315" ht="19.5">
      <c r="AB315" s="48"/>
    </row>
    <row r="316" ht="19.5">
      <c r="AB316" s="48"/>
    </row>
    <row r="317" ht="19.5">
      <c r="AB317" s="48"/>
    </row>
    <row r="318" ht="19.5">
      <c r="AB318" s="48"/>
    </row>
    <row r="319" ht="19.5">
      <c r="AB319" s="48"/>
    </row>
    <row r="320" ht="19.5">
      <c r="AB320" s="48"/>
    </row>
    <row r="321" ht="19.5">
      <c r="AB321" s="48"/>
    </row>
    <row r="322" ht="19.5">
      <c r="AB322" s="48"/>
    </row>
    <row r="323" ht="19.5">
      <c r="AB323" s="48"/>
    </row>
    <row r="324" ht="19.5">
      <c r="AB324" s="48"/>
    </row>
    <row r="325" ht="19.5">
      <c r="AB325" s="48"/>
    </row>
    <row r="326" ht="19.5">
      <c r="AB326" s="48"/>
    </row>
    <row r="327" ht="19.5">
      <c r="AB327" s="48"/>
    </row>
    <row r="328" ht="19.5">
      <c r="AB328" s="48"/>
    </row>
    <row r="329" ht="19.5">
      <c r="AB329" s="48"/>
    </row>
    <row r="330" ht="19.5">
      <c r="AB330" s="48"/>
    </row>
    <row r="331" ht="19.5">
      <c r="AB331" s="48"/>
    </row>
    <row r="332" ht="19.5">
      <c r="AB332" s="48"/>
    </row>
    <row r="333" ht="19.5">
      <c r="AB333" s="48"/>
    </row>
    <row r="334" ht="19.5">
      <c r="AB334" s="48"/>
    </row>
    <row r="335" ht="19.5">
      <c r="AB335" s="48"/>
    </row>
    <row r="336" ht="19.5">
      <c r="AB336" s="48"/>
    </row>
    <row r="337" ht="19.5">
      <c r="AB337" s="48"/>
    </row>
    <row r="338" ht="19.5">
      <c r="AB338" s="48"/>
    </row>
    <row r="339" ht="19.5">
      <c r="AB339" s="48"/>
    </row>
    <row r="340" ht="19.5">
      <c r="AB340" s="48"/>
    </row>
    <row r="341" ht="19.5">
      <c r="AB341" s="48"/>
    </row>
    <row r="342" ht="19.5">
      <c r="AB342" s="48"/>
    </row>
    <row r="343" ht="19.5">
      <c r="AB343" s="48"/>
    </row>
    <row r="344" ht="19.5">
      <c r="AB344" s="48"/>
    </row>
    <row r="345" ht="19.5">
      <c r="AB345" s="48"/>
    </row>
    <row r="346" ht="19.5">
      <c r="AB346" s="48"/>
    </row>
    <row r="347" ht="19.5">
      <c r="AB347" s="48"/>
    </row>
    <row r="348" ht="19.5">
      <c r="AB348" s="48"/>
    </row>
    <row r="349" ht="19.5">
      <c r="AB349" s="48"/>
    </row>
    <row r="350" ht="19.5">
      <c r="AB350" s="48"/>
    </row>
    <row r="351" ht="19.5">
      <c r="AB351" s="48"/>
    </row>
    <row r="352" ht="19.5">
      <c r="AB352" s="48"/>
    </row>
    <row r="353" ht="19.5">
      <c r="AB353" s="48"/>
    </row>
    <row r="354" ht="19.5">
      <c r="AB354" s="48"/>
    </row>
    <row r="355" ht="19.5">
      <c r="AB355" s="48"/>
    </row>
    <row r="356" ht="19.5">
      <c r="AB356" s="48"/>
    </row>
    <row r="357" ht="19.5">
      <c r="AB357" s="48"/>
    </row>
    <row r="358" ht="19.5">
      <c r="AB358" s="48"/>
    </row>
    <row r="359" ht="19.5">
      <c r="AB359" s="48"/>
    </row>
    <row r="360" ht="19.5">
      <c r="AB360" s="48"/>
    </row>
    <row r="361" ht="19.5">
      <c r="AB361" s="48"/>
    </row>
    <row r="362" ht="19.5">
      <c r="AB362" s="48"/>
    </row>
    <row r="363" ht="19.5">
      <c r="AB363" s="48"/>
    </row>
    <row r="364" ht="19.5">
      <c r="AB364" s="48"/>
    </row>
    <row r="365" ht="19.5">
      <c r="AB365" s="48"/>
    </row>
    <row r="366" ht="19.5">
      <c r="AB366" s="48"/>
    </row>
    <row r="367" ht="19.5">
      <c r="AB367" s="48"/>
    </row>
    <row r="368" ht="19.5">
      <c r="AB368" s="48"/>
    </row>
    <row r="369" ht="19.5">
      <c r="AB369" s="48"/>
    </row>
    <row r="370" ht="19.5">
      <c r="AB370" s="48"/>
    </row>
    <row r="371" ht="19.5">
      <c r="AB371" s="48"/>
    </row>
    <row r="372" ht="19.5">
      <c r="AB372" s="48"/>
    </row>
    <row r="373" ht="19.5">
      <c r="AB373" s="48"/>
    </row>
    <row r="374" ht="19.5">
      <c r="AB374" s="48"/>
    </row>
    <row r="375" ht="19.5">
      <c r="AB375" s="48"/>
    </row>
    <row r="376" ht="19.5">
      <c r="AB376" s="48"/>
    </row>
    <row r="377" ht="19.5">
      <c r="AB377" s="48"/>
    </row>
    <row r="378" ht="19.5">
      <c r="AB378" s="48"/>
    </row>
    <row r="379" ht="19.5">
      <c r="AB379" s="48"/>
    </row>
    <row r="380" ht="19.5">
      <c r="AB380" s="48"/>
    </row>
    <row r="381" ht="19.5">
      <c r="AB381" s="48"/>
    </row>
    <row r="382" ht="19.5">
      <c r="AB382" s="48"/>
    </row>
    <row r="383" ht="19.5">
      <c r="AB383" s="48"/>
    </row>
    <row r="384" ht="19.5">
      <c r="AB384" s="48"/>
    </row>
    <row r="385" ht="19.5">
      <c r="AB385" s="48"/>
    </row>
    <row r="386" ht="19.5">
      <c r="AB386" s="48"/>
    </row>
    <row r="387" ht="19.5">
      <c r="AB387" s="48"/>
    </row>
    <row r="388" ht="19.5">
      <c r="AB388" s="48"/>
    </row>
    <row r="389" ht="19.5">
      <c r="AB389" s="48"/>
    </row>
    <row r="390" ht="19.5">
      <c r="AB390" s="48"/>
    </row>
    <row r="391" ht="19.5">
      <c r="AB391" s="48"/>
    </row>
    <row r="392" ht="19.5">
      <c r="AB392" s="48"/>
    </row>
    <row r="393" ht="19.5">
      <c r="AB393" s="48"/>
    </row>
    <row r="394" ht="19.5">
      <c r="AB394" s="48"/>
    </row>
    <row r="395" ht="19.5">
      <c r="AB395" s="48"/>
    </row>
    <row r="396" ht="19.5">
      <c r="AB396" s="48"/>
    </row>
    <row r="397" ht="19.5">
      <c r="AB397" s="48"/>
    </row>
    <row r="398" ht="19.5">
      <c r="AB398" s="48"/>
    </row>
    <row r="399" ht="19.5">
      <c r="AB399" s="48"/>
    </row>
    <row r="400" ht="19.5">
      <c r="AB400" s="48"/>
    </row>
    <row r="401" ht="19.5">
      <c r="AB401" s="48"/>
    </row>
    <row r="402" ht="19.5">
      <c r="AB402" s="48"/>
    </row>
    <row r="403" ht="19.5">
      <c r="AB403" s="48"/>
    </row>
    <row r="404" ht="19.5">
      <c r="AB404" s="48"/>
    </row>
    <row r="405" ht="19.5">
      <c r="AB405" s="48"/>
    </row>
    <row r="406" ht="19.5">
      <c r="AB406" s="48"/>
    </row>
    <row r="407" ht="19.5">
      <c r="AB407" s="48"/>
    </row>
  </sheetData>
  <autoFilter ref="S10:V276"/>
  <mergeCells count="11">
    <mergeCell ref="K6:L6"/>
    <mergeCell ref="F6:H6"/>
    <mergeCell ref="I6:J6"/>
    <mergeCell ref="A1:Q1"/>
    <mergeCell ref="A2:Q2"/>
    <mergeCell ref="A4:Q4"/>
    <mergeCell ref="P6:Q6"/>
    <mergeCell ref="B6:B9"/>
    <mergeCell ref="M6:O6"/>
    <mergeCell ref="A3:Q3"/>
    <mergeCell ref="A6:A9"/>
  </mergeCells>
  <printOptions/>
  <pageMargins left="0.2" right="0.24" top="0.49" bottom="0.66" header="0.17" footer="0.29"/>
  <pageSetup horizontalDpi="600" verticalDpi="600" orientation="landscape" paperSize="9" scale="75" r:id="rId1"/>
  <headerFooter alignWithMargins="0">
    <oddFooter xml:space="preserve">&amp;L&amp;12D:/COM วันทนา    หน้าที่ &amp;P/&amp;N  &amp;A&amp;R&amp;12ข้อมูลจาก ฝ่ายงบประมาณ กองคลัง กรมปศุสัตว์ โทร 1645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admin</cp:lastModifiedBy>
  <dcterms:created xsi:type="dcterms:W3CDTF">2010-12-20T09:25:11Z</dcterms:created>
  <dcterms:modified xsi:type="dcterms:W3CDTF">2010-12-20T09:25:50Z</dcterms:modified>
  <cp:category/>
  <cp:version/>
  <cp:contentType/>
  <cp:contentStatus/>
</cp:coreProperties>
</file>