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9750" activeTab="0"/>
  </bookViews>
  <sheets>
    <sheet name="สรุปการจัดลำดับ" sheetId="1" r:id="rId1"/>
  </sheets>
  <definedNames>
    <definedName name="_xlnm._FilterDatabase" localSheetId="0" hidden="1">'สรุปการจัดลำดับ'!$S$9:$V$275</definedName>
    <definedName name="_xlfn.BAHTTEXT" hidden="1">#NAME?</definedName>
    <definedName name="A">#REF!</definedName>
    <definedName name="_xlnm.Print_Area" localSheetId="0">'สรุปการจัดลำดับ'!$A$1:$Q$280</definedName>
    <definedName name="_xlnm.Print_Titles" localSheetId="0">'สรุปการจัดลำดับ'!$5:$8</definedName>
  </definedNames>
  <calcPr fullCalcOnLoad="1"/>
</workbook>
</file>

<file path=xl/sharedStrings.xml><?xml version="1.0" encoding="utf-8"?>
<sst xmlns="http://schemas.openxmlformats.org/spreadsheetml/2006/main" count="711" uniqueCount="318">
  <si>
    <t xml:space="preserve">             สรุปการจัดลำดับการเบิกจ่ายงบประมาณ ระดับหน่วยรับงบประมาณ   ประจำปีงบประมาณ พ.ศ. 2554                          </t>
  </si>
  <si>
    <t>ลำดับที่</t>
  </si>
  <si>
    <t>หน่วยงาน</t>
  </si>
  <si>
    <t>งบเบิกแทนที่รับโอน/โอนให้หน่วยงานเบิกแทน</t>
  </si>
  <si>
    <t>ได้รับจัดสรรเงินประจำงวด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</si>
  <si>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</si>
  <si>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</si>
  <si>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</si>
  <si>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>รวมก่อหนี้ผูกพันและเบิกจ่ายสะสม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</si>
  <si>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</si>
  <si>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</si>
  <si>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</si>
  <si>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</si>
  <si>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</si>
  <si>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</si>
  <si>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</si>
  <si>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</si>
  <si>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(5) = (3) - (4)</t>
  </si>
  <si>
    <t>คิดเป็น%</t>
  </si>
  <si>
    <t>เปรียบเทียบ (สูง) ต่ำกว่า นโยบาย อปส. ที่กำหนดไว้ 50%</t>
  </si>
  <si>
    <t>(5) = (2) + (4)</t>
  </si>
  <si>
    <t>(6) = (3) - (5)</t>
  </si>
  <si>
    <t>(3) = (1) -/+ (2)</t>
  </si>
  <si>
    <t>(6)</t>
  </si>
  <si>
    <t>(7) = (4) + (6)</t>
  </si>
  <si>
    <t>(8) = (3) - (7)</t>
  </si>
  <si>
    <t>เขต</t>
  </si>
  <si>
    <t>สำนัก/กอง</t>
  </si>
  <si>
    <t>สสอ.ปศจ</t>
  </si>
  <si>
    <t>ก/จ</t>
  </si>
  <si>
    <t>ก่อหนี้</t>
  </si>
  <si>
    <t>เบิกจ่าย</t>
  </si>
  <si>
    <t>งบบุคลากร</t>
  </si>
  <si>
    <t>งบดำเนินงาน</t>
  </si>
  <si>
    <t>รวม</t>
  </si>
  <si>
    <t>***   0700600274  ด่านกักกันสัตว์ฉะเชิงเทรา</t>
  </si>
  <si>
    <t>จ</t>
  </si>
  <si>
    <t>***   0700600157  สำนักสุขศาสตร์สัตว์และสุขอนามัยที่ 6</t>
  </si>
  <si>
    <t xml:space="preserve">                                            </t>
  </si>
  <si>
    <t>สสอ</t>
  </si>
  <si>
    <t>***   0700600148  สำนักสุขศาสตร์สัตว์และสุขอนามัยที่ 3</t>
  </si>
  <si>
    <t>***   0700600091  ด่านกักกันสัตว์กำแพงเพชร</t>
  </si>
  <si>
    <t>***   0700600151  สำนักสุขศาสตร์สัตว์และสุขอนามัยที่ 4</t>
  </si>
  <si>
    <t>***   0700600259  ด่านกักกันสัตว์ขอนแก่น</t>
  </si>
  <si>
    <t>***   0700600089  ด่านกักกันสัตว์เชียงใหม่</t>
  </si>
  <si>
    <t>***   0700600260  ด่านกักกันสัตว์มหาสารคาม</t>
  </si>
  <si>
    <t>***   0700600087  ด่านกักกันสัตว์หนองคาย</t>
  </si>
  <si>
    <t>***   0700600160  สำนักสุขศาสตร์สัตว์และสุขอนามัยที่ 7</t>
  </si>
  <si>
    <t>***   0700600088  ด่านกักกันสัตว์มุกดาหาร</t>
  </si>
  <si>
    <t>***   0700600263  ด่านกักกันสัตว์สุโขทัย</t>
  </si>
  <si>
    <t>***   0700600099  ด่านกักกันสัตว์สงขลา</t>
  </si>
  <si>
    <t>***   0700600145  สำนักสุขศาสตร์สัตว์และสุขอนามัยที่ 2</t>
  </si>
  <si>
    <t>***   0700600095  ด่านกักกันสัตว์เพชรบุรี</t>
  </si>
  <si>
    <t>***   0700600255  ด่านกักกันสัตว์อุดรธานี</t>
  </si>
  <si>
    <t>***   0700600254  ด่านกักกันสัตว์ร้อยเอ็ด</t>
  </si>
  <si>
    <t>***   0700600086  ด่านกักกันสัตว์นครราชสีมา</t>
  </si>
  <si>
    <t>***   0700600019  ศูนย์วิจัยและบำรุงพันธุ์สัตว์กบินทร์บุรี</t>
  </si>
  <si>
    <t>***   0700600143  สำนักสุขศาสตร์สัตว์และสุขอนามัยที่ 1</t>
  </si>
  <si>
    <t>***   0700600098  ด่านกักกันสัตว์ชุมพร</t>
  </si>
  <si>
    <t>***   0700600092  ด่านกักกันสัตว์ตาก</t>
  </si>
  <si>
    <t>***   0700600120  ด่านกักกันสัตว์พะเยา</t>
  </si>
  <si>
    <t>***   0700600090  ด่านกักกันสัตว์แม่ฮ่องสอน</t>
  </si>
  <si>
    <t>***   0700600153  ศูนย์วิจัยและพัฒนาฯ ตะวันออกเฉียงเหนือ(ตอนบน)</t>
  </si>
  <si>
    <t>***   0700600069  ศูนย์วิจัยและพัฒนาอาหารสัตว์ลำปาง</t>
  </si>
  <si>
    <t>***   0700600100  ด่านกักกันสัตว์สตูล</t>
  </si>
  <si>
    <t>***   0700600064  สถานีพัฒนาอาหารสัตว์มหาสารคาม</t>
  </si>
  <si>
    <t>***   0700600004  กองการเจ้าหน้าที่</t>
  </si>
  <si>
    <t>ก</t>
  </si>
  <si>
    <t>***   0700600124  ด่านกักกันสัตว์ตรัง</t>
  </si>
  <si>
    <t>***   0700600136  ศูนย์วิจัยการผสมเทียมและเทคโนโลยีฯ ขอนแก่น</t>
  </si>
  <si>
    <t>***   0700600105  ด่านกักกันสัตว์ปราจีนบุรี</t>
  </si>
  <si>
    <t>***   0700600257  ด่านกักกันสัตว์หนองบัวลำภู</t>
  </si>
  <si>
    <t>***   0700600271  ด่านกักกันสัตว์ปัตตานี</t>
  </si>
  <si>
    <t>***   0700600102  ด่านกักกันสัตว์ชลบุรี</t>
  </si>
  <si>
    <t>***   0700600185  สำนักงานปศุสัตว์จังหวัดสระแก้ว</t>
  </si>
  <si>
    <t>ปศจ</t>
  </si>
  <si>
    <t>***   0700600267  ด่านกักกันสัตว์นครปฐม</t>
  </si>
  <si>
    <t>***   0700600135  ศูนย์วิจัยการผสมเทียมและเทคโนโลยีฯ นครราชสีมา</t>
  </si>
  <si>
    <t>***   0700600027  สถานีวิจัยทดสอบพันธุ์สัตว์ชัยภูมิ</t>
  </si>
  <si>
    <t>***   0700600121  ด่านกักกันสัตว์กาญจนบุรี</t>
  </si>
  <si>
    <t>***   0700600166  สำนักสุขศาสตร์สัตว์และสุขอนามัยที่ 9</t>
  </si>
  <si>
    <t>***   0700600063  สถานีพัฒนาอาหารสัตว์หนองคาย</t>
  </si>
  <si>
    <t>***   0700600096  ด่านกักกันสัตว์ประจวบคีรีขันธ์</t>
  </si>
  <si>
    <t>***   0700600101  ด่านกักกันสัตว์นราธิวาส</t>
  </si>
  <si>
    <t>***   0700600147  ศูนย์วิจัยและพัฒนาการสัตวแพทย์ภาคตะวันออก</t>
  </si>
  <si>
    <t>***   0700600261  ด่านกักกันสัตว์ลำพูน</t>
  </si>
  <si>
    <t>***   0700600108  ด่านกักกันสัตว์บุรีรัมย์</t>
  </si>
  <si>
    <t>***   0700600262  ด่านกักกันสัตว์พิษณุโลก</t>
  </si>
  <si>
    <t>***   0700600111  ด่านกักกันสัตว์อุบลราชธานี</t>
  </si>
  <si>
    <t>***   0700600103  ด่านกักกันสัตว์จันทบุรี</t>
  </si>
  <si>
    <t>***   0700600076  สถานีพัฒนาอาหารสัตว์สุพรรณบุรี</t>
  </si>
  <si>
    <t>***   0700600037  ศูนย์วิจัยและบำรุงพันธุ์สัตว์เชียงใหม่</t>
  </si>
  <si>
    <t>***   0700600142  ศูนย์วิจัยการผสมเทียมและเทคโนโลยีฯ อุบลราชธานี</t>
  </si>
  <si>
    <t>***   0700600137  ศูนย์วิจัยการผสมเทียมและเทคโนโลยีฯ เชียงใหม่</t>
  </si>
  <si>
    <t>***   0700600018  ศูนย์วิจัยและบำรุงพันธุ์สัตว์ทับกวาง</t>
  </si>
  <si>
    <t>***   0700600244  ด่านกักกันสัตว์กรุงเทพมหานครทางน้ำ</t>
  </si>
  <si>
    <t>***   0700600118  ด่านกักกันสัตว์เชียงราย</t>
  </si>
  <si>
    <t>***   0700600213  สำนักงานปศุสัตว์จังหวัดแม่ฮ่องสอน</t>
  </si>
  <si>
    <t>***   0700600109  ด่านกักกันสัตว์สุรินทร์</t>
  </si>
  <si>
    <t>***   0700600054  ศูนย์วิจัยและพัฒนาอาหารสัตว์ชัยนาท</t>
  </si>
  <si>
    <t>***   0700600163  สำนักสุขศาสตร์สัตว์และสุขอนามัยที่ 8</t>
  </si>
  <si>
    <t>***   0700600056  ศูนย์วิจัยและพัฒนาอาหารสัตว์นครราชสีมา</t>
  </si>
  <si>
    <t>***   0700600110  ด่านกักกันสัตว์ศรีสะเกษ</t>
  </si>
  <si>
    <t>***   0700600065  สถานีพัฒนาอาหารสัตว์กาฬสินธุ์</t>
  </si>
  <si>
    <t>***   0700600044  ศูนย์วิจัยและบำรุงพันธุ์สัตว์หนองกวาง</t>
  </si>
  <si>
    <t>***   0700600025  สถานีวิจัยทดสอบพันธุ์สัตว์ปากช่อง</t>
  </si>
  <si>
    <t>***   0700600080  สถานีพัฒนาอาหารสัตว์สตูล</t>
  </si>
  <si>
    <t>***   0700600217  สำนักงานปศุสัตว์จังหวัดตาก</t>
  </si>
  <si>
    <t>***   0700600113  ด่านกักกันสัตว์นครพนม</t>
  </si>
  <si>
    <t>***   0700600061  สถานีพัฒนาอาหารสัตว์อุดรธานี</t>
  </si>
  <si>
    <t>***   0700600139  ศูนย์วิจัยการผสมเทียมและเทคโนโลยีฯ ราชบุรี</t>
  </si>
  <si>
    <t>***   0700600085  ด่านกักกันสัตว์ลพบุรี</t>
  </si>
  <si>
    <t>***   0700600132  ศูนย์วิจัยและพัฒนาเทคโนโลยีการย้ายฝากตัวอ่อน</t>
  </si>
  <si>
    <t>***   0700600060  ศูนย์วิจัยและพัฒนาอาหารสัตว์ขอนแก่น</t>
  </si>
  <si>
    <t>***   0700600057  สถานีพัฒนาอาหารสัตว์บุรีรัมย์</t>
  </si>
  <si>
    <t>***   0700600211  สำนักงานปศุสัตว์จังหวัดพะเยา</t>
  </si>
  <si>
    <t>***   0700600269  ด่านกักกันสัตว์สุราษฎร์ธานี</t>
  </si>
  <si>
    <t>***   0700600130  ศูนย์ผลิตน้ำเชื้อแช่แข็งฯ ตะวันออกเฉียงเหนือ</t>
  </si>
  <si>
    <t>***   0700600040  สถานีวิจัยทดสอบพันธุ์สัตว์แม่ฮ่องสอน</t>
  </si>
  <si>
    <t>***   0700600028  สถานีวิจัยทดสอบพันธุ์สัตว์เลย</t>
  </si>
  <si>
    <t>***   0700600117  ด่านกักกันสัตว์น่าน</t>
  </si>
  <si>
    <t>***   0700600162  ศูนย์วิจัยและพัฒนาการสัตวแพทย์ภาคตะวันตก</t>
  </si>
  <si>
    <t>***   0700600077  ศูนย์วิจัยและพัฒนาอาหารสัตว์สุราษฎร์ธานี</t>
  </si>
  <si>
    <t>***   0700600270  ด่านกักกันสัตว์นครศรีธรรมราช</t>
  </si>
  <si>
    <t>***   0700600112  ด่านกักกันสัตว์อำนาจเจริญ</t>
  </si>
  <si>
    <t>***   0700600154  สำนักสุขศาสตร์สัตว์และสุขอนามัยที่ 5</t>
  </si>
  <si>
    <t>***   0700600251  ด่านกักกันสัตว์สุพรรณบุรี</t>
  </si>
  <si>
    <t>***   0700600150  ศูนย์วิจัยและพัฒนาฯ ตะวันออกเฉียงเหนือ(ตอนล่าง)</t>
  </si>
  <si>
    <t>***   0700600250  ด่านกักกันสัตว์พระนครศรีอยุธยา</t>
  </si>
  <si>
    <t>***   0700600074  ศูนย์วิจัยและพัฒนาอาหารสัตว์เพชรบุรี</t>
  </si>
  <si>
    <t>***   0700600093  ด่านกักกันสัตว์พิจิตร</t>
  </si>
  <si>
    <t>***   0700600205  สำนักงานปศุสัตว์จังหวัดเชียงใหม่</t>
  </si>
  <si>
    <t>***   0700600116  ด่านกักกันสัตว์แพร่</t>
  </si>
  <si>
    <t>***   0700600067  สถานีพัฒนาอาหารสัตว์นครพนม</t>
  </si>
  <si>
    <t>***   0700600258  ด่านกักกันสัตว์กาฬสินธุ์</t>
  </si>
  <si>
    <t>***   0700600165  ศูนย์วิจัยและพัฒนาการสัตวแพทย์ภาคใต้</t>
  </si>
  <si>
    <t>***   0700600248  ด่านกักกันสัตว์สระบุรี</t>
  </si>
  <si>
    <t>***   0700600216  สำนักงานปศุสัตว์จังหวัดกำแพงเพชร</t>
  </si>
  <si>
    <t>***   0700600138  ศูนย์วิจัยการผสมเทียมและเทคโนโลยีฯ พิษณุโลก</t>
  </si>
  <si>
    <t>***   0700600026  ศูนย์วิจัยและบำรุงพันธุ์สัตว์ลำพญากลาง</t>
  </si>
  <si>
    <t>***   0700600106  ด่านกักกันสัตว์นครนายก</t>
  </si>
  <si>
    <t>***   0700600128  ศูนย์ผลิตน้ำเชื้อแช่แข็งพ่อพันธุ์ลำพญากลาง</t>
  </si>
  <si>
    <t>***   0700600207  สำนักงานปศุสัตว์จังหวัดลำปาง</t>
  </si>
  <si>
    <t>***   0700600227  สำนักงานปศุสัตว์จังหวัดสมุทรสงคราม</t>
  </si>
  <si>
    <t>***   0700600032  ศูนย์วิจัยและบำรุงพันธุ์สัตว์ท่าพระ</t>
  </si>
  <si>
    <t>***   0700600041  ศูนย์วิจัยและบำรุงพันธุ์สัตว์ตาก</t>
  </si>
  <si>
    <t>***   0700600179  สำนักงานปศุสัตว์จังหวัดระยอง</t>
  </si>
  <si>
    <t>***   0700600144  ศูนย์วิจัยและถ่ายทอดเทคโนโลยีทับกวาง</t>
  </si>
  <si>
    <t>***   0700600059  สถานีพัฒนาอาหารสัตว์ร้อยเอ็ด</t>
  </si>
  <si>
    <t>***   0700600066  สถานีพัฒนาอาหารสัตว์สกลนคร</t>
  </si>
  <si>
    <t>***   0700600068  สถานีพัฒนาอาหารสัตว์มุกดาหาร</t>
  </si>
  <si>
    <t>***   0700600072  สถานีพัฒนาอาหารสัตว์พิจิตร</t>
  </si>
  <si>
    <t>***   0700600129  ศูนย์ผลิตน้ำเชื้อพ่อโคพันธุ์โครงหลวงอินทนนท์</t>
  </si>
  <si>
    <t>***   0700600225  สำนักงานปศุสัตว์จังหวัดนครปฐม</t>
  </si>
  <si>
    <t>***   0700600196  สำนักงานปศุสัตว์จังหวัดอุดรธานี</t>
  </si>
  <si>
    <t>***   0700600107  ด่านกักกันสัตว์สระแก้ว</t>
  </si>
  <si>
    <t>***   0700600275  สถานีวิจัยทดสอบพันธุ์สัตว์มหาสารคาม</t>
  </si>
  <si>
    <t>***   0700600034  สถานีวิจัยทดสอบพันธุ์สัตว์อุดรธานี</t>
  </si>
  <si>
    <t>***   0700600122  ด่านกักกันสัตว์ราชบุรี</t>
  </si>
  <si>
    <t>***   0700600140  ศูนย์วิจัยการผสมเทียมและเทคโนโลยีฯ สุราษฏร์ธานี</t>
  </si>
  <si>
    <t>***   0700600186  สำนักงานปศุสัตว์จังหวัดนครราชสีมา</t>
  </si>
  <si>
    <t>***   0700600020  สถานีวิจัยทดสอบพันธุ์สัตว์จันทบุรี</t>
  </si>
  <si>
    <t>***   0700600232  สำนักงานปศุสัตว์จังหวัดพังงา</t>
  </si>
  <si>
    <t>***   0700600131  ศูนย์ผลิตน้ำเชื้อสุกรราชบุรี</t>
  </si>
  <si>
    <t>***   0700600194  สำนักงานปศุสัตว์จังหวัดหนองบัวลำภู</t>
  </si>
  <si>
    <t>***   0700600023  สถานีวิจัยทดสอบพันธุ์สัตว์ปราจีนบุรี</t>
  </si>
  <si>
    <t>***   0700600062  สถานีพัฒนาอาหารสัตว์เลย</t>
  </si>
  <si>
    <t>***   0700600195  สำนักงานปศุสัตว์จังหวัดขอนแก่น</t>
  </si>
  <si>
    <t>***   0700600134  ศูนย์วิจัยการผสมเทียมและเทคโนโลยีฯ ชลบุรี</t>
  </si>
  <si>
    <t>***   0700600127  สำนักเทคโนโลยีชีวภาพการผลิตปศุสัตว์</t>
  </si>
  <si>
    <t>***   0700600125  ด่านกักกันสัตว์ยะลา</t>
  </si>
  <si>
    <t>***   0700600119  ด่านกักกันสัตว์อุตรดิตถ์</t>
  </si>
  <si>
    <t>***   0700600071  สถานีพัฒนาอาหารสัตว์สุโขทัย</t>
  </si>
  <si>
    <t>***   0700600169  สำนักงานปศุสัตว์จังหวัดสมุทรปราการ</t>
  </si>
  <si>
    <t>***   0700600204  สำนักงานปศุสัตว์จังหวัดมุกดาหาร</t>
  </si>
  <si>
    <t>***   0700600202  สำนักงานปศุสัตว์จังหวัดสกลนคร</t>
  </si>
  <si>
    <t>***   0700600192  สำนักงานปศุสัตว์จังหวัดชัยภูมิ</t>
  </si>
  <si>
    <t>***   0700600239  สำนักงานปศุสัตว์จังหวัดตรัง</t>
  </si>
  <si>
    <t>***   0700600184  สำนักงานปศุสัตว์จังหวัดนครนายก</t>
  </si>
  <si>
    <t>***   0700600228  สำนักงานปศุสัตว์จังหวัดเพชรบุรี</t>
  </si>
  <si>
    <t>***   0700600035  สถานีวิจัยทดสอบพันธุ์สัตว์สกลนคร</t>
  </si>
  <si>
    <t>***   0700600190  สำนักงานปศุสัตว์จังหวัดอุบลราชธานี</t>
  </si>
  <si>
    <t>***   0700600180  สำนักงานปศุสัตว์จังหวัดจันทบุรี</t>
  </si>
  <si>
    <t>***   0700600222  สำนักงานปศุสัตว์จังหวัดราชบุรี</t>
  </si>
  <si>
    <t>***   0700600031  สถานีวิจัยทดสอบพันธุ์สัตว์ศรีสะเกษ</t>
  </si>
  <si>
    <t>***   0700600229  สำนักงานปศุสัตว์จังหวัดประจวบคีรีขันธ์</t>
  </si>
  <si>
    <t>***   0700600235  สำนักงานปศุสัตว์จังหวัดระนอง</t>
  </si>
  <si>
    <t>***   0700600114  ด่านกักกันสัตว์เลย</t>
  </si>
  <si>
    <t>***   0700600055  ศูนย์วิจัยและพัฒนาอาหารสัตว์สระแก้ว</t>
  </si>
  <si>
    <t>***   0700600039  สถานีวิจัยทดสอบพันธุ์สัตว์พะเยา</t>
  </si>
  <si>
    <t>***   0700600029  ศูนย์วิจัยและบำรุงพันธุ์สัตว์สุรินทร์</t>
  </si>
  <si>
    <t>***   0700600200  สำนักงานปศุสัตว์จังหวัดร้อยเอ็ด</t>
  </si>
  <si>
    <t>***   0700600273  ด่านกักกันสัตว์สุวรรณภูมิ</t>
  </si>
  <si>
    <t>***   0700600178  สำนักงานปศุสัตว์จังหวัดชลบุรี</t>
  </si>
  <si>
    <t>***   0700600007  กองนิติการ</t>
  </si>
  <si>
    <t>***   0700600016  กลุ่มวิจัยและพัฒนาผลิตภัณฑ์นม</t>
  </si>
  <si>
    <t>***   0700600022  สถานีวิจัยทดสอบพันธุ์สัตว์สระแก้ว</t>
  </si>
  <si>
    <t>***   0700600201  สำนักงานปศุสัตว์จังหวัดกาฬสินธุ์</t>
  </si>
  <si>
    <t>***   0700600079  ศูนย์วิจัยและพัฒนาอาหารสัตว์นราธิวาส</t>
  </si>
  <si>
    <t>***   0700600033  สถานีวิจัยทดสอบพันธุ์สัตว์อุบลราชธานี</t>
  </si>
  <si>
    <t>***   0700600042  สถานีวิจัยทดสอบพันธุ์สัตว์นครสวรรค์</t>
  </si>
  <si>
    <t>***   0700600173  สำนักงานปศุสัตว์จังหวัดอ่างทอง</t>
  </si>
  <si>
    <t>***   0700600183  สำนักงานปศุสัตว์จังหวัดปราจีนบุรี</t>
  </si>
  <si>
    <t>***   0700600030  สถานีวิจัยทดสอบพันธุ์สัตว์บุรีรัมย์</t>
  </si>
  <si>
    <t>***   0700600252  ด่านกักกันสัตว์ระยอง</t>
  </si>
  <si>
    <t>***   0700600168  สำนักงานปศุสัตว์กรุงเทพมหานคร</t>
  </si>
  <si>
    <t>***   0700600266  ด่านกักกันสัตว์สมุทรสงคราม</t>
  </si>
  <si>
    <t>***   0700600181  สำนักงานปศุสัตว์จังหวัดตราด</t>
  </si>
  <si>
    <t>***   0700600123  ด่านกักกันสัตว์ระนอง</t>
  </si>
  <si>
    <t>***   0700600176  สำนักงานปศุสัตว์จังหวัดชัยนาท</t>
  </si>
  <si>
    <t>***   0700600214  สำนักงานปศุสัตว์จังหวัดนครสวรรค์</t>
  </si>
  <si>
    <t>***   0700600043  สถานีวิจัยทดสอบพันธุ์สัตว์พิษณุโลก</t>
  </si>
  <si>
    <t>***   0700600115  ด่านกักกันสัตว์ลำปาง</t>
  </si>
  <si>
    <t>***   0700600104  ด่านกักกันสัตว์ตราด</t>
  </si>
  <si>
    <t>***   0700600159  ศูนย์วิจัยและพัฒนาการสัตวแพทย์ภาคเหนือ(ตอนล่าง)</t>
  </si>
  <si>
    <t>***   0700600206  สำนักงานปศุสัตว์จังหวัดลำพูน</t>
  </si>
  <si>
    <t>***   0700600047  สถานีวิจัยทดสอบพันธุ์สัตว์นครศรีธรรมราช</t>
  </si>
  <si>
    <t>***   0700600256  ด่านกักกันสัตว์สกลนคร</t>
  </si>
  <si>
    <t>***   0700600208  สำนักงานปศุสัตว์จังหวัดอุตรดิตถ์</t>
  </si>
  <si>
    <t>***   0700600046  ศูนย์วิจัยและบำรุงพันธุ์สัตว์สุราษฏร์ธานี</t>
  </si>
  <si>
    <t>***   0700600226  สำนักงานปศุสัตว์จังหวัดสมุทรสาคร</t>
  </si>
  <si>
    <t>***   0700600158  ศูนย์วิจัยและถ่ายทอดเทคโนโลยีอุทัยธานี</t>
  </si>
  <si>
    <t>***   0700600253  ด่านกักกันสัตว์ชัยภูมิ</t>
  </si>
  <si>
    <t>***   0700600038  สถานีวิจัยทดสอบพันธุ์สัตว์แพร่</t>
  </si>
  <si>
    <t>***   0700600188  สำนักงานปศุสัตว์จังหวัดสุรินทร์</t>
  </si>
  <si>
    <t>***   0700600240  สำนักงานปศุสัตว์จังหวัดพัทลุง</t>
  </si>
  <si>
    <t>***   0700600094  ด่านกักกันสัตว์เพชรบูรณ์</t>
  </si>
  <si>
    <t>***   0700600000  กรมปศุสัตว์</t>
  </si>
  <si>
    <t>***   0700600001  กลุ่มพัฒนาระบบบริหาร</t>
  </si>
  <si>
    <t>***   0700600051  สถานีวิจัยทดสอบพันธุ์สัตว์ตรัง</t>
  </si>
  <si>
    <t>***   0700600264  ด่านกักกันสัตว์อุทัยธานี</t>
  </si>
  <si>
    <t>***   0700600268  ด่านกักกันสัตว์กระบี่</t>
  </si>
  <si>
    <t>***   0700600075  สถานีพัฒนาอาหารสัตว์ประจวบคีรีขันธ์</t>
  </si>
  <si>
    <t>***   0700600191  สำนักงานปศุสัตว์จังหวัดยโสธร</t>
  </si>
  <si>
    <t>***   0700600234  สำนักงานปศุสัตว์จังหวัดสุราษฎร์ธานี</t>
  </si>
  <si>
    <t>***   0700600212  สำนักงานปศุสัตว์จังหวัดเชียงราย</t>
  </si>
  <si>
    <t>***   0700600249  ด่านกักกันสัตว์สิงห์บุรี</t>
  </si>
  <si>
    <t>***   0700600049  ศูนย์วิจัยและบำรุงพันธุ์สัตว์ยะลา</t>
  </si>
  <si>
    <t>***   0700600058  สถานีพัฒนาอาหารสัตว์ยโสธร</t>
  </si>
  <si>
    <t>***   0700600231  สำนักงานปศุสัตว์จังหวัดกระบี่</t>
  </si>
  <si>
    <t>***   0700600133  ศูนย์วิจัยการผสมเทียมและเทคโนโลยีฯ สระบุรี</t>
  </si>
  <si>
    <t>***   0700600219  สำนักงานปศุสัตว์จังหวัดพิษณุโลก</t>
  </si>
  <si>
    <t>***   0700600236  สำนักงานปศุสัตว์จังหวัดชุมพร</t>
  </si>
  <si>
    <t>***   0700600048  สถานีวิจัยทดสอบพันธุ์สัตว์กระบี่</t>
  </si>
  <si>
    <t>***   0700600082  สถานีพัฒนาอาหารสัตว์พัทลุง</t>
  </si>
  <si>
    <t>***   0700600050  สถานีวิจัยทดสอบพันธุ์สัตว์เทพา</t>
  </si>
  <si>
    <t>***   0700600187  สำนักงานปศุสัตว์จังหวัดบุรีรัมย์</t>
  </si>
  <si>
    <t>***   0700600002  กลุ่มตรวจสอบภายใน</t>
  </si>
  <si>
    <t>***   0700600245  ด่านกักกันสัตว์กรุงเทพมหานครทางอากาศ</t>
  </si>
  <si>
    <t>***   0700600230  สำนักงานปศุสัตว์จังหวัดนครศรีธรรมราช</t>
  </si>
  <si>
    <t>***   0700600223  สำนักงานปศุสัตว์จังหวัดกาญจนบุรี</t>
  </si>
  <si>
    <t>***   0700600210  สำนักงานปศุสัตว์จังหวัดน่าน</t>
  </si>
  <si>
    <t>***   0700600189  สำนักงานปศุสัตว์จังหวัดศรีสะเกษ</t>
  </si>
  <si>
    <t>***   0700600220  สำนักงานปศุสัตว์จังหวัดพิจิตร</t>
  </si>
  <si>
    <t>***   0700600045  สถานีวิจัยทดสอบพันธุ์สัตว์สุพรรณบุรี</t>
  </si>
  <si>
    <t>***   0700600170  สำนักงานปศุสัตว์จังหวัดนนทบุรี</t>
  </si>
  <si>
    <t>***   0700600177  สำนักงานปศุสัตว์จังหวัดสระบุรี</t>
  </si>
  <si>
    <t>***   0700600175  สำนักงานปศุสัตว์จังหวัดสิงห์บุรี</t>
  </si>
  <si>
    <t>***   0700600174  สำนักงานปศุสัตว์จังหวัดลพบุรี</t>
  </si>
  <si>
    <t>***   0700600182  สำนักงานปศุสัตว์จังหวัดฉะเชิงเทรา</t>
  </si>
  <si>
    <t>***   0700600233  สำนักงานปศุสัตว์จังหวัดภูเก็ต</t>
  </si>
  <si>
    <t>***   0700600197  สำนักงานปศุสัตว์จังหวัดเลย</t>
  </si>
  <si>
    <t>***   0700600203  สำนักงานปศุสัตว์จังหวัดนครพนม</t>
  </si>
  <si>
    <t>***   0700600221  สำนักงานปศุสัตว์จังหวัดเพชรบูรณ์</t>
  </si>
  <si>
    <t>***   0700600238  สำนักงานปศุสัตว์จังหวัดสตูล</t>
  </si>
  <si>
    <t>***   0700600078  สถานีพัฒนาอาหารสัตว์ชุมพร</t>
  </si>
  <si>
    <t>***   0700600097  ด่านกักกันสัตว์ภูเก็ต</t>
  </si>
  <si>
    <t>***   0700600218  สำนักงานปศุสัตว์จังหวัดสุโขทัย</t>
  </si>
  <si>
    <t>***   0700600164  ศูนย์วิจัยและถ่ายทอดเทคโนโลยีนครศรีธรรมราช</t>
  </si>
  <si>
    <t>***   0700600052  สถานีวิจัยทดสอบพันธุ์สัตว์ปัตตานี</t>
  </si>
  <si>
    <t>***   0700600005  กองคลัง</t>
  </si>
  <si>
    <t>***   0700600224  สำนักงานปศุสัตว์จังหวัดสุพรรณบุรี</t>
  </si>
  <si>
    <t>***   0700600198  สำนักงานปศุสัตว์จังหวัดหนองคาย</t>
  </si>
  <si>
    <t>***   0700600081  สถานีพัฒนาอาหารสัตว์ตรัง</t>
  </si>
  <si>
    <t>***   0700600199  สำนักงานปศุสัตว์จังหวัดมหาสารคาม</t>
  </si>
  <si>
    <t>***   0700600193  สำนักงานปศุสัตว์จังหวัดอำนาจเจริญ</t>
  </si>
  <si>
    <t>***   0700600276  ศูนย์วิจัยและถ่ายทอดเทคโนโลยีอำนาจเจริญ</t>
  </si>
  <si>
    <t>***   0700600146  ศูนย์วิจัยและถ่ายทอดเทคโนโลยีปลวกแดง</t>
  </si>
  <si>
    <t>***   0700600161  ศูนย์วิจัยและถ่ายทอดเทคโนโลยีเขาไชยราช</t>
  </si>
  <si>
    <t>***   0700600171  สำนักงานปศุสัตว์จังหวัดปทุมธานี</t>
  </si>
  <si>
    <t>***   0700600215  สำนักงานปศุสัตว์จังหวัดอุทัยธานี</t>
  </si>
  <si>
    <t>***   0700600083  สำนักควบคุม ป้องกันและบำบัดโรคสัตว์</t>
  </si>
  <si>
    <t>***   0700600265  ด่านกักกันสัตว์นครสวรรค์</t>
  </si>
  <si>
    <t>***   0700600141  ศูนย์วิจัยการผสมเทียมและเทคโนโลยีฯ สงขลา</t>
  </si>
  <si>
    <t>***   0700600036  สถานีวิจัยทดสอบพันธุ์สัตว์นครพนม</t>
  </si>
  <si>
    <t>***   0700600008  กองแผนงาน</t>
  </si>
  <si>
    <t>***   0700600155  ศูนย์วิจัยและถ่ายทอดเทคโนโลยีเชียงราย</t>
  </si>
  <si>
    <t>***   0700600152  ศูนย์วิจัยและถ่ายทอดเทคโนโลยีมหาสารคาม</t>
  </si>
  <si>
    <t>***   0700600172  สำนักงานปศุสัตว์จังหวัดพระนครศรีอยุธยา</t>
  </si>
  <si>
    <t>***   0700600070  สถานีพัฒนาอาหารสัตว์แพร่</t>
  </si>
  <si>
    <t>***   0700600237  สำนักงานปศุสัตว์จังหวัดสงขลา</t>
  </si>
  <si>
    <t>***   0700600156  ศูนย์วิจัยและพัฒนาการสัตวแพทย์ภาคเหนือ(ตอนบน)</t>
  </si>
  <si>
    <t>***   0700600003  สำนักงานเลขานุการกรม</t>
  </si>
  <si>
    <t>***   0700600243  สำนักงานปศุสัตว์จังหวัดนราธิวาส</t>
  </si>
  <si>
    <t>***   0700600011  ศูนย์อ้างอิงโรคปากและฯ เอเชียตะวันออกเฉียงใต้</t>
  </si>
  <si>
    <t>***   0700600209  สำนักงานปศุสัตว์จังหวัดแพร่</t>
  </si>
  <si>
    <t>***   0700600013  กลุ่มตรวจสอบชีววัตถุสำหรับสัตว์</t>
  </si>
  <si>
    <t>***   0700600017  กองบำรุงพันธุ์สัตว์</t>
  </si>
  <si>
    <t>***   0700600024  ศูนย์วิจัยและบำรุงพันธุ์สัตว์นครราชสีมา</t>
  </si>
  <si>
    <t>***   0700600167  ศูนย์วิจัยและถ่ายทอดเทคโนโลยีนราธิวาส</t>
  </si>
  <si>
    <t>***   0700600242  สำนักงานปศุสัตว์จังหวัดยะลา</t>
  </si>
  <si>
    <t>***   0700600272  สำนักตรวจสอบคุณภาพสินค้าปศุสัตว์</t>
  </si>
  <si>
    <t>***   0700600073  สถานีพัฒนาอาหารสัตว์เพชรบูรณ์</t>
  </si>
  <si>
    <t>***   0700600009  ศูนย์สารสนเทศ</t>
  </si>
  <si>
    <t>***   0700600241  สำนักงานปศุสัตว์จังหวัดปัตตานี</t>
  </si>
  <si>
    <t>***   0700600010  สถาบันสุขภาพสัตว์แห่งชาติ</t>
  </si>
  <si>
    <t>***   0700600084  สถาบันวิจัยและบริการสุขภาพช้างแห่งชาติ</t>
  </si>
  <si>
    <t>***   0700600014  สำนักพัฒนาระบบและรับรองมาตรฐานสินค้าปศุสัตว์</t>
  </si>
  <si>
    <t>***   0700600015  สำนักพัฒนาการปศุสัตว์และถ่ายทอดเทคโนโลยี</t>
  </si>
  <si>
    <t>***   0700600053  กองอาหารสัตว์</t>
  </si>
  <si>
    <t>***   0700600126  สำนักเทคโนโลยีชีวภัณฑ์สัตว์</t>
  </si>
  <si>
    <r>
      <t>ตั้งแต่ วันที่ 1 ตุลาคม 2553 ถึง วันที่ 31 มีนาคม 2554 (</t>
    </r>
    <r>
      <rPr>
        <u val="single"/>
        <sz val="15"/>
        <rFont val="TH SarabunPSK"/>
        <family val="2"/>
      </rPr>
      <t>รวมทุกงบรายจ่าย  จัดลำดับจากร้อยละของการเบิกจ่ายสะสม)</t>
    </r>
  </si>
  <si>
    <r>
      <t xml:space="preserve">***** มติ ครม. เมื่อวันที่ 21 กันยายน 2553 ได้กำหนดให้ส่วนราชการและรัฐวิสาหกิจ เบิกจ่ายสะสม </t>
    </r>
    <r>
      <rPr>
        <b/>
        <u val="single"/>
        <sz val="18"/>
        <rFont val="TH SarabunPSK"/>
        <family val="2"/>
      </rPr>
      <t xml:space="preserve">(รวมทุกงบรายจ่าย) </t>
    </r>
    <r>
      <rPr>
        <b/>
        <sz val="18"/>
        <rFont val="TH SarabunPSK"/>
        <family val="2"/>
      </rPr>
      <t>ณ สิ้นไตรมาส 2  (สิ้นเดือน มีนาคม 2554) ให้ได้ร้อยละ 44  *****</t>
    </r>
  </si>
  <si>
    <r>
      <t xml:space="preserve">***** นโยบาย ท่าน อปส. ให้เบิกจ่ายสะสม </t>
    </r>
    <r>
      <rPr>
        <b/>
        <u val="single"/>
        <sz val="18"/>
        <rFont val="TH SarabunPSK"/>
        <family val="2"/>
      </rPr>
      <t xml:space="preserve">(รวมทุกงบรายจ่าย) </t>
    </r>
    <r>
      <rPr>
        <b/>
        <sz val="18"/>
        <rFont val="TH SarabunPSK"/>
        <family val="2"/>
      </rPr>
      <t>ณ สิ้นไตรมาส 2  (สิ้นเดือน มีนาคม 2554) ให้ได้ร้อยละ 50  *****</t>
    </r>
  </si>
  <si>
    <r>
      <t>เงินประจำงวดได้รับตาม พรบ.(รวมได้รับจัดสรร</t>
    </r>
    <r>
      <rPr>
        <u val="single"/>
        <sz val="15"/>
        <rFont val="TH SarabunPSK"/>
        <family val="2"/>
      </rPr>
      <t>เพิ่มเติม</t>
    </r>
    <r>
      <rPr>
        <sz val="15"/>
        <rFont val="TH SarabunPSK"/>
        <family val="2"/>
      </rPr>
      <t>ระหว่างปี)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</si>
  <si>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68.00</t>
    </r>
    <r>
      <rPr>
        <sz val="15"/>
        <rFont val="TH SarabunPSK"/>
        <family val="2"/>
      </rPr>
      <t xml:space="preserve"> %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</si>
  <si>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20.00</t>
    </r>
    <r>
      <rPr>
        <sz val="15"/>
        <rFont val="TH SarabunPSK"/>
        <family val="2"/>
      </rPr>
      <t xml:space="preserve"> %</t>
    </r>
  </si>
  <si>
    <r>
      <t xml:space="preserve">**** </t>
    </r>
    <r>
      <rPr>
        <b/>
        <u val="single"/>
        <sz val="15"/>
        <rFont val="TH SarabunPSK"/>
        <family val="2"/>
      </rPr>
      <t>ภาพรวมทุกงบรายจ่าย</t>
    </r>
    <r>
      <rPr>
        <b/>
        <sz val="15"/>
        <rFont val="TH SarabunPSK"/>
        <family val="2"/>
      </rPr>
      <t xml:space="preserve"> (รวมทุกหน่วยงาน)</t>
    </r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</si>
</sst>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#,##0.000"/>
    <numFmt numFmtId="201" formatCode="#,##0.0_);\(#,##0.0\)"/>
    <numFmt numFmtId="202" formatCode="#,##0.0000"/>
    <numFmt numFmtId="203" formatCode="t&quot;฿&quot;#,##0.00_);[Red]\(#,##0.00\)"/>
    <numFmt numFmtId="204" formatCode="t&quot;฿&quot;#,##0.00_);\(#,##0.00\)"/>
  </numFmts>
  <fonts count="49">
    <font>
      <sz val="16"/>
      <name val="TH SarabunPSK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Small Fonts"/>
      <family val="0"/>
    </font>
    <font>
      <sz val="8"/>
      <name val="Arial"/>
      <family val="0"/>
    </font>
    <font>
      <sz val="15"/>
      <name val="TH SarabunPSK"/>
      <family val="2"/>
    </font>
    <font>
      <sz val="15"/>
      <color indexed="10"/>
      <name val="TH SarabunPSK"/>
      <family val="2"/>
    </font>
    <font>
      <u val="single"/>
      <sz val="15"/>
      <name val="TH SarabunPSK"/>
      <family val="2"/>
    </font>
    <font>
      <b/>
      <sz val="15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b/>
      <u val="single"/>
      <sz val="15"/>
      <name val="TH SarabunPSK"/>
      <family val="2"/>
    </font>
    <font>
      <sz val="15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59" applyFont="1" applyFill="1" applyAlignment="1" applyProtection="1">
      <alignment vertical="center"/>
      <protection/>
    </xf>
    <xf numFmtId="0" fontId="6" fillId="0" borderId="0" xfId="59" applyFont="1" applyFill="1" applyAlignment="1" applyProtection="1">
      <alignment horizontal="center" vertical="center"/>
      <protection/>
    </xf>
    <xf numFmtId="0" fontId="6" fillId="0" borderId="0" xfId="59" applyFont="1" applyFill="1" applyProtection="1">
      <alignment/>
      <protection/>
    </xf>
    <xf numFmtId="0" fontId="6" fillId="0" borderId="0" xfId="59" applyFont="1" applyFill="1" applyAlignment="1" applyProtection="1">
      <alignment horizontal="center"/>
      <protection/>
    </xf>
    <xf numFmtId="4" fontId="7" fillId="0" borderId="0" xfId="59" applyNumberFormat="1" applyFont="1" applyFill="1" applyProtection="1">
      <alignment/>
      <protection/>
    </xf>
    <xf numFmtId="39" fontId="6" fillId="0" borderId="0" xfId="59" applyNumberFormat="1" applyFont="1" applyFill="1" applyProtection="1">
      <alignment/>
      <protection/>
    </xf>
    <xf numFmtId="0" fontId="9" fillId="0" borderId="0" xfId="59" applyFont="1" applyFill="1" applyAlignment="1" applyProtection="1">
      <alignment vertical="center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37" fontId="0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Alignment="1" applyProtection="1">
      <alignment vertical="center" wrapText="1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4" fontId="7" fillId="0" borderId="0" xfId="59" applyNumberFormat="1" applyFont="1" applyFill="1" applyAlignment="1" applyProtection="1">
      <alignment vertical="center" wrapText="1"/>
      <protection/>
    </xf>
    <xf numFmtId="39" fontId="6" fillId="0" borderId="0" xfId="59" applyNumberFormat="1" applyFont="1" applyFill="1" applyAlignment="1" applyProtection="1">
      <alignment vertical="center" wrapText="1"/>
      <protection/>
    </xf>
    <xf numFmtId="3" fontId="6" fillId="33" borderId="10" xfId="59" applyNumberFormat="1" applyFont="1" applyFill="1" applyBorder="1" applyAlignment="1" applyProtection="1">
      <alignment horizontal="center" vertical="center" wrapText="1"/>
      <protection/>
    </xf>
    <xf numFmtId="37" fontId="6" fillId="33" borderId="10" xfId="59" applyNumberFormat="1" applyFont="1" applyFill="1" applyBorder="1" applyAlignment="1" applyProtection="1">
      <alignment horizontal="center" vertical="center" wrapText="1"/>
      <protection/>
    </xf>
    <xf numFmtId="49" fontId="6" fillId="33" borderId="10" xfId="59" applyNumberFormat="1" applyFont="1" applyFill="1" applyBorder="1" applyAlignment="1" applyProtection="1">
      <alignment horizontal="center" vertical="center" wrapText="1"/>
      <protection/>
    </xf>
    <xf numFmtId="39" fontId="6" fillId="33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34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0" xfId="59" applyNumberFormat="1" applyFont="1" applyFill="1" applyAlignment="1" applyProtection="1">
      <alignment vertical="center" wrapText="1"/>
      <protection/>
    </xf>
    <xf numFmtId="49" fontId="6" fillId="0" borderId="0" xfId="59" applyNumberFormat="1" applyFont="1" applyFill="1" applyAlignment="1" applyProtection="1">
      <alignment horizontal="center" vertical="center" wrapText="1"/>
      <protection/>
    </xf>
    <xf numFmtId="49" fontId="7" fillId="0" borderId="0" xfId="59" applyNumberFormat="1" applyFont="1" applyFill="1" applyAlignment="1" applyProtection="1">
      <alignment vertical="center" wrapText="1"/>
      <protection/>
    </xf>
    <xf numFmtId="0" fontId="6" fillId="0" borderId="11" xfId="59" applyFont="1" applyFill="1" applyBorder="1" applyAlignment="1" applyProtection="1">
      <alignment vertical="center" wrapText="1"/>
      <protection/>
    </xf>
    <xf numFmtId="3" fontId="6" fillId="35" borderId="10" xfId="59" applyNumberFormat="1" applyFont="1" applyFill="1" applyBorder="1" applyAlignment="1" applyProtection="1">
      <alignment horizontal="center" vertical="center" wrapText="1"/>
      <protection/>
    </xf>
    <xf numFmtId="37" fontId="6" fillId="35" borderId="10" xfId="59" applyNumberFormat="1" applyFont="1" applyFill="1" applyBorder="1" applyAlignment="1" applyProtection="1">
      <alignment horizontal="center" vertical="center" wrapText="1"/>
      <protection/>
    </xf>
    <xf numFmtId="49" fontId="6" fillId="35" borderId="10" xfId="59" applyNumberFormat="1" applyFont="1" applyFill="1" applyBorder="1" applyAlignment="1" applyProtection="1">
      <alignment horizontal="center" vertical="center" wrapText="1"/>
      <protection/>
    </xf>
    <xf numFmtId="39" fontId="6" fillId="35" borderId="10" xfId="59" applyNumberFormat="1" applyFont="1" applyFill="1" applyBorder="1" applyAlignment="1" applyProtection="1">
      <alignment horizontal="center" vertical="center" wrapText="1"/>
      <protection/>
    </xf>
    <xf numFmtId="49" fontId="6" fillId="35" borderId="0" xfId="59" applyNumberFormat="1" applyFont="1" applyFill="1" applyAlignment="1" applyProtection="1">
      <alignment horizontal="center" vertical="center" wrapText="1"/>
      <protection/>
    </xf>
    <xf numFmtId="39" fontId="6" fillId="35" borderId="0" xfId="59" applyNumberFormat="1" applyFont="1" applyFill="1" applyAlignment="1" applyProtection="1">
      <alignment horizontal="center" vertical="center" wrapText="1"/>
      <protection/>
    </xf>
    <xf numFmtId="3" fontId="9" fillId="0" borderId="10" xfId="59" applyNumberFormat="1" applyFont="1" applyFill="1" applyBorder="1" applyAlignment="1" applyProtection="1">
      <alignment vertical="center"/>
      <protection/>
    </xf>
    <xf numFmtId="0" fontId="9" fillId="0" borderId="10" xfId="59" applyFont="1" applyFill="1" applyBorder="1" applyAlignment="1" applyProtection="1">
      <alignment vertical="center"/>
      <protection/>
    </xf>
    <xf numFmtId="192" fontId="9" fillId="0" borderId="10" xfId="59" applyNumberFormat="1" applyFont="1" applyFill="1" applyBorder="1" applyAlignment="1" applyProtection="1">
      <alignment vertical="center"/>
      <protection/>
    </xf>
    <xf numFmtId="37" fontId="9" fillId="0" borderId="10" xfId="59" applyNumberFormat="1" applyFont="1" applyFill="1" applyBorder="1" applyAlignment="1" applyProtection="1">
      <alignment vertical="center"/>
      <protection/>
    </xf>
    <xf numFmtId="4" fontId="9" fillId="0" borderId="10" xfId="59" applyNumberFormat="1" applyFont="1" applyFill="1" applyBorder="1" applyAlignment="1" applyProtection="1">
      <alignment vertical="center"/>
      <protection/>
    </xf>
    <xf numFmtId="39" fontId="9" fillId="0" borderId="10" xfId="59" applyNumberFormat="1" applyFont="1" applyFill="1" applyBorder="1" applyAlignment="1" applyProtection="1">
      <alignment horizontal="center" vertical="center"/>
      <protection/>
    </xf>
    <xf numFmtId="4" fontId="9" fillId="0" borderId="10" xfId="59" applyNumberFormat="1" applyFont="1" applyFill="1" applyBorder="1" applyAlignment="1" applyProtection="1">
      <alignment horizontal="center" vertical="center"/>
      <protection/>
    </xf>
    <xf numFmtId="4" fontId="7" fillId="0" borderId="0" xfId="59" applyNumberFormat="1" applyFont="1" applyFill="1" applyAlignment="1" applyProtection="1">
      <alignment vertical="center"/>
      <protection/>
    </xf>
    <xf numFmtId="39" fontId="6" fillId="0" borderId="0" xfId="59" applyNumberFormat="1" applyFont="1" applyFill="1" applyAlignment="1" applyProtection="1">
      <alignment vertical="center"/>
      <protection/>
    </xf>
    <xf numFmtId="3" fontId="6" fillId="0" borderId="12" xfId="59" applyNumberFormat="1" applyFont="1" applyFill="1" applyBorder="1" applyAlignment="1" applyProtection="1">
      <alignment horizontal="center" vertical="center"/>
      <protection/>
    </xf>
    <xf numFmtId="0" fontId="6" fillId="0" borderId="12" xfId="59" applyFont="1" applyFill="1" applyBorder="1" applyAlignment="1" applyProtection="1">
      <alignment vertical="center"/>
      <protection/>
    </xf>
    <xf numFmtId="3" fontId="6" fillId="0" borderId="12" xfId="59" applyNumberFormat="1" applyFont="1" applyFill="1" applyBorder="1" applyAlignment="1" applyProtection="1">
      <alignment vertical="center"/>
      <protection/>
    </xf>
    <xf numFmtId="3" fontId="6" fillId="0" borderId="13" xfId="59" applyNumberFormat="1" applyFont="1" applyFill="1" applyBorder="1" applyAlignment="1" applyProtection="1">
      <alignment vertical="center"/>
      <protection/>
    </xf>
    <xf numFmtId="37" fontId="6" fillId="0" borderId="12" xfId="59" applyNumberFormat="1" applyFont="1" applyFill="1" applyBorder="1" applyAlignment="1" applyProtection="1">
      <alignment vertical="center"/>
      <protection/>
    </xf>
    <xf numFmtId="4" fontId="6" fillId="0" borderId="12" xfId="59" applyNumberFormat="1" applyFont="1" applyFill="1" applyBorder="1" applyAlignment="1" applyProtection="1">
      <alignment vertical="center"/>
      <protection/>
    </xf>
    <xf numFmtId="4" fontId="6" fillId="0" borderId="12" xfId="59" applyNumberFormat="1" applyFont="1" applyFill="1" applyBorder="1" applyAlignment="1" applyProtection="1">
      <alignment horizontal="center" vertical="center"/>
      <protection/>
    </xf>
    <xf numFmtId="39" fontId="6" fillId="0" borderId="12" xfId="59" applyNumberFormat="1" applyFont="1" applyFill="1" applyBorder="1" applyAlignment="1" applyProtection="1">
      <alignment horizontal="center" vertical="center"/>
      <protection/>
    </xf>
    <xf numFmtId="39" fontId="6" fillId="0" borderId="12" xfId="59" applyNumberFormat="1" applyFont="1" applyFill="1" applyBorder="1" applyAlignment="1" applyProtection="1">
      <alignment vertical="center"/>
      <protection/>
    </xf>
    <xf numFmtId="4" fontId="6" fillId="0" borderId="0" xfId="59" applyNumberFormat="1" applyFont="1" applyFill="1" applyAlignment="1" applyProtection="1">
      <alignment vertical="center"/>
      <protection/>
    </xf>
    <xf numFmtId="3" fontId="6" fillId="0" borderId="14" xfId="59" applyNumberFormat="1" applyFont="1" applyFill="1" applyBorder="1" applyAlignment="1" applyProtection="1">
      <alignment horizontal="center" vertical="center"/>
      <protection/>
    </xf>
    <xf numFmtId="0" fontId="6" fillId="0" borderId="14" xfId="59" applyFont="1" applyFill="1" applyBorder="1" applyAlignment="1" applyProtection="1">
      <alignment vertical="center"/>
      <protection/>
    </xf>
    <xf numFmtId="3" fontId="6" fillId="0" borderId="14" xfId="59" applyNumberFormat="1" applyFont="1" applyFill="1" applyBorder="1" applyAlignment="1" applyProtection="1">
      <alignment vertical="center"/>
      <protection/>
    </xf>
    <xf numFmtId="37" fontId="6" fillId="0" borderId="14" xfId="59" applyNumberFormat="1" applyFont="1" applyFill="1" applyBorder="1" applyAlignment="1" applyProtection="1">
      <alignment vertical="center"/>
      <protection/>
    </xf>
    <xf numFmtId="4" fontId="6" fillId="0" borderId="14" xfId="59" applyNumberFormat="1" applyFont="1" applyFill="1" applyBorder="1" applyAlignment="1" applyProtection="1">
      <alignment vertical="center"/>
      <protection/>
    </xf>
    <xf numFmtId="39" fontId="6" fillId="0" borderId="14" xfId="59" applyNumberFormat="1" applyFont="1" applyFill="1" applyBorder="1" applyAlignment="1" applyProtection="1">
      <alignment horizontal="center" vertical="center"/>
      <protection/>
    </xf>
    <xf numFmtId="4" fontId="6" fillId="0" borderId="14" xfId="59" applyNumberFormat="1" applyFont="1" applyFill="1" applyBorder="1" applyAlignment="1" applyProtection="1">
      <alignment horizontal="center" vertical="center"/>
      <protection/>
    </xf>
    <xf numFmtId="4" fontId="13" fillId="0" borderId="0" xfId="59" applyNumberFormat="1" applyFont="1" applyFill="1" applyAlignment="1" applyProtection="1">
      <alignment vertical="center"/>
      <protection/>
    </xf>
    <xf numFmtId="192" fontId="9" fillId="0" borderId="14" xfId="59" applyNumberFormat="1" applyFont="1" applyFill="1" applyBorder="1" applyAlignment="1" applyProtection="1">
      <alignment vertical="center"/>
      <protection/>
    </xf>
    <xf numFmtId="194" fontId="6" fillId="0" borderId="0" xfId="44" applyFont="1" applyFill="1" applyAlignment="1" applyProtection="1">
      <alignment vertical="center"/>
      <protection/>
    </xf>
    <xf numFmtId="39" fontId="7" fillId="0" borderId="0" xfId="59" applyNumberFormat="1" applyFont="1" applyFill="1" applyAlignment="1" applyProtection="1">
      <alignment vertical="center"/>
      <protection/>
    </xf>
    <xf numFmtId="3" fontId="6" fillId="0" borderId="15" xfId="59" applyNumberFormat="1" applyFont="1" applyFill="1" applyBorder="1" applyAlignment="1" applyProtection="1">
      <alignment horizontal="center" vertical="center"/>
      <protection/>
    </xf>
    <xf numFmtId="0" fontId="6" fillId="0" borderId="15" xfId="59" applyFont="1" applyFill="1" applyBorder="1" applyAlignment="1" applyProtection="1">
      <alignment vertical="center"/>
      <protection/>
    </xf>
    <xf numFmtId="3" fontId="6" fillId="0" borderId="15" xfId="59" applyNumberFormat="1" applyFont="1" applyFill="1" applyBorder="1" applyAlignment="1" applyProtection="1">
      <alignment vertical="center"/>
      <protection/>
    </xf>
    <xf numFmtId="37" fontId="6" fillId="0" borderId="15" xfId="59" applyNumberFormat="1" applyFont="1" applyFill="1" applyBorder="1" applyAlignment="1" applyProtection="1">
      <alignment vertical="center"/>
      <protection/>
    </xf>
    <xf numFmtId="4" fontId="6" fillId="0" borderId="15" xfId="59" applyNumberFormat="1" applyFont="1" applyFill="1" applyBorder="1" applyAlignment="1" applyProtection="1">
      <alignment vertical="center"/>
      <protection/>
    </xf>
    <xf numFmtId="4" fontId="6" fillId="0" borderId="15" xfId="59" applyNumberFormat="1" applyFont="1" applyFill="1" applyBorder="1" applyAlignment="1" applyProtection="1">
      <alignment horizontal="center" vertical="center"/>
      <protection/>
    </xf>
    <xf numFmtId="39" fontId="6" fillId="0" borderId="15" xfId="59" applyNumberFormat="1" applyFont="1" applyFill="1" applyBorder="1" applyAlignment="1" applyProtection="1">
      <alignment horizontal="center" vertical="center"/>
      <protection/>
    </xf>
    <xf numFmtId="39" fontId="6" fillId="0" borderId="15" xfId="59" applyNumberFormat="1" applyFont="1" applyFill="1" applyBorder="1" applyAlignment="1" applyProtection="1">
      <alignment vertical="center"/>
      <protection/>
    </xf>
    <xf numFmtId="3" fontId="6" fillId="0" borderId="0" xfId="59" applyNumberFormat="1" applyFont="1" applyFill="1" applyProtection="1">
      <alignment/>
      <protection/>
    </xf>
    <xf numFmtId="37" fontId="6" fillId="0" borderId="0" xfId="59" applyNumberFormat="1" applyFont="1" applyFill="1" applyProtection="1">
      <alignment/>
      <protection/>
    </xf>
    <xf numFmtId="0" fontId="6" fillId="0" borderId="0" xfId="59" applyFont="1" applyFill="1" applyAlignment="1" applyProtection="1">
      <alignment/>
      <protection/>
    </xf>
    <xf numFmtId="0" fontId="6" fillId="0" borderId="16" xfId="59" applyFont="1" applyFill="1" applyBorder="1" applyAlignment="1" applyProtection="1">
      <alignment horizontal="center" vertical="center" wrapText="1"/>
      <protection/>
    </xf>
    <xf numFmtId="0" fontId="6" fillId="0" borderId="17" xfId="59" applyFont="1" applyFill="1" applyBorder="1" applyAlignment="1" applyProtection="1">
      <alignment horizontal="center" vertical="center" wrapText="1"/>
      <protection/>
    </xf>
    <xf numFmtId="0" fontId="6" fillId="0" borderId="18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Alignment="1" applyProtection="1">
      <alignment horizontal="center" vertical="center"/>
      <protection/>
    </xf>
    <xf numFmtId="0" fontId="6" fillId="0" borderId="0" xfId="59" applyFont="1" applyFill="1" applyAlignment="1" applyProtection="1">
      <alignment horizontal="center" vertical="center"/>
      <protection/>
    </xf>
    <xf numFmtId="0" fontId="6" fillId="0" borderId="19" xfId="59" applyFont="1" applyFill="1" applyBorder="1" applyAlignment="1" applyProtection="1">
      <alignment horizontal="center" vertical="center" wrapText="1"/>
      <protection/>
    </xf>
    <xf numFmtId="0" fontId="6" fillId="0" borderId="20" xfId="59" applyFont="1" applyFill="1" applyBorder="1" applyAlignment="1" applyProtection="1">
      <alignment horizontal="center" vertical="center" wrapText="1"/>
      <protection/>
    </xf>
    <xf numFmtId="0" fontId="6" fillId="0" borderId="11" xfId="59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สรุปการจัดลำดับปี 255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 dec" xfId="58"/>
    <cellStyle name="Normal_สรุปการจัดลำดับปี 255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H406"/>
  <sheetViews>
    <sheetView tabSelected="1" zoomScaleSheetLayoutView="100" zoomScalePageLayoutView="0" workbookViewId="0" topLeftCell="A1">
      <selection activeCell="B5" sqref="B5:B7"/>
    </sheetView>
  </sheetViews>
  <sheetFormatPr defaultColWidth="8.00390625" defaultRowHeight="24"/>
  <cols>
    <col min="1" max="1" width="4.625" style="3" customWidth="1"/>
    <col min="2" max="2" width="54.125" style="3" customWidth="1"/>
    <col min="3" max="3" width="12.75390625" style="68" hidden="1" customWidth="1"/>
    <col min="4" max="4" width="12.625" style="68" hidden="1" customWidth="1"/>
    <col min="5" max="5" width="12.50390625" style="69" bestFit="1" customWidth="1"/>
    <col min="6" max="6" width="14.50390625" style="3" bestFit="1" customWidth="1"/>
    <col min="7" max="7" width="6.125" style="4" customWidth="1"/>
    <col min="8" max="8" width="10.625" style="3" customWidth="1"/>
    <col min="9" max="9" width="14.50390625" style="70" bestFit="1" customWidth="1"/>
    <col min="10" max="10" width="6.375" style="3" customWidth="1"/>
    <col min="11" max="11" width="13.00390625" style="3" customWidth="1"/>
    <col min="12" max="12" width="5.875" style="3" customWidth="1"/>
    <col min="13" max="13" width="15.50390625" style="3" customWidth="1"/>
    <col min="14" max="14" width="5.875" style="3" customWidth="1"/>
    <col min="15" max="15" width="8.75390625" style="6" hidden="1" customWidth="1"/>
    <col min="16" max="16" width="14.50390625" style="3" customWidth="1"/>
    <col min="17" max="17" width="5.50390625" style="3" customWidth="1"/>
    <col min="18" max="18" width="12.25390625" style="3" hidden="1" customWidth="1"/>
    <col min="19" max="22" width="8.00390625" style="4" hidden="1" customWidth="1"/>
    <col min="23" max="23" width="8.00390625" style="3" hidden="1" customWidth="1"/>
    <col min="24" max="24" width="13.125" style="5" hidden="1" customWidth="1"/>
    <col min="25" max="25" width="13.125" style="6" hidden="1" customWidth="1"/>
    <col min="26" max="27" width="8.00390625" style="4" hidden="1" customWidth="1"/>
    <col min="28" max="28" width="10.75390625" style="3" hidden="1" customWidth="1"/>
    <col min="29" max="29" width="8.00390625" style="3" hidden="1" customWidth="1"/>
    <col min="30" max="30" width="10.25390625" style="3" hidden="1" customWidth="1"/>
    <col min="31" max="31" width="8.00390625" style="3" hidden="1" customWidth="1"/>
    <col min="32" max="32" width="13.125" style="6" hidden="1" customWidth="1"/>
    <col min="33" max="33" width="11.25390625" style="6" hidden="1" customWidth="1"/>
    <col min="34" max="34" width="13.125" style="6" hidden="1" customWidth="1"/>
    <col min="35" max="50" width="8.00390625" style="3" hidden="1" customWidth="1"/>
    <col min="51" max="16384" width="8.00390625" style="3" customWidth="1"/>
  </cols>
  <sheetData>
    <row r="1" spans="1:17" ht="21" customHeight="1">
      <c r="A1" s="1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24.75" customHeight="1">
      <c r="A2" s="1"/>
      <c r="B2" s="75" t="s">
        <v>311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24.75" customHeight="1">
      <c r="A3" s="7"/>
      <c r="B3" s="74" t="s">
        <v>312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23.25">
      <c r="B4" s="74" t="s">
        <v>313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34" s="10" customFormat="1" ht="106.5" customHeight="1">
      <c r="A5" s="76" t="s">
        <v>1</v>
      </c>
      <c r="B5" s="76" t="s">
        <v>2</v>
      </c>
      <c r="C5" s="8" t="s">
        <v>314</v>
      </c>
      <c r="D5" s="8" t="s">
        <v>3</v>
      </c>
      <c r="E5" s="9" t="s">
        <v>4</v>
      </c>
      <c r="F5" s="71" t="s">
        <v>5</v>
      </c>
      <c r="G5" s="72"/>
      <c r="H5" s="73"/>
      <c r="I5" s="71" t="s">
        <v>6</v>
      </c>
      <c r="J5" s="73"/>
      <c r="K5" s="71" t="s">
        <v>7</v>
      </c>
      <c r="L5" s="73"/>
      <c r="M5" s="71" t="s">
        <v>8</v>
      </c>
      <c r="N5" s="72"/>
      <c r="O5" s="73"/>
      <c r="P5" s="71" t="s">
        <v>9</v>
      </c>
      <c r="Q5" s="73"/>
      <c r="S5" s="11"/>
      <c r="T5" s="11"/>
      <c r="U5" s="11"/>
      <c r="V5" s="11"/>
      <c r="X5" s="12"/>
      <c r="Y5" s="13"/>
      <c r="Z5" s="11"/>
      <c r="AA5" s="11"/>
      <c r="AF5" s="13">
        <f>SUM(AF10:AF298)</f>
        <v>5362962.580000008</v>
      </c>
      <c r="AG5" s="13">
        <f>SUM(AG10:AG298)</f>
        <v>267485.9999999999</v>
      </c>
      <c r="AH5" s="13">
        <f>SUM(AH10:AH298)</f>
        <v>5630448.580000008</v>
      </c>
    </row>
    <row r="6" spans="1:34" s="10" customFormat="1" ht="72.75" customHeight="1" hidden="1">
      <c r="A6" s="77"/>
      <c r="B6" s="77"/>
      <c r="C6" s="14" t="s">
        <v>10</v>
      </c>
      <c r="D6" s="14" t="s">
        <v>11</v>
      </c>
      <c r="E6" s="15">
        <v>-1</v>
      </c>
      <c r="F6" s="16" t="s">
        <v>11</v>
      </c>
      <c r="G6" s="16" t="s">
        <v>12</v>
      </c>
      <c r="H6" s="17" t="s">
        <v>315</v>
      </c>
      <c r="I6" s="17" t="s">
        <v>13</v>
      </c>
      <c r="J6" s="16" t="s">
        <v>12</v>
      </c>
      <c r="K6" s="16" t="s">
        <v>14</v>
      </c>
      <c r="L6" s="16" t="s">
        <v>12</v>
      </c>
      <c r="M6" s="16" t="s">
        <v>15</v>
      </c>
      <c r="N6" s="16" t="s">
        <v>12</v>
      </c>
      <c r="O6" s="17" t="s">
        <v>16</v>
      </c>
      <c r="P6" s="16" t="s">
        <v>17</v>
      </c>
      <c r="Q6" s="18" t="s">
        <v>12</v>
      </c>
      <c r="S6" s="11"/>
      <c r="T6" s="11"/>
      <c r="U6" s="11"/>
      <c r="V6" s="11"/>
      <c r="X6" s="12"/>
      <c r="Y6" s="13"/>
      <c r="Z6" s="11"/>
      <c r="AA6" s="11"/>
      <c r="AF6" s="13"/>
      <c r="AG6" s="13"/>
      <c r="AH6" s="13"/>
    </row>
    <row r="7" spans="1:27" s="20" customFormat="1" ht="117">
      <c r="A7" s="78"/>
      <c r="B7" s="78"/>
      <c r="C7" s="18"/>
      <c r="D7" s="18"/>
      <c r="E7" s="18" t="s">
        <v>10</v>
      </c>
      <c r="F7" s="18" t="s">
        <v>11</v>
      </c>
      <c r="G7" s="18" t="s">
        <v>18</v>
      </c>
      <c r="H7" s="19" t="s">
        <v>19</v>
      </c>
      <c r="I7" s="18" t="s">
        <v>13</v>
      </c>
      <c r="J7" s="18" t="s">
        <v>18</v>
      </c>
      <c r="K7" s="18" t="s">
        <v>14</v>
      </c>
      <c r="L7" s="18" t="s">
        <v>18</v>
      </c>
      <c r="M7" s="18" t="s">
        <v>20</v>
      </c>
      <c r="N7" s="18" t="s">
        <v>18</v>
      </c>
      <c r="O7" s="18"/>
      <c r="P7" s="18" t="s">
        <v>21</v>
      </c>
      <c r="Q7" s="18" t="s">
        <v>18</v>
      </c>
      <c r="S7" s="21"/>
      <c r="T7" s="21"/>
      <c r="U7" s="21"/>
      <c r="V7" s="21"/>
      <c r="X7" s="22"/>
      <c r="Z7" s="21"/>
      <c r="AA7" s="21"/>
    </row>
    <row r="8" spans="1:34" s="28" customFormat="1" ht="139.5" customHeight="1" hidden="1">
      <c r="A8" s="23"/>
      <c r="B8" s="23"/>
      <c r="C8" s="24" t="s">
        <v>10</v>
      </c>
      <c r="D8" s="24" t="s">
        <v>11</v>
      </c>
      <c r="E8" s="25" t="s">
        <v>22</v>
      </c>
      <c r="F8" s="26" t="s">
        <v>14</v>
      </c>
      <c r="G8" s="26" t="s">
        <v>12</v>
      </c>
      <c r="H8" s="27" t="s">
        <v>316</v>
      </c>
      <c r="I8" s="27" t="s">
        <v>17</v>
      </c>
      <c r="J8" s="26" t="s">
        <v>12</v>
      </c>
      <c r="K8" s="26" t="s">
        <v>23</v>
      </c>
      <c r="L8" s="26" t="s">
        <v>12</v>
      </c>
      <c r="M8" s="26" t="s">
        <v>24</v>
      </c>
      <c r="N8" s="26" t="s">
        <v>12</v>
      </c>
      <c r="O8" s="27" t="s">
        <v>16</v>
      </c>
      <c r="P8" s="26" t="s">
        <v>25</v>
      </c>
      <c r="Q8" s="26" t="s">
        <v>12</v>
      </c>
      <c r="S8" s="28" t="s">
        <v>26</v>
      </c>
      <c r="T8" s="28" t="s">
        <v>27</v>
      </c>
      <c r="U8" s="28" t="s">
        <v>28</v>
      </c>
      <c r="V8" s="28" t="s">
        <v>29</v>
      </c>
      <c r="X8" s="29"/>
      <c r="Y8" s="29"/>
      <c r="Z8" s="28" t="s">
        <v>30</v>
      </c>
      <c r="AA8" s="28" t="s">
        <v>31</v>
      </c>
      <c r="AF8" s="29" t="s">
        <v>32</v>
      </c>
      <c r="AG8" s="29" t="s">
        <v>33</v>
      </c>
      <c r="AH8" s="29" t="s">
        <v>34</v>
      </c>
    </row>
    <row r="9" spans="1:34" s="1" customFormat="1" ht="30.75" customHeight="1">
      <c r="A9" s="30"/>
      <c r="B9" s="31" t="s">
        <v>317</v>
      </c>
      <c r="C9" s="30">
        <f>SUM(C10:C280)</f>
        <v>4704171700</v>
      </c>
      <c r="D9" s="32">
        <f>SUM(D10:D280)</f>
        <v>-6977730</v>
      </c>
      <c r="E9" s="33">
        <f>SUM(E10:E280)</f>
        <v>4697193970</v>
      </c>
      <c r="F9" s="34">
        <f>SUM(F10:F280)</f>
        <v>2139064280.669999</v>
      </c>
      <c r="G9" s="35">
        <f aca="true" t="shared" si="0" ref="G9:G72">+F9*100/E9</f>
        <v>45.539194130192556</v>
      </c>
      <c r="H9" s="35">
        <f aca="true" t="shared" si="1" ref="H9:H72">+AA9-G9</f>
        <v>4.460805869807444</v>
      </c>
      <c r="I9" s="34">
        <f>SUM(I10:I280)</f>
        <v>2558129689.3300004</v>
      </c>
      <c r="J9" s="36">
        <f aca="true" t="shared" si="2" ref="J9:J72">+I9*100/E9</f>
        <v>54.46080586980742</v>
      </c>
      <c r="K9" s="34">
        <f>SUM(K10:K280)</f>
        <v>337592344.00000006</v>
      </c>
      <c r="L9" s="36">
        <f aca="true" t="shared" si="3" ref="L9:L72">+K9*100/E9</f>
        <v>7.187106731298135</v>
      </c>
      <c r="M9" s="34">
        <f>SUM(M10:M280)</f>
        <v>2476656624.669999</v>
      </c>
      <c r="N9" s="36">
        <f>+M9*100/E9</f>
        <v>52.7263008614907</v>
      </c>
      <c r="O9" s="35">
        <f>SUM(Z9-N9)</f>
        <v>17.2736991385093</v>
      </c>
      <c r="P9" s="34">
        <f>SUM(P10:P280)</f>
        <v>2220537345.33</v>
      </c>
      <c r="Q9" s="36">
        <f aca="true" t="shared" si="4" ref="Q9:Q72">+P9*100/E9</f>
        <v>47.273699138509286</v>
      </c>
      <c r="S9" s="2"/>
      <c r="T9" s="2"/>
      <c r="U9" s="2"/>
      <c r="V9" s="2"/>
      <c r="X9" s="37"/>
      <c r="Y9" s="38"/>
      <c r="Z9" s="2">
        <v>70</v>
      </c>
      <c r="AA9" s="2">
        <v>50</v>
      </c>
      <c r="AF9" s="38"/>
      <c r="AG9" s="38"/>
      <c r="AH9" s="38"/>
    </row>
    <row r="10" spans="1:34" s="1" customFormat="1" ht="23.25" customHeight="1">
      <c r="A10" s="39">
        <v>1</v>
      </c>
      <c r="B10" s="40" t="s">
        <v>35</v>
      </c>
      <c r="C10" s="41">
        <v>1345820</v>
      </c>
      <c r="D10" s="42"/>
      <c r="E10" s="43">
        <f aca="true" t="shared" si="5" ref="E10:E73">SUM(C10:D10)</f>
        <v>1345820</v>
      </c>
      <c r="F10" s="44">
        <v>1248868.69</v>
      </c>
      <c r="G10" s="45">
        <f t="shared" si="0"/>
        <v>92.79611612251267</v>
      </c>
      <c r="H10" s="46">
        <f t="shared" si="1"/>
        <v>-42.79611612251267</v>
      </c>
      <c r="I10" s="47">
        <f aca="true" t="shared" si="6" ref="I10:I73">+E10-F10</f>
        <v>96951.31000000006</v>
      </c>
      <c r="J10" s="46">
        <f t="shared" si="2"/>
        <v>7.2038838774873355</v>
      </c>
      <c r="K10" s="44"/>
      <c r="L10" s="45">
        <f t="shared" si="3"/>
        <v>0</v>
      </c>
      <c r="M10" s="44">
        <f aca="true" t="shared" si="7" ref="M10:M73">SUM(F10+K10)</f>
        <v>1248868.69</v>
      </c>
      <c r="N10" s="45">
        <f aca="true" t="shared" si="8" ref="N10:N73">SUM(M10*100/E10)</f>
        <v>92.79611612251267</v>
      </c>
      <c r="O10" s="46">
        <f aca="true" t="shared" si="9" ref="O10:O73">+Z10-N10</f>
        <v>-22.79611612251267</v>
      </c>
      <c r="P10" s="44">
        <f aca="true" t="shared" si="10" ref="P10:P73">SUM(E10-M10)</f>
        <v>96951.31000000006</v>
      </c>
      <c r="Q10" s="45">
        <f t="shared" si="4"/>
        <v>7.2038838774873355</v>
      </c>
      <c r="S10" s="2">
        <v>2</v>
      </c>
      <c r="T10" s="2">
        <v>83</v>
      </c>
      <c r="U10" s="2"/>
      <c r="V10" s="2" t="s">
        <v>36</v>
      </c>
      <c r="X10" s="37"/>
      <c r="Y10" s="38"/>
      <c r="Z10" s="2">
        <v>70</v>
      </c>
      <c r="AA10" s="2">
        <v>50</v>
      </c>
      <c r="AB10" s="48">
        <f aca="true" t="shared" si="11" ref="AB10:AB41">+Y10+X10</f>
        <v>0</v>
      </c>
      <c r="AF10" s="38">
        <v>138371482.1</v>
      </c>
      <c r="AG10" s="38">
        <v>582840.1</v>
      </c>
      <c r="AH10" s="38">
        <f aca="true" t="shared" si="12" ref="AH10:AH73">SUM(AF10:AG10)</f>
        <v>138954322.2</v>
      </c>
    </row>
    <row r="11" spans="1:34" s="1" customFormat="1" ht="23.25" customHeight="1">
      <c r="A11" s="49">
        <v>2</v>
      </c>
      <c r="B11" s="50" t="s">
        <v>37</v>
      </c>
      <c r="C11" s="51">
        <v>12625240</v>
      </c>
      <c r="D11" s="41" t="s">
        <v>38</v>
      </c>
      <c r="E11" s="52">
        <f t="shared" si="5"/>
        <v>12625240</v>
      </c>
      <c r="F11" s="53">
        <v>9770587.93</v>
      </c>
      <c r="G11" s="45">
        <f t="shared" si="0"/>
        <v>77.38932432175547</v>
      </c>
      <c r="H11" s="46">
        <f t="shared" si="1"/>
        <v>-27.389324321755467</v>
      </c>
      <c r="I11" s="47">
        <f t="shared" si="6"/>
        <v>2854652.0700000003</v>
      </c>
      <c r="J11" s="46">
        <f t="shared" si="2"/>
        <v>22.610675678244533</v>
      </c>
      <c r="K11" s="53">
        <v>451504.37</v>
      </c>
      <c r="L11" s="45">
        <f t="shared" si="3"/>
        <v>3.576204254334967</v>
      </c>
      <c r="M11" s="44">
        <f t="shared" si="7"/>
        <v>10222092.299999999</v>
      </c>
      <c r="N11" s="45">
        <f t="shared" si="8"/>
        <v>80.96552857609042</v>
      </c>
      <c r="O11" s="54">
        <f t="shared" si="9"/>
        <v>-10.96552857609042</v>
      </c>
      <c r="P11" s="53">
        <f t="shared" si="10"/>
        <v>2403147.700000001</v>
      </c>
      <c r="Q11" s="55">
        <f t="shared" si="4"/>
        <v>19.034471423909576</v>
      </c>
      <c r="S11" s="2">
        <v>6</v>
      </c>
      <c r="T11" s="2">
        <v>3</v>
      </c>
      <c r="U11" s="2" t="s">
        <v>39</v>
      </c>
      <c r="V11" s="2" t="s">
        <v>36</v>
      </c>
      <c r="X11" s="37"/>
      <c r="Y11" s="38"/>
      <c r="Z11" s="2">
        <v>70</v>
      </c>
      <c r="AA11" s="2">
        <v>50</v>
      </c>
      <c r="AB11" s="48">
        <f t="shared" si="11"/>
        <v>0</v>
      </c>
      <c r="AD11" s="56">
        <f>+X11+X12+X13+X14+X16+X17+X18+X19+X278+X22+X23+X25+X60+X90+X250+X251</f>
        <v>0</v>
      </c>
      <c r="AF11" s="38">
        <v>25340</v>
      </c>
      <c r="AG11" s="38">
        <v>1267</v>
      </c>
      <c r="AH11" s="38">
        <f t="shared" si="12"/>
        <v>26607</v>
      </c>
    </row>
    <row r="12" spans="1:34" s="1" customFormat="1" ht="23.25" customHeight="1">
      <c r="A12" s="49">
        <v>3</v>
      </c>
      <c r="B12" s="50" t="s">
        <v>40</v>
      </c>
      <c r="C12" s="51">
        <v>15509160</v>
      </c>
      <c r="D12" s="51"/>
      <c r="E12" s="52">
        <f t="shared" si="5"/>
        <v>15509160</v>
      </c>
      <c r="F12" s="53">
        <v>11840518.7</v>
      </c>
      <c r="G12" s="45">
        <f t="shared" si="0"/>
        <v>76.34532560112862</v>
      </c>
      <c r="H12" s="46">
        <f t="shared" si="1"/>
        <v>-26.34532560112862</v>
      </c>
      <c r="I12" s="47">
        <f t="shared" si="6"/>
        <v>3668641.3000000007</v>
      </c>
      <c r="J12" s="46">
        <f t="shared" si="2"/>
        <v>23.654674398871382</v>
      </c>
      <c r="K12" s="53">
        <v>360500</v>
      </c>
      <c r="L12" s="45">
        <f t="shared" si="3"/>
        <v>2.3244327868175967</v>
      </c>
      <c r="M12" s="44">
        <f t="shared" si="7"/>
        <v>12201018.7</v>
      </c>
      <c r="N12" s="45">
        <f t="shared" si="8"/>
        <v>78.66975838794622</v>
      </c>
      <c r="O12" s="54">
        <f t="shared" si="9"/>
        <v>-8.669758387946217</v>
      </c>
      <c r="P12" s="53">
        <f t="shared" si="10"/>
        <v>3308141.3000000007</v>
      </c>
      <c r="Q12" s="55">
        <f t="shared" si="4"/>
        <v>21.330241612053783</v>
      </c>
      <c r="S12" s="2">
        <v>3</v>
      </c>
      <c r="T12" s="2">
        <v>3</v>
      </c>
      <c r="U12" s="2" t="s">
        <v>39</v>
      </c>
      <c r="V12" s="2" t="s">
        <v>36</v>
      </c>
      <c r="X12" s="37"/>
      <c r="Y12" s="38"/>
      <c r="Z12" s="2">
        <v>70</v>
      </c>
      <c r="AA12" s="2">
        <v>50</v>
      </c>
      <c r="AB12" s="48">
        <f t="shared" si="11"/>
        <v>0</v>
      </c>
      <c r="AF12" s="38">
        <v>16550</v>
      </c>
      <c r="AG12" s="38">
        <v>828</v>
      </c>
      <c r="AH12" s="38">
        <f t="shared" si="12"/>
        <v>17378</v>
      </c>
    </row>
    <row r="13" spans="1:34" s="1" customFormat="1" ht="23.25" customHeight="1">
      <c r="A13" s="49">
        <v>4</v>
      </c>
      <c r="B13" s="50" t="s">
        <v>41</v>
      </c>
      <c r="C13" s="51">
        <v>3863953</v>
      </c>
      <c r="D13" s="51"/>
      <c r="E13" s="52">
        <f t="shared" si="5"/>
        <v>3863953</v>
      </c>
      <c r="F13" s="53">
        <v>2863460.15</v>
      </c>
      <c r="G13" s="45">
        <f t="shared" si="0"/>
        <v>74.10701294762126</v>
      </c>
      <c r="H13" s="46">
        <f t="shared" si="1"/>
        <v>-24.107012947621257</v>
      </c>
      <c r="I13" s="47">
        <f t="shared" si="6"/>
        <v>1000492.8500000001</v>
      </c>
      <c r="J13" s="46">
        <f t="shared" si="2"/>
        <v>25.892987052378746</v>
      </c>
      <c r="K13" s="53"/>
      <c r="L13" s="45">
        <f t="shared" si="3"/>
        <v>0</v>
      </c>
      <c r="M13" s="44">
        <f t="shared" si="7"/>
        <v>2863460.15</v>
      </c>
      <c r="N13" s="45">
        <f t="shared" si="8"/>
        <v>74.10701294762126</v>
      </c>
      <c r="O13" s="54">
        <f t="shared" si="9"/>
        <v>-4.107012947621257</v>
      </c>
      <c r="P13" s="53">
        <f t="shared" si="10"/>
        <v>1000492.8500000001</v>
      </c>
      <c r="Q13" s="55">
        <f t="shared" si="4"/>
        <v>25.892987052378746</v>
      </c>
      <c r="S13" s="2">
        <v>6</v>
      </c>
      <c r="T13" s="2">
        <v>83</v>
      </c>
      <c r="U13" s="2"/>
      <c r="V13" s="2" t="s">
        <v>36</v>
      </c>
      <c r="X13" s="37"/>
      <c r="Y13" s="38"/>
      <c r="Z13" s="2">
        <v>70</v>
      </c>
      <c r="AA13" s="2">
        <v>50</v>
      </c>
      <c r="AB13" s="48">
        <f t="shared" si="11"/>
        <v>0</v>
      </c>
      <c r="AF13" s="38">
        <f>33520+136869.03</f>
        <v>170389.03</v>
      </c>
      <c r="AG13" s="38">
        <v>6844</v>
      </c>
      <c r="AH13" s="38">
        <f t="shared" si="12"/>
        <v>177233.03</v>
      </c>
    </row>
    <row r="14" spans="1:34" s="1" customFormat="1" ht="23.25" customHeight="1">
      <c r="A14" s="49">
        <v>5</v>
      </c>
      <c r="B14" s="50" t="s">
        <v>42</v>
      </c>
      <c r="C14" s="51">
        <v>13399620</v>
      </c>
      <c r="D14" s="51"/>
      <c r="E14" s="52">
        <f t="shared" si="5"/>
        <v>13399620</v>
      </c>
      <c r="F14" s="53">
        <v>9895656.01</v>
      </c>
      <c r="G14" s="45">
        <f t="shared" si="0"/>
        <v>73.8502734405901</v>
      </c>
      <c r="H14" s="46">
        <f t="shared" si="1"/>
        <v>-23.8502734405901</v>
      </c>
      <c r="I14" s="47">
        <f t="shared" si="6"/>
        <v>3503963.99</v>
      </c>
      <c r="J14" s="46">
        <f t="shared" si="2"/>
        <v>26.149726559409892</v>
      </c>
      <c r="K14" s="53">
        <v>343000</v>
      </c>
      <c r="L14" s="45">
        <f t="shared" si="3"/>
        <v>2.5597740831456415</v>
      </c>
      <c r="M14" s="44">
        <f t="shared" si="7"/>
        <v>10238656.01</v>
      </c>
      <c r="N14" s="45">
        <f t="shared" si="8"/>
        <v>76.41004752373574</v>
      </c>
      <c r="O14" s="54">
        <f t="shared" si="9"/>
        <v>-6.4100475237357415</v>
      </c>
      <c r="P14" s="53">
        <f t="shared" si="10"/>
        <v>3160963.99</v>
      </c>
      <c r="Q14" s="55">
        <f t="shared" si="4"/>
        <v>23.58995247626425</v>
      </c>
      <c r="S14" s="2">
        <v>4</v>
      </c>
      <c r="T14" s="2">
        <v>3</v>
      </c>
      <c r="U14" s="2" t="s">
        <v>39</v>
      </c>
      <c r="V14" s="2" t="s">
        <v>36</v>
      </c>
      <c r="X14" s="37"/>
      <c r="Y14" s="38"/>
      <c r="Z14" s="2">
        <v>70</v>
      </c>
      <c r="AA14" s="2">
        <v>50</v>
      </c>
      <c r="AB14" s="48">
        <f t="shared" si="11"/>
        <v>0</v>
      </c>
      <c r="AF14" s="38">
        <v>6120</v>
      </c>
      <c r="AG14" s="38">
        <v>306</v>
      </c>
      <c r="AH14" s="38">
        <f t="shared" si="12"/>
        <v>6426</v>
      </c>
    </row>
    <row r="15" spans="1:34" s="1" customFormat="1" ht="23.25" customHeight="1">
      <c r="A15" s="49">
        <v>6</v>
      </c>
      <c r="B15" s="50" t="s">
        <v>43</v>
      </c>
      <c r="C15" s="51">
        <v>1515760</v>
      </c>
      <c r="D15" s="51"/>
      <c r="E15" s="52">
        <f t="shared" si="5"/>
        <v>1515760</v>
      </c>
      <c r="F15" s="53">
        <v>1115351.51</v>
      </c>
      <c r="G15" s="45">
        <f t="shared" si="0"/>
        <v>73.58364846677574</v>
      </c>
      <c r="H15" s="46">
        <f t="shared" si="1"/>
        <v>-23.583648466775742</v>
      </c>
      <c r="I15" s="47">
        <f t="shared" si="6"/>
        <v>400408.49</v>
      </c>
      <c r="J15" s="46">
        <f t="shared" si="2"/>
        <v>26.416351533224258</v>
      </c>
      <c r="K15" s="53">
        <v>41500</v>
      </c>
      <c r="L15" s="45">
        <f t="shared" si="3"/>
        <v>2.737900459175595</v>
      </c>
      <c r="M15" s="44">
        <f t="shared" si="7"/>
        <v>1156851.51</v>
      </c>
      <c r="N15" s="45">
        <f t="shared" si="8"/>
        <v>76.32154892595133</v>
      </c>
      <c r="O15" s="54">
        <f t="shared" si="9"/>
        <v>-6.321548925951333</v>
      </c>
      <c r="P15" s="53">
        <f t="shared" si="10"/>
        <v>358908.49</v>
      </c>
      <c r="Q15" s="55">
        <f t="shared" si="4"/>
        <v>23.678451074048663</v>
      </c>
      <c r="S15" s="2">
        <v>4</v>
      </c>
      <c r="T15" s="2">
        <v>83</v>
      </c>
      <c r="U15" s="2"/>
      <c r="V15" s="2" t="s">
        <v>36</v>
      </c>
      <c r="X15" s="37"/>
      <c r="Y15" s="38"/>
      <c r="Z15" s="2">
        <v>70</v>
      </c>
      <c r="AA15" s="2">
        <v>50</v>
      </c>
      <c r="AB15" s="48">
        <f t="shared" si="11"/>
        <v>0</v>
      </c>
      <c r="AF15" s="38">
        <f>58160-6155810.32-138371482.1-58160</f>
        <v>-144527292.42</v>
      </c>
      <c r="AG15" s="38">
        <f>2909-642534-582840.1-2909</f>
        <v>-1225374.1</v>
      </c>
      <c r="AH15" s="38">
        <f t="shared" si="12"/>
        <v>-145752666.51999998</v>
      </c>
    </row>
    <row r="16" spans="1:34" s="1" customFormat="1" ht="23.25" customHeight="1">
      <c r="A16" s="49">
        <v>7</v>
      </c>
      <c r="B16" s="50" t="s">
        <v>44</v>
      </c>
      <c r="C16" s="51">
        <v>4669640</v>
      </c>
      <c r="D16" s="51"/>
      <c r="E16" s="52">
        <f t="shared" si="5"/>
        <v>4669640</v>
      </c>
      <c r="F16" s="53">
        <v>3399612.54</v>
      </c>
      <c r="G16" s="45">
        <f t="shared" si="0"/>
        <v>72.8024545789397</v>
      </c>
      <c r="H16" s="46">
        <f t="shared" si="1"/>
        <v>-22.802454578939702</v>
      </c>
      <c r="I16" s="47">
        <f t="shared" si="6"/>
        <v>1270027.46</v>
      </c>
      <c r="J16" s="46">
        <f t="shared" si="2"/>
        <v>27.197545421060298</v>
      </c>
      <c r="K16" s="53"/>
      <c r="L16" s="45">
        <f t="shared" si="3"/>
        <v>0</v>
      </c>
      <c r="M16" s="44">
        <f t="shared" si="7"/>
        <v>3399612.54</v>
      </c>
      <c r="N16" s="45">
        <f t="shared" si="8"/>
        <v>72.8024545789397</v>
      </c>
      <c r="O16" s="54">
        <f t="shared" si="9"/>
        <v>-2.8024545789397024</v>
      </c>
      <c r="P16" s="53">
        <f t="shared" si="10"/>
        <v>1270027.46</v>
      </c>
      <c r="Q16" s="55">
        <f t="shared" si="4"/>
        <v>27.197545421060298</v>
      </c>
      <c r="S16" s="2">
        <v>5</v>
      </c>
      <c r="T16" s="2">
        <v>83</v>
      </c>
      <c r="U16" s="2"/>
      <c r="V16" s="2" t="s">
        <v>36</v>
      </c>
      <c r="X16" s="37"/>
      <c r="Y16" s="38"/>
      <c r="Z16" s="2">
        <v>70</v>
      </c>
      <c r="AA16" s="2">
        <v>50</v>
      </c>
      <c r="AB16" s="48">
        <f t="shared" si="11"/>
        <v>0</v>
      </c>
      <c r="AF16" s="38">
        <v>27960</v>
      </c>
      <c r="AG16" s="38">
        <v>1398</v>
      </c>
      <c r="AH16" s="38">
        <f t="shared" si="12"/>
        <v>29358</v>
      </c>
    </row>
    <row r="17" spans="1:34" s="1" customFormat="1" ht="23.25" customHeight="1">
      <c r="A17" s="49">
        <v>8</v>
      </c>
      <c r="B17" s="50" t="s">
        <v>45</v>
      </c>
      <c r="C17" s="51">
        <v>1477990</v>
      </c>
      <c r="D17" s="51"/>
      <c r="E17" s="52">
        <f t="shared" si="5"/>
        <v>1477990</v>
      </c>
      <c r="F17" s="53">
        <v>1067574.04</v>
      </c>
      <c r="G17" s="45">
        <f t="shared" si="0"/>
        <v>72.2314792386958</v>
      </c>
      <c r="H17" s="46">
        <f t="shared" si="1"/>
        <v>-22.231479238695798</v>
      </c>
      <c r="I17" s="47">
        <f t="shared" si="6"/>
        <v>410415.95999999996</v>
      </c>
      <c r="J17" s="46">
        <f t="shared" si="2"/>
        <v>27.768520761304202</v>
      </c>
      <c r="K17" s="53">
        <v>249000</v>
      </c>
      <c r="L17" s="45">
        <f t="shared" si="3"/>
        <v>16.847204649557845</v>
      </c>
      <c r="M17" s="44">
        <f t="shared" si="7"/>
        <v>1316574.04</v>
      </c>
      <c r="N17" s="45">
        <f t="shared" si="8"/>
        <v>89.07868388825364</v>
      </c>
      <c r="O17" s="54">
        <f t="shared" si="9"/>
        <v>-19.078683888253636</v>
      </c>
      <c r="P17" s="53">
        <f t="shared" si="10"/>
        <v>161415.95999999996</v>
      </c>
      <c r="Q17" s="55">
        <f t="shared" si="4"/>
        <v>10.921316111746355</v>
      </c>
      <c r="S17" s="2">
        <v>4</v>
      </c>
      <c r="T17" s="2">
        <v>83</v>
      </c>
      <c r="U17" s="2"/>
      <c r="V17" s="2" t="s">
        <v>36</v>
      </c>
      <c r="X17" s="37"/>
      <c r="Y17" s="38"/>
      <c r="Z17" s="2">
        <v>70</v>
      </c>
      <c r="AA17" s="2">
        <v>50</v>
      </c>
      <c r="AB17" s="48">
        <f t="shared" si="11"/>
        <v>0</v>
      </c>
      <c r="AF17" s="38">
        <v>93450</v>
      </c>
      <c r="AG17" s="38">
        <f>10074+40296+33580+50370+4675+67160+67160+67160</f>
        <v>340475</v>
      </c>
      <c r="AH17" s="38">
        <f t="shared" si="12"/>
        <v>433925</v>
      </c>
    </row>
    <row r="18" spans="1:34" s="1" customFormat="1" ht="23.25" customHeight="1">
      <c r="A18" s="49">
        <v>9</v>
      </c>
      <c r="B18" s="50" t="s">
        <v>46</v>
      </c>
      <c r="C18" s="51">
        <v>3528640</v>
      </c>
      <c r="D18" s="51"/>
      <c r="E18" s="52">
        <f t="shared" si="5"/>
        <v>3528640</v>
      </c>
      <c r="F18" s="53">
        <v>2543979.75</v>
      </c>
      <c r="G18" s="45">
        <f t="shared" si="0"/>
        <v>72.0951910651129</v>
      </c>
      <c r="H18" s="46">
        <f t="shared" si="1"/>
        <v>-22.0951910651129</v>
      </c>
      <c r="I18" s="47">
        <f t="shared" si="6"/>
        <v>984660.25</v>
      </c>
      <c r="J18" s="46">
        <f t="shared" si="2"/>
        <v>27.904808934887097</v>
      </c>
      <c r="K18" s="53">
        <v>48500</v>
      </c>
      <c r="L18" s="45">
        <f t="shared" si="3"/>
        <v>1.3744672168314138</v>
      </c>
      <c r="M18" s="44">
        <f t="shared" si="7"/>
        <v>2592479.75</v>
      </c>
      <c r="N18" s="45">
        <f t="shared" si="8"/>
        <v>73.46965828194432</v>
      </c>
      <c r="O18" s="54">
        <f t="shared" si="9"/>
        <v>-3.4696582819443194</v>
      </c>
      <c r="P18" s="53">
        <f t="shared" si="10"/>
        <v>936160.25</v>
      </c>
      <c r="Q18" s="55">
        <f t="shared" si="4"/>
        <v>26.53034171805568</v>
      </c>
      <c r="S18" s="2">
        <v>4</v>
      </c>
      <c r="T18" s="2">
        <v>83</v>
      </c>
      <c r="U18" s="2"/>
      <c r="V18" s="2" t="s">
        <v>36</v>
      </c>
      <c r="X18" s="37"/>
      <c r="Y18" s="38"/>
      <c r="Z18" s="2">
        <v>70</v>
      </c>
      <c r="AA18" s="2">
        <v>50</v>
      </c>
      <c r="AB18" s="48">
        <f t="shared" si="11"/>
        <v>0</v>
      </c>
      <c r="AF18" s="38">
        <v>75580</v>
      </c>
      <c r="AG18" s="38">
        <v>3779</v>
      </c>
      <c r="AH18" s="38">
        <f t="shared" si="12"/>
        <v>79359</v>
      </c>
    </row>
    <row r="19" spans="1:34" s="1" customFormat="1" ht="23.25" customHeight="1">
      <c r="A19" s="49">
        <v>10</v>
      </c>
      <c r="B19" s="50" t="s">
        <v>47</v>
      </c>
      <c r="C19" s="51">
        <v>13604020</v>
      </c>
      <c r="D19" s="51"/>
      <c r="E19" s="52">
        <f t="shared" si="5"/>
        <v>13604020</v>
      </c>
      <c r="F19" s="53">
        <v>9800667.98</v>
      </c>
      <c r="G19" s="45">
        <f t="shared" si="0"/>
        <v>72.04244024927925</v>
      </c>
      <c r="H19" s="46">
        <f t="shared" si="1"/>
        <v>-22.042440249279252</v>
      </c>
      <c r="I19" s="47">
        <f t="shared" si="6"/>
        <v>3803352.0199999996</v>
      </c>
      <c r="J19" s="46">
        <f t="shared" si="2"/>
        <v>27.957559750720737</v>
      </c>
      <c r="K19" s="53">
        <v>647500</v>
      </c>
      <c r="L19" s="45">
        <f t="shared" si="3"/>
        <v>4.759622523342365</v>
      </c>
      <c r="M19" s="44">
        <f t="shared" si="7"/>
        <v>10448167.98</v>
      </c>
      <c r="N19" s="45">
        <f t="shared" si="8"/>
        <v>76.80206277262162</v>
      </c>
      <c r="O19" s="54">
        <f t="shared" si="9"/>
        <v>-6.802062772621625</v>
      </c>
      <c r="P19" s="53">
        <f t="shared" si="10"/>
        <v>3155852.0199999996</v>
      </c>
      <c r="Q19" s="55">
        <f t="shared" si="4"/>
        <v>23.19793722737837</v>
      </c>
      <c r="S19" s="2">
        <v>7</v>
      </c>
      <c r="T19" s="2">
        <v>3</v>
      </c>
      <c r="U19" s="2" t="s">
        <v>39</v>
      </c>
      <c r="V19" s="2" t="s">
        <v>36</v>
      </c>
      <c r="X19" s="37"/>
      <c r="Y19" s="38"/>
      <c r="Z19" s="2">
        <v>70</v>
      </c>
      <c r="AA19" s="2">
        <v>50</v>
      </c>
      <c r="AB19" s="48">
        <f t="shared" si="11"/>
        <v>0</v>
      </c>
      <c r="AF19" s="38">
        <f>28310+932050</f>
        <v>960360</v>
      </c>
      <c r="AG19" s="38">
        <f>1416+46619</f>
        <v>48035</v>
      </c>
      <c r="AH19" s="38">
        <f t="shared" si="12"/>
        <v>1008395</v>
      </c>
    </row>
    <row r="20" spans="1:34" s="1" customFormat="1" ht="23.25" customHeight="1">
      <c r="A20" s="49">
        <v>11</v>
      </c>
      <c r="B20" s="50" t="s">
        <v>48</v>
      </c>
      <c r="C20" s="51">
        <v>2311470</v>
      </c>
      <c r="D20" s="51"/>
      <c r="E20" s="52">
        <f t="shared" si="5"/>
        <v>2311470</v>
      </c>
      <c r="F20" s="53">
        <v>1634800.72</v>
      </c>
      <c r="G20" s="45">
        <f t="shared" si="0"/>
        <v>70.72558674782714</v>
      </c>
      <c r="H20" s="46">
        <f t="shared" si="1"/>
        <v>-20.725586747827137</v>
      </c>
      <c r="I20" s="47">
        <f t="shared" si="6"/>
        <v>676669.28</v>
      </c>
      <c r="J20" s="46">
        <f t="shared" si="2"/>
        <v>29.27441325217286</v>
      </c>
      <c r="K20" s="53"/>
      <c r="L20" s="45">
        <f t="shared" si="3"/>
        <v>0</v>
      </c>
      <c r="M20" s="44">
        <f t="shared" si="7"/>
        <v>1634800.72</v>
      </c>
      <c r="N20" s="45">
        <f t="shared" si="8"/>
        <v>70.72558674782714</v>
      </c>
      <c r="O20" s="54">
        <f t="shared" si="9"/>
        <v>-0.725586747827137</v>
      </c>
      <c r="P20" s="53">
        <f t="shared" si="10"/>
        <v>676669.28</v>
      </c>
      <c r="Q20" s="55">
        <f t="shared" si="4"/>
        <v>29.27441325217286</v>
      </c>
      <c r="S20" s="2">
        <v>4</v>
      </c>
      <c r="T20" s="2">
        <v>83</v>
      </c>
      <c r="U20" s="2"/>
      <c r="V20" s="2" t="s">
        <v>36</v>
      </c>
      <c r="X20" s="37"/>
      <c r="Y20" s="38"/>
      <c r="Z20" s="2">
        <v>70</v>
      </c>
      <c r="AA20" s="2">
        <v>50</v>
      </c>
      <c r="AB20" s="48">
        <f t="shared" si="11"/>
        <v>0</v>
      </c>
      <c r="AF20" s="38"/>
      <c r="AG20" s="38"/>
      <c r="AH20" s="38">
        <f t="shared" si="12"/>
        <v>0</v>
      </c>
    </row>
    <row r="21" spans="1:34" s="1" customFormat="1" ht="23.25" customHeight="1">
      <c r="A21" s="49">
        <v>12</v>
      </c>
      <c r="B21" s="50" t="s">
        <v>49</v>
      </c>
      <c r="C21" s="51">
        <v>2054540</v>
      </c>
      <c r="D21" s="51"/>
      <c r="E21" s="52">
        <f t="shared" si="5"/>
        <v>2054540</v>
      </c>
      <c r="F21" s="53">
        <v>1449629.11</v>
      </c>
      <c r="G21" s="45">
        <f t="shared" si="0"/>
        <v>70.55735639121166</v>
      </c>
      <c r="H21" s="46">
        <f t="shared" si="1"/>
        <v>-20.557356391211655</v>
      </c>
      <c r="I21" s="47">
        <f t="shared" si="6"/>
        <v>604910.8899999999</v>
      </c>
      <c r="J21" s="46">
        <f t="shared" si="2"/>
        <v>29.442643608788337</v>
      </c>
      <c r="K21" s="53">
        <v>493500</v>
      </c>
      <c r="L21" s="45">
        <f t="shared" si="3"/>
        <v>24.01997527427064</v>
      </c>
      <c r="M21" s="44">
        <f t="shared" si="7"/>
        <v>1943129.11</v>
      </c>
      <c r="N21" s="45">
        <f t="shared" si="8"/>
        <v>94.57733166548229</v>
      </c>
      <c r="O21" s="54">
        <f t="shared" si="9"/>
        <v>-24.57733166548229</v>
      </c>
      <c r="P21" s="53">
        <f t="shared" si="10"/>
        <v>111410.8899999999</v>
      </c>
      <c r="Q21" s="55">
        <f t="shared" si="4"/>
        <v>5.422668334517697</v>
      </c>
      <c r="S21" s="2">
        <v>6</v>
      </c>
      <c r="T21" s="2">
        <v>83</v>
      </c>
      <c r="U21" s="2"/>
      <c r="V21" s="2" t="s">
        <v>36</v>
      </c>
      <c r="X21" s="37"/>
      <c r="Y21" s="38"/>
      <c r="Z21" s="2">
        <v>70</v>
      </c>
      <c r="AA21" s="2">
        <v>50</v>
      </c>
      <c r="AB21" s="48">
        <f t="shared" si="11"/>
        <v>0</v>
      </c>
      <c r="AF21" s="38">
        <v>208840</v>
      </c>
      <c r="AG21" s="38">
        <v>10452</v>
      </c>
      <c r="AH21" s="38">
        <f t="shared" si="12"/>
        <v>219292</v>
      </c>
    </row>
    <row r="22" spans="1:34" s="1" customFormat="1" ht="23.25" customHeight="1">
      <c r="A22" s="49">
        <v>13</v>
      </c>
      <c r="B22" s="50" t="s">
        <v>50</v>
      </c>
      <c r="C22" s="51">
        <v>4464484</v>
      </c>
      <c r="D22" s="51"/>
      <c r="E22" s="52">
        <f t="shared" si="5"/>
        <v>4464484</v>
      </c>
      <c r="F22" s="53">
        <v>3063976.77</v>
      </c>
      <c r="G22" s="45">
        <f t="shared" si="0"/>
        <v>68.63003137652638</v>
      </c>
      <c r="H22" s="46">
        <f t="shared" si="1"/>
        <v>-18.630031376526375</v>
      </c>
      <c r="I22" s="47">
        <f t="shared" si="6"/>
        <v>1400507.23</v>
      </c>
      <c r="J22" s="46">
        <f t="shared" si="2"/>
        <v>31.36996862347362</v>
      </c>
      <c r="K22" s="53">
        <v>720450</v>
      </c>
      <c r="L22" s="45">
        <f t="shared" si="3"/>
        <v>16.137363242874205</v>
      </c>
      <c r="M22" s="44">
        <f t="shared" si="7"/>
        <v>3784426.77</v>
      </c>
      <c r="N22" s="45">
        <f t="shared" si="8"/>
        <v>84.76739461940059</v>
      </c>
      <c r="O22" s="54">
        <f t="shared" si="9"/>
        <v>-14.76739461940059</v>
      </c>
      <c r="P22" s="53">
        <f t="shared" si="10"/>
        <v>680057.23</v>
      </c>
      <c r="Q22" s="55">
        <f t="shared" si="4"/>
        <v>15.232605380599415</v>
      </c>
      <c r="S22" s="2">
        <v>9</v>
      </c>
      <c r="T22" s="2">
        <v>83</v>
      </c>
      <c r="U22" s="2"/>
      <c r="V22" s="2" t="s">
        <v>36</v>
      </c>
      <c r="X22" s="37"/>
      <c r="Y22" s="38"/>
      <c r="Z22" s="2">
        <v>70</v>
      </c>
      <c r="AA22" s="2">
        <v>50</v>
      </c>
      <c r="AB22" s="48">
        <f t="shared" si="11"/>
        <v>0</v>
      </c>
      <c r="AF22" s="38">
        <v>954750</v>
      </c>
      <c r="AG22" s="38">
        <v>47747</v>
      </c>
      <c r="AH22" s="38">
        <f t="shared" si="12"/>
        <v>1002497</v>
      </c>
    </row>
    <row r="23" spans="1:34" s="1" customFormat="1" ht="23.25" customHeight="1">
      <c r="A23" s="49">
        <v>14</v>
      </c>
      <c r="B23" s="50" t="s">
        <v>51</v>
      </c>
      <c r="C23" s="51">
        <v>12227120</v>
      </c>
      <c r="D23" s="51"/>
      <c r="E23" s="52">
        <f t="shared" si="5"/>
        <v>12227120</v>
      </c>
      <c r="F23" s="53">
        <v>8366222.62</v>
      </c>
      <c r="G23" s="45">
        <f t="shared" si="0"/>
        <v>68.42349318563978</v>
      </c>
      <c r="H23" s="46">
        <f t="shared" si="1"/>
        <v>-18.423493185639785</v>
      </c>
      <c r="I23" s="47">
        <f t="shared" si="6"/>
        <v>3860897.38</v>
      </c>
      <c r="J23" s="46">
        <f t="shared" si="2"/>
        <v>31.576506814360208</v>
      </c>
      <c r="K23" s="53">
        <v>716200</v>
      </c>
      <c r="L23" s="45">
        <f t="shared" si="3"/>
        <v>5.857470933465935</v>
      </c>
      <c r="M23" s="44">
        <f t="shared" si="7"/>
        <v>9082422.620000001</v>
      </c>
      <c r="N23" s="45">
        <f t="shared" si="8"/>
        <v>74.28096411910573</v>
      </c>
      <c r="O23" s="54">
        <f t="shared" si="9"/>
        <v>-4.280964119105732</v>
      </c>
      <c r="P23" s="53">
        <f t="shared" si="10"/>
        <v>3144697.379999999</v>
      </c>
      <c r="Q23" s="55">
        <f t="shared" si="4"/>
        <v>25.719035880894264</v>
      </c>
      <c r="S23" s="2">
        <v>2</v>
      </c>
      <c r="T23" s="2">
        <v>3</v>
      </c>
      <c r="U23" s="2" t="s">
        <v>39</v>
      </c>
      <c r="V23" s="2" t="s">
        <v>36</v>
      </c>
      <c r="X23" s="37"/>
      <c r="Y23" s="38"/>
      <c r="Z23" s="2">
        <v>70</v>
      </c>
      <c r="AA23" s="2">
        <v>50</v>
      </c>
      <c r="AB23" s="48">
        <f t="shared" si="11"/>
        <v>0</v>
      </c>
      <c r="AF23" s="38">
        <f>76140+239960</f>
        <v>316100</v>
      </c>
      <c r="AG23" s="38">
        <f>3809+12000</f>
        <v>15809</v>
      </c>
      <c r="AH23" s="38">
        <f t="shared" si="12"/>
        <v>331909</v>
      </c>
    </row>
    <row r="24" spans="1:34" s="1" customFormat="1" ht="23.25" customHeight="1">
      <c r="A24" s="49">
        <v>15</v>
      </c>
      <c r="B24" s="50" t="s">
        <v>52</v>
      </c>
      <c r="C24" s="51">
        <v>5747092</v>
      </c>
      <c r="D24" s="51"/>
      <c r="E24" s="52">
        <f t="shared" si="5"/>
        <v>5747092</v>
      </c>
      <c r="F24" s="53">
        <v>3916213.97</v>
      </c>
      <c r="G24" s="45">
        <f t="shared" si="0"/>
        <v>68.14253138804807</v>
      </c>
      <c r="H24" s="46">
        <f t="shared" si="1"/>
        <v>-18.14253138804807</v>
      </c>
      <c r="I24" s="47">
        <f t="shared" si="6"/>
        <v>1830878.0299999998</v>
      </c>
      <c r="J24" s="46">
        <f t="shared" si="2"/>
        <v>31.85746861195192</v>
      </c>
      <c r="K24" s="53">
        <v>623000</v>
      </c>
      <c r="L24" s="45">
        <f t="shared" si="3"/>
        <v>10.84026495486761</v>
      </c>
      <c r="M24" s="44">
        <f t="shared" si="7"/>
        <v>4539213.970000001</v>
      </c>
      <c r="N24" s="45">
        <f t="shared" si="8"/>
        <v>78.98279634291569</v>
      </c>
      <c r="O24" s="54">
        <f t="shared" si="9"/>
        <v>-8.982796342915691</v>
      </c>
      <c r="P24" s="53">
        <f t="shared" si="10"/>
        <v>1207878.0299999993</v>
      </c>
      <c r="Q24" s="55">
        <f t="shared" si="4"/>
        <v>21.017203657084302</v>
      </c>
      <c r="S24" s="2">
        <v>7</v>
      </c>
      <c r="T24" s="2">
        <v>83</v>
      </c>
      <c r="U24" s="2"/>
      <c r="V24" s="2" t="s">
        <v>36</v>
      </c>
      <c r="X24" s="37"/>
      <c r="Y24" s="38"/>
      <c r="Z24" s="2">
        <v>70</v>
      </c>
      <c r="AA24" s="2">
        <v>50</v>
      </c>
      <c r="AB24" s="48">
        <f t="shared" si="11"/>
        <v>0</v>
      </c>
      <c r="AF24" s="38"/>
      <c r="AG24" s="38"/>
      <c r="AH24" s="38">
        <f t="shared" si="12"/>
        <v>0</v>
      </c>
    </row>
    <row r="25" spans="1:34" s="1" customFormat="1" ht="23.25" customHeight="1">
      <c r="A25" s="49">
        <v>16</v>
      </c>
      <c r="B25" s="50" t="s">
        <v>53</v>
      </c>
      <c r="C25" s="51">
        <v>1540400</v>
      </c>
      <c r="D25" s="51"/>
      <c r="E25" s="52">
        <f t="shared" si="5"/>
        <v>1540400</v>
      </c>
      <c r="F25" s="53">
        <v>1036380.85</v>
      </c>
      <c r="G25" s="45">
        <f t="shared" si="0"/>
        <v>67.27998247208517</v>
      </c>
      <c r="H25" s="46">
        <f t="shared" si="1"/>
        <v>-17.279982472085166</v>
      </c>
      <c r="I25" s="47">
        <f t="shared" si="6"/>
        <v>504019.15</v>
      </c>
      <c r="J25" s="46">
        <f t="shared" si="2"/>
        <v>32.72001752791483</v>
      </c>
      <c r="K25" s="53">
        <v>76000</v>
      </c>
      <c r="L25" s="45">
        <f t="shared" si="3"/>
        <v>4.933783432874578</v>
      </c>
      <c r="M25" s="44">
        <f t="shared" si="7"/>
        <v>1112380.85</v>
      </c>
      <c r="N25" s="45">
        <f t="shared" si="8"/>
        <v>72.21376590495976</v>
      </c>
      <c r="O25" s="54">
        <f t="shared" si="9"/>
        <v>-2.2137659049597573</v>
      </c>
      <c r="P25" s="53">
        <f t="shared" si="10"/>
        <v>428019.1499999999</v>
      </c>
      <c r="Q25" s="55">
        <f t="shared" si="4"/>
        <v>27.786234095040246</v>
      </c>
      <c r="S25" s="2">
        <v>4</v>
      </c>
      <c r="T25" s="2">
        <v>83</v>
      </c>
      <c r="U25" s="2"/>
      <c r="V25" s="2" t="s">
        <v>36</v>
      </c>
      <c r="X25" s="37"/>
      <c r="Y25" s="38"/>
      <c r="Z25" s="2">
        <v>70</v>
      </c>
      <c r="AA25" s="2">
        <v>50</v>
      </c>
      <c r="AB25" s="48">
        <f t="shared" si="11"/>
        <v>0</v>
      </c>
      <c r="AF25" s="38">
        <v>94400</v>
      </c>
      <c r="AG25" s="38">
        <v>4720</v>
      </c>
      <c r="AH25" s="38">
        <f t="shared" si="12"/>
        <v>99120</v>
      </c>
    </row>
    <row r="26" spans="1:34" s="1" customFormat="1" ht="23.25" customHeight="1">
      <c r="A26" s="49">
        <v>17</v>
      </c>
      <c r="B26" s="50" t="s">
        <v>54</v>
      </c>
      <c r="C26" s="51">
        <v>1309790</v>
      </c>
      <c r="D26" s="51"/>
      <c r="E26" s="52">
        <f t="shared" si="5"/>
        <v>1309790</v>
      </c>
      <c r="F26" s="53">
        <v>878210.26</v>
      </c>
      <c r="G26" s="45">
        <f t="shared" si="0"/>
        <v>67.0496995701601</v>
      </c>
      <c r="H26" s="46">
        <f t="shared" si="1"/>
        <v>-17.0496995701601</v>
      </c>
      <c r="I26" s="47">
        <f t="shared" si="6"/>
        <v>431579.74</v>
      </c>
      <c r="J26" s="46">
        <f t="shared" si="2"/>
        <v>32.9503004298399</v>
      </c>
      <c r="K26" s="53">
        <v>41500</v>
      </c>
      <c r="L26" s="45">
        <f t="shared" si="3"/>
        <v>3.168446850258438</v>
      </c>
      <c r="M26" s="44">
        <f t="shared" si="7"/>
        <v>919710.26</v>
      </c>
      <c r="N26" s="45">
        <f t="shared" si="8"/>
        <v>70.21814642041853</v>
      </c>
      <c r="O26" s="54">
        <f t="shared" si="9"/>
        <v>-0.2181464204185346</v>
      </c>
      <c r="P26" s="53">
        <f t="shared" si="10"/>
        <v>390079.74</v>
      </c>
      <c r="Q26" s="55">
        <f t="shared" si="4"/>
        <v>29.78185357958146</v>
      </c>
      <c r="S26" s="2">
        <v>3</v>
      </c>
      <c r="T26" s="2">
        <v>83</v>
      </c>
      <c r="U26" s="2"/>
      <c r="V26" s="2" t="s">
        <v>36</v>
      </c>
      <c r="X26" s="37"/>
      <c r="Y26" s="38"/>
      <c r="Z26" s="2">
        <v>70</v>
      </c>
      <c r="AA26" s="2">
        <v>50</v>
      </c>
      <c r="AB26" s="48">
        <f t="shared" si="11"/>
        <v>0</v>
      </c>
      <c r="AF26" s="38"/>
      <c r="AG26" s="38"/>
      <c r="AH26" s="38">
        <f t="shared" si="12"/>
        <v>0</v>
      </c>
    </row>
    <row r="27" spans="1:34" s="1" customFormat="1" ht="23.25" customHeight="1">
      <c r="A27" s="49">
        <v>18</v>
      </c>
      <c r="B27" s="50" t="s">
        <v>55</v>
      </c>
      <c r="C27" s="51">
        <v>4649180</v>
      </c>
      <c r="D27" s="51"/>
      <c r="E27" s="52">
        <f t="shared" si="5"/>
        <v>4649180</v>
      </c>
      <c r="F27" s="53">
        <v>3115012.06</v>
      </c>
      <c r="G27" s="45">
        <f t="shared" si="0"/>
        <v>67.0013219535488</v>
      </c>
      <c r="H27" s="46">
        <f t="shared" si="1"/>
        <v>-17.001321953548796</v>
      </c>
      <c r="I27" s="47">
        <f t="shared" si="6"/>
        <v>1534167.94</v>
      </c>
      <c r="J27" s="46">
        <f t="shared" si="2"/>
        <v>32.998678046451204</v>
      </c>
      <c r="K27" s="53">
        <v>724500</v>
      </c>
      <c r="L27" s="45">
        <f t="shared" si="3"/>
        <v>15.583393200521382</v>
      </c>
      <c r="M27" s="44">
        <f t="shared" si="7"/>
        <v>3839512.06</v>
      </c>
      <c r="N27" s="45">
        <f t="shared" si="8"/>
        <v>82.58471515407018</v>
      </c>
      <c r="O27" s="54">
        <f t="shared" si="9"/>
        <v>-12.584715154070182</v>
      </c>
      <c r="P27" s="53">
        <f t="shared" si="10"/>
        <v>809667.94</v>
      </c>
      <c r="Q27" s="55">
        <f t="shared" si="4"/>
        <v>17.41528484592982</v>
      </c>
      <c r="S27" s="2">
        <v>3</v>
      </c>
      <c r="T27" s="2">
        <v>83</v>
      </c>
      <c r="U27" s="2"/>
      <c r="V27" s="2" t="s">
        <v>36</v>
      </c>
      <c r="X27" s="37"/>
      <c r="Y27" s="38"/>
      <c r="Z27" s="2">
        <v>70</v>
      </c>
      <c r="AA27" s="2">
        <v>50</v>
      </c>
      <c r="AB27" s="48">
        <f t="shared" si="11"/>
        <v>0</v>
      </c>
      <c r="AF27" s="38"/>
      <c r="AG27" s="38"/>
      <c r="AH27" s="38">
        <f t="shared" si="12"/>
        <v>0</v>
      </c>
    </row>
    <row r="28" spans="1:34" s="1" customFormat="1" ht="23.25" customHeight="1">
      <c r="A28" s="49">
        <v>19</v>
      </c>
      <c r="B28" s="50" t="s">
        <v>56</v>
      </c>
      <c r="C28" s="51">
        <v>16272220</v>
      </c>
      <c r="D28" s="51"/>
      <c r="E28" s="52">
        <f t="shared" si="5"/>
        <v>16272220</v>
      </c>
      <c r="F28" s="53">
        <v>10881413.66</v>
      </c>
      <c r="G28" s="45">
        <f t="shared" si="0"/>
        <v>66.87110707696921</v>
      </c>
      <c r="H28" s="46">
        <f t="shared" si="1"/>
        <v>-16.87110707696921</v>
      </c>
      <c r="I28" s="47">
        <f t="shared" si="6"/>
        <v>5390806.34</v>
      </c>
      <c r="J28" s="46">
        <f t="shared" si="2"/>
        <v>33.12889292303078</v>
      </c>
      <c r="K28" s="53">
        <v>58500</v>
      </c>
      <c r="L28" s="45">
        <f t="shared" si="3"/>
        <v>0.35950841372596976</v>
      </c>
      <c r="M28" s="44">
        <f t="shared" si="7"/>
        <v>10939913.66</v>
      </c>
      <c r="N28" s="45">
        <f t="shared" si="8"/>
        <v>67.23061549069519</v>
      </c>
      <c r="O28" s="54">
        <f t="shared" si="9"/>
        <v>2.769384509304814</v>
      </c>
      <c r="P28" s="53">
        <f t="shared" si="10"/>
        <v>5332306.34</v>
      </c>
      <c r="Q28" s="55">
        <f t="shared" si="4"/>
        <v>32.769384509304814</v>
      </c>
      <c r="S28" s="2">
        <v>2</v>
      </c>
      <c r="T28" s="2">
        <v>17</v>
      </c>
      <c r="U28" s="2"/>
      <c r="V28" s="2" t="s">
        <v>36</v>
      </c>
      <c r="X28" s="37"/>
      <c r="Y28" s="38"/>
      <c r="Z28" s="2">
        <v>70</v>
      </c>
      <c r="AA28" s="2">
        <v>50</v>
      </c>
      <c r="AB28" s="48">
        <f t="shared" si="11"/>
        <v>0</v>
      </c>
      <c r="AF28" s="38"/>
      <c r="AG28" s="38"/>
      <c r="AH28" s="38">
        <f t="shared" si="12"/>
        <v>0</v>
      </c>
    </row>
    <row r="29" spans="1:34" s="1" customFormat="1" ht="23.25" customHeight="1">
      <c r="A29" s="49">
        <v>20</v>
      </c>
      <c r="B29" s="50" t="s">
        <v>57</v>
      </c>
      <c r="C29" s="51">
        <v>17556931</v>
      </c>
      <c r="D29" s="51"/>
      <c r="E29" s="52">
        <f t="shared" si="5"/>
        <v>17556931</v>
      </c>
      <c r="F29" s="53">
        <v>11700748</v>
      </c>
      <c r="G29" s="45">
        <f t="shared" si="0"/>
        <v>66.64460890117982</v>
      </c>
      <c r="H29" s="46">
        <f t="shared" si="1"/>
        <v>-16.644608901179822</v>
      </c>
      <c r="I29" s="47">
        <f t="shared" si="6"/>
        <v>5856183</v>
      </c>
      <c r="J29" s="46">
        <f t="shared" si="2"/>
        <v>33.35539109882018</v>
      </c>
      <c r="K29" s="53">
        <v>984029</v>
      </c>
      <c r="L29" s="45">
        <f t="shared" si="3"/>
        <v>5.604789356408589</v>
      </c>
      <c r="M29" s="44">
        <f t="shared" si="7"/>
        <v>12684777</v>
      </c>
      <c r="N29" s="45">
        <f t="shared" si="8"/>
        <v>72.24939825758841</v>
      </c>
      <c r="O29" s="54">
        <f t="shared" si="9"/>
        <v>-2.2493982575884104</v>
      </c>
      <c r="P29" s="53">
        <f t="shared" si="10"/>
        <v>4872154</v>
      </c>
      <c r="Q29" s="55">
        <f t="shared" si="4"/>
        <v>27.750601742411586</v>
      </c>
      <c r="S29" s="2">
        <v>1</v>
      </c>
      <c r="T29" s="2">
        <v>3</v>
      </c>
      <c r="U29" s="2" t="s">
        <v>39</v>
      </c>
      <c r="V29" s="2" t="s">
        <v>36</v>
      </c>
      <c r="X29" s="37"/>
      <c r="Y29" s="38"/>
      <c r="Z29" s="2">
        <v>70</v>
      </c>
      <c r="AA29" s="2">
        <v>50</v>
      </c>
      <c r="AB29" s="48">
        <f t="shared" si="11"/>
        <v>0</v>
      </c>
      <c r="AF29" s="38"/>
      <c r="AG29" s="38"/>
      <c r="AH29" s="38">
        <f t="shared" si="12"/>
        <v>0</v>
      </c>
    </row>
    <row r="30" spans="1:34" s="1" customFormat="1" ht="23.25" customHeight="1">
      <c r="A30" s="49">
        <v>21</v>
      </c>
      <c r="B30" s="50" t="s">
        <v>58</v>
      </c>
      <c r="C30" s="51">
        <v>4747442</v>
      </c>
      <c r="D30" s="51"/>
      <c r="E30" s="52">
        <f t="shared" si="5"/>
        <v>4747442</v>
      </c>
      <c r="F30" s="53">
        <v>3141978.96</v>
      </c>
      <c r="G30" s="45">
        <f t="shared" si="0"/>
        <v>66.18256652740571</v>
      </c>
      <c r="H30" s="46">
        <f t="shared" si="1"/>
        <v>-16.18256652740571</v>
      </c>
      <c r="I30" s="47">
        <f t="shared" si="6"/>
        <v>1605463.04</v>
      </c>
      <c r="J30" s="46">
        <f t="shared" si="2"/>
        <v>33.817433472594296</v>
      </c>
      <c r="K30" s="53">
        <v>651210</v>
      </c>
      <c r="L30" s="45">
        <f t="shared" si="3"/>
        <v>13.717071214350803</v>
      </c>
      <c r="M30" s="44">
        <f t="shared" si="7"/>
        <v>3793188.96</v>
      </c>
      <c r="N30" s="45">
        <f t="shared" si="8"/>
        <v>79.89963774175651</v>
      </c>
      <c r="O30" s="54">
        <f t="shared" si="9"/>
        <v>-9.899637741756507</v>
      </c>
      <c r="P30" s="53">
        <f t="shared" si="10"/>
        <v>954253.04</v>
      </c>
      <c r="Q30" s="55">
        <f t="shared" si="4"/>
        <v>20.100362258243493</v>
      </c>
      <c r="S30" s="2">
        <v>8</v>
      </c>
      <c r="T30" s="2">
        <v>83</v>
      </c>
      <c r="U30" s="2"/>
      <c r="V30" s="2" t="s">
        <v>36</v>
      </c>
      <c r="X30" s="37"/>
      <c r="Y30" s="38"/>
      <c r="Z30" s="2">
        <v>70</v>
      </c>
      <c r="AA30" s="2">
        <v>50</v>
      </c>
      <c r="AB30" s="48">
        <f t="shared" si="11"/>
        <v>0</v>
      </c>
      <c r="AF30" s="38"/>
      <c r="AG30" s="38"/>
      <c r="AH30" s="38">
        <f t="shared" si="12"/>
        <v>0</v>
      </c>
    </row>
    <row r="31" spans="1:34" s="1" customFormat="1" ht="23.25" customHeight="1">
      <c r="A31" s="49">
        <v>22</v>
      </c>
      <c r="B31" s="50" t="s">
        <v>59</v>
      </c>
      <c r="C31" s="51">
        <v>2940980</v>
      </c>
      <c r="D31" s="51"/>
      <c r="E31" s="52">
        <f t="shared" si="5"/>
        <v>2940980</v>
      </c>
      <c r="F31" s="53">
        <v>1937510.82</v>
      </c>
      <c r="G31" s="45">
        <f t="shared" si="0"/>
        <v>65.87976864854572</v>
      </c>
      <c r="H31" s="46">
        <f t="shared" si="1"/>
        <v>-15.87976864854572</v>
      </c>
      <c r="I31" s="47">
        <f t="shared" si="6"/>
        <v>1003469.1799999999</v>
      </c>
      <c r="J31" s="46">
        <f t="shared" si="2"/>
        <v>34.12023135145428</v>
      </c>
      <c r="K31" s="53">
        <v>147000</v>
      </c>
      <c r="L31" s="45">
        <f t="shared" si="3"/>
        <v>4.998333888703765</v>
      </c>
      <c r="M31" s="44">
        <f t="shared" si="7"/>
        <v>2084510.82</v>
      </c>
      <c r="N31" s="45">
        <f t="shared" si="8"/>
        <v>70.87810253724949</v>
      </c>
      <c r="O31" s="54">
        <f t="shared" si="9"/>
        <v>-0.8781025372494895</v>
      </c>
      <c r="P31" s="53">
        <f t="shared" si="10"/>
        <v>856469.1799999999</v>
      </c>
      <c r="Q31" s="55">
        <f t="shared" si="4"/>
        <v>29.12189746275051</v>
      </c>
      <c r="S31" s="2">
        <v>6</v>
      </c>
      <c r="T31" s="2">
        <v>83</v>
      </c>
      <c r="U31" s="2"/>
      <c r="V31" s="2" t="s">
        <v>36</v>
      </c>
      <c r="X31" s="37"/>
      <c r="Y31" s="38"/>
      <c r="Z31" s="2">
        <v>70</v>
      </c>
      <c r="AA31" s="2">
        <v>50</v>
      </c>
      <c r="AB31" s="48">
        <f t="shared" si="11"/>
        <v>0</v>
      </c>
      <c r="AF31" s="38"/>
      <c r="AG31" s="38"/>
      <c r="AH31" s="38">
        <f t="shared" si="12"/>
        <v>0</v>
      </c>
    </row>
    <row r="32" spans="1:34" s="1" customFormat="1" ht="23.25" customHeight="1">
      <c r="A32" s="49">
        <v>23</v>
      </c>
      <c r="B32" s="50" t="s">
        <v>60</v>
      </c>
      <c r="C32" s="51">
        <v>1531350</v>
      </c>
      <c r="D32" s="51"/>
      <c r="E32" s="52">
        <f t="shared" si="5"/>
        <v>1531350</v>
      </c>
      <c r="F32" s="53">
        <v>1001555.45</v>
      </c>
      <c r="G32" s="45">
        <f t="shared" si="0"/>
        <v>65.40343161262938</v>
      </c>
      <c r="H32" s="46">
        <f t="shared" si="1"/>
        <v>-15.403431612629376</v>
      </c>
      <c r="I32" s="47">
        <f t="shared" si="6"/>
        <v>529794.55</v>
      </c>
      <c r="J32" s="46">
        <f t="shared" si="2"/>
        <v>34.596568387370624</v>
      </c>
      <c r="K32" s="53"/>
      <c r="L32" s="45">
        <f t="shared" si="3"/>
        <v>0</v>
      </c>
      <c r="M32" s="44">
        <f t="shared" si="7"/>
        <v>1001555.45</v>
      </c>
      <c r="N32" s="45">
        <f t="shared" si="8"/>
        <v>65.40343161262938</v>
      </c>
      <c r="O32" s="54">
        <f t="shared" si="9"/>
        <v>4.596568387370624</v>
      </c>
      <c r="P32" s="53">
        <f t="shared" si="10"/>
        <v>529794.55</v>
      </c>
      <c r="Q32" s="55">
        <f t="shared" si="4"/>
        <v>34.596568387370624</v>
      </c>
      <c r="S32" s="2">
        <v>5</v>
      </c>
      <c r="T32" s="2">
        <v>83</v>
      </c>
      <c r="U32" s="2"/>
      <c r="V32" s="2" t="s">
        <v>36</v>
      </c>
      <c r="X32" s="37"/>
      <c r="Y32" s="38"/>
      <c r="Z32" s="2">
        <v>70</v>
      </c>
      <c r="AA32" s="2">
        <v>50</v>
      </c>
      <c r="AB32" s="48">
        <f t="shared" si="11"/>
        <v>0</v>
      </c>
      <c r="AF32" s="38"/>
      <c r="AG32" s="38"/>
      <c r="AH32" s="38">
        <f t="shared" si="12"/>
        <v>0</v>
      </c>
    </row>
    <row r="33" spans="1:34" s="1" customFormat="1" ht="23.25" customHeight="1">
      <c r="A33" s="49">
        <v>24</v>
      </c>
      <c r="B33" s="50" t="s">
        <v>61</v>
      </c>
      <c r="C33" s="51">
        <v>2976190</v>
      </c>
      <c r="D33" s="51"/>
      <c r="E33" s="52">
        <f t="shared" si="5"/>
        <v>2976190</v>
      </c>
      <c r="F33" s="53">
        <v>1941800.08</v>
      </c>
      <c r="G33" s="45">
        <f t="shared" si="0"/>
        <v>65.2444931271189</v>
      </c>
      <c r="H33" s="46">
        <f t="shared" si="1"/>
        <v>-15.2444931271189</v>
      </c>
      <c r="I33" s="47">
        <f t="shared" si="6"/>
        <v>1034389.9199999999</v>
      </c>
      <c r="J33" s="46">
        <f t="shared" si="2"/>
        <v>34.7555068728811</v>
      </c>
      <c r="K33" s="53">
        <v>430500</v>
      </c>
      <c r="L33" s="45">
        <f t="shared" si="3"/>
        <v>14.46480231436837</v>
      </c>
      <c r="M33" s="44">
        <f t="shared" si="7"/>
        <v>2372300.08</v>
      </c>
      <c r="N33" s="45">
        <f t="shared" si="8"/>
        <v>79.70929544148727</v>
      </c>
      <c r="O33" s="54">
        <f t="shared" si="9"/>
        <v>-9.70929544148727</v>
      </c>
      <c r="P33" s="53">
        <f t="shared" si="10"/>
        <v>603889.9199999999</v>
      </c>
      <c r="Q33" s="55">
        <f t="shared" si="4"/>
        <v>20.290704558512726</v>
      </c>
      <c r="S33" s="2">
        <v>5</v>
      </c>
      <c r="T33" s="2">
        <v>83</v>
      </c>
      <c r="U33" s="2"/>
      <c r="V33" s="2" t="s">
        <v>36</v>
      </c>
      <c r="X33" s="37"/>
      <c r="Y33" s="38"/>
      <c r="Z33" s="2">
        <v>70</v>
      </c>
      <c r="AA33" s="2">
        <v>50</v>
      </c>
      <c r="AB33" s="48">
        <f t="shared" si="11"/>
        <v>0</v>
      </c>
      <c r="AF33" s="38"/>
      <c r="AG33" s="38"/>
      <c r="AH33" s="38">
        <f t="shared" si="12"/>
        <v>0</v>
      </c>
    </row>
    <row r="34" spans="1:34" s="1" customFormat="1" ht="23.25" customHeight="1">
      <c r="A34" s="49">
        <v>25</v>
      </c>
      <c r="B34" s="50" t="s">
        <v>62</v>
      </c>
      <c r="C34" s="51">
        <v>14413890</v>
      </c>
      <c r="D34" s="51">
        <v>100000</v>
      </c>
      <c r="E34" s="52">
        <f t="shared" si="5"/>
        <v>14513890</v>
      </c>
      <c r="F34" s="53">
        <v>9398278.19</v>
      </c>
      <c r="G34" s="45">
        <f t="shared" si="0"/>
        <v>64.75368209349803</v>
      </c>
      <c r="H34" s="46">
        <f t="shared" si="1"/>
        <v>-14.753682093498028</v>
      </c>
      <c r="I34" s="47">
        <f t="shared" si="6"/>
        <v>5115611.8100000005</v>
      </c>
      <c r="J34" s="46">
        <f t="shared" si="2"/>
        <v>35.246317906501986</v>
      </c>
      <c r="K34" s="53">
        <v>163759</v>
      </c>
      <c r="L34" s="45">
        <f t="shared" si="3"/>
        <v>1.1282915882647588</v>
      </c>
      <c r="M34" s="44">
        <f t="shared" si="7"/>
        <v>9562037.19</v>
      </c>
      <c r="N34" s="45">
        <f t="shared" si="8"/>
        <v>65.88197368176279</v>
      </c>
      <c r="O34" s="54">
        <f t="shared" si="9"/>
        <v>4.118026318237213</v>
      </c>
      <c r="P34" s="53">
        <f t="shared" si="10"/>
        <v>4951852.8100000005</v>
      </c>
      <c r="Q34" s="55">
        <f t="shared" si="4"/>
        <v>34.11802631823723</v>
      </c>
      <c r="S34" s="2">
        <v>4</v>
      </c>
      <c r="T34" s="2">
        <v>10</v>
      </c>
      <c r="U34" s="2"/>
      <c r="V34" s="2" t="s">
        <v>36</v>
      </c>
      <c r="X34" s="37"/>
      <c r="Y34" s="38"/>
      <c r="Z34" s="2">
        <v>70</v>
      </c>
      <c r="AA34" s="2">
        <v>50</v>
      </c>
      <c r="AB34" s="48">
        <f t="shared" si="11"/>
        <v>0</v>
      </c>
      <c r="AF34" s="38"/>
      <c r="AG34" s="38"/>
      <c r="AH34" s="38">
        <f t="shared" si="12"/>
        <v>0</v>
      </c>
    </row>
    <row r="35" spans="1:34" s="1" customFormat="1" ht="23.25" customHeight="1">
      <c r="A35" s="49">
        <v>26</v>
      </c>
      <c r="B35" s="50" t="s">
        <v>63</v>
      </c>
      <c r="C35" s="51">
        <v>3623316</v>
      </c>
      <c r="D35" s="51"/>
      <c r="E35" s="52">
        <f t="shared" si="5"/>
        <v>3623316</v>
      </c>
      <c r="F35" s="53">
        <v>2338147.75</v>
      </c>
      <c r="G35" s="45">
        <f t="shared" si="0"/>
        <v>64.53060539020058</v>
      </c>
      <c r="H35" s="46">
        <f t="shared" si="1"/>
        <v>-14.530605390200577</v>
      </c>
      <c r="I35" s="47">
        <f t="shared" si="6"/>
        <v>1285168.25</v>
      </c>
      <c r="J35" s="46">
        <f t="shared" si="2"/>
        <v>35.46939460979942</v>
      </c>
      <c r="K35" s="53"/>
      <c r="L35" s="45">
        <f t="shared" si="3"/>
        <v>0</v>
      </c>
      <c r="M35" s="44">
        <f t="shared" si="7"/>
        <v>2338147.75</v>
      </c>
      <c r="N35" s="45">
        <f t="shared" si="8"/>
        <v>64.53060539020058</v>
      </c>
      <c r="O35" s="54">
        <f t="shared" si="9"/>
        <v>5.469394609799423</v>
      </c>
      <c r="P35" s="53">
        <f t="shared" si="10"/>
        <v>1285168.25</v>
      </c>
      <c r="Q35" s="55">
        <f t="shared" si="4"/>
        <v>35.46939460979942</v>
      </c>
      <c r="S35" s="2">
        <v>5</v>
      </c>
      <c r="T35" s="2">
        <v>53</v>
      </c>
      <c r="U35" s="2"/>
      <c r="V35" s="2" t="s">
        <v>36</v>
      </c>
      <c r="X35" s="37"/>
      <c r="Y35" s="38"/>
      <c r="Z35" s="2">
        <v>70</v>
      </c>
      <c r="AA35" s="2">
        <v>50</v>
      </c>
      <c r="AB35" s="48">
        <f t="shared" si="11"/>
        <v>0</v>
      </c>
      <c r="AF35" s="38"/>
      <c r="AG35" s="38"/>
      <c r="AH35" s="38">
        <f t="shared" si="12"/>
        <v>0</v>
      </c>
    </row>
    <row r="36" spans="1:34" s="1" customFormat="1" ht="23.25" customHeight="1">
      <c r="A36" s="49">
        <v>27</v>
      </c>
      <c r="B36" s="50" t="s">
        <v>64</v>
      </c>
      <c r="C36" s="51">
        <v>1486530</v>
      </c>
      <c r="D36" s="51"/>
      <c r="E36" s="52">
        <f t="shared" si="5"/>
        <v>1486530</v>
      </c>
      <c r="F36" s="53">
        <v>959009.69</v>
      </c>
      <c r="G36" s="45">
        <f t="shared" si="0"/>
        <v>64.51330884677739</v>
      </c>
      <c r="H36" s="46">
        <f t="shared" si="1"/>
        <v>-14.513308846777392</v>
      </c>
      <c r="I36" s="47">
        <f t="shared" si="6"/>
        <v>527520.31</v>
      </c>
      <c r="J36" s="46">
        <f t="shared" si="2"/>
        <v>35.48669115322261</v>
      </c>
      <c r="K36" s="53"/>
      <c r="L36" s="45">
        <f t="shared" si="3"/>
        <v>0</v>
      </c>
      <c r="M36" s="44">
        <f t="shared" si="7"/>
        <v>959009.69</v>
      </c>
      <c r="N36" s="45">
        <f t="shared" si="8"/>
        <v>64.51330884677739</v>
      </c>
      <c r="O36" s="54">
        <f t="shared" si="9"/>
        <v>5.486691153222608</v>
      </c>
      <c r="P36" s="53">
        <f t="shared" si="10"/>
        <v>527520.31</v>
      </c>
      <c r="Q36" s="55">
        <f t="shared" si="4"/>
        <v>35.48669115322261</v>
      </c>
      <c r="S36" s="2">
        <v>9</v>
      </c>
      <c r="T36" s="2">
        <v>83</v>
      </c>
      <c r="U36" s="2"/>
      <c r="V36" s="2" t="s">
        <v>36</v>
      </c>
      <c r="X36" s="37"/>
      <c r="Y36" s="38"/>
      <c r="Z36" s="2">
        <v>70</v>
      </c>
      <c r="AA36" s="2">
        <v>50</v>
      </c>
      <c r="AB36" s="48">
        <f t="shared" si="11"/>
        <v>0</v>
      </c>
      <c r="AF36" s="38"/>
      <c r="AG36" s="38"/>
      <c r="AH36" s="38">
        <f t="shared" si="12"/>
        <v>0</v>
      </c>
    </row>
    <row r="37" spans="1:34" s="1" customFormat="1" ht="23.25" customHeight="1">
      <c r="A37" s="49">
        <v>28</v>
      </c>
      <c r="B37" s="50" t="s">
        <v>65</v>
      </c>
      <c r="C37" s="51">
        <v>4096770</v>
      </c>
      <c r="D37" s="51"/>
      <c r="E37" s="52">
        <f t="shared" si="5"/>
        <v>4096770</v>
      </c>
      <c r="F37" s="53">
        <v>2633795.08</v>
      </c>
      <c r="G37" s="45">
        <f t="shared" si="0"/>
        <v>64.28955201292726</v>
      </c>
      <c r="H37" s="46">
        <f t="shared" si="1"/>
        <v>-14.28955201292726</v>
      </c>
      <c r="I37" s="47">
        <f t="shared" si="6"/>
        <v>1462974.92</v>
      </c>
      <c r="J37" s="46">
        <f t="shared" si="2"/>
        <v>35.71044798707274</v>
      </c>
      <c r="K37" s="53"/>
      <c r="L37" s="45">
        <f t="shared" si="3"/>
        <v>0</v>
      </c>
      <c r="M37" s="44">
        <f t="shared" si="7"/>
        <v>2633795.08</v>
      </c>
      <c r="N37" s="45">
        <f t="shared" si="8"/>
        <v>64.28955201292726</v>
      </c>
      <c r="O37" s="54">
        <f t="shared" si="9"/>
        <v>5.71044798707274</v>
      </c>
      <c r="P37" s="53">
        <f t="shared" si="10"/>
        <v>1462974.92</v>
      </c>
      <c r="Q37" s="55">
        <f t="shared" si="4"/>
        <v>35.71044798707274</v>
      </c>
      <c r="S37" s="2">
        <v>4</v>
      </c>
      <c r="T37" s="2">
        <v>53</v>
      </c>
      <c r="U37" s="2"/>
      <c r="V37" s="2" t="s">
        <v>36</v>
      </c>
      <c r="X37" s="37"/>
      <c r="Y37" s="38"/>
      <c r="Z37" s="2">
        <v>70</v>
      </c>
      <c r="AA37" s="2">
        <v>50</v>
      </c>
      <c r="AB37" s="48">
        <f t="shared" si="11"/>
        <v>0</v>
      </c>
      <c r="AF37" s="38"/>
      <c r="AG37" s="38"/>
      <c r="AH37" s="38">
        <f t="shared" si="12"/>
        <v>0</v>
      </c>
    </row>
    <row r="38" spans="1:34" s="1" customFormat="1" ht="23.25" customHeight="1">
      <c r="A38" s="49">
        <v>29</v>
      </c>
      <c r="B38" s="50" t="s">
        <v>66</v>
      </c>
      <c r="C38" s="51">
        <v>5533162</v>
      </c>
      <c r="D38" s="51"/>
      <c r="E38" s="52">
        <f t="shared" si="5"/>
        <v>5533162</v>
      </c>
      <c r="F38" s="53">
        <v>3510728.95</v>
      </c>
      <c r="G38" s="45">
        <f t="shared" si="0"/>
        <v>63.44887335668104</v>
      </c>
      <c r="H38" s="46">
        <f t="shared" si="1"/>
        <v>-13.448873356681041</v>
      </c>
      <c r="I38" s="47">
        <f t="shared" si="6"/>
        <v>2022433.0499999998</v>
      </c>
      <c r="J38" s="46">
        <f t="shared" si="2"/>
        <v>36.55112664331895</v>
      </c>
      <c r="K38" s="53">
        <v>18814.72</v>
      </c>
      <c r="L38" s="45">
        <f t="shared" si="3"/>
        <v>0.34003558905378156</v>
      </c>
      <c r="M38" s="44">
        <f t="shared" si="7"/>
        <v>3529543.6700000004</v>
      </c>
      <c r="N38" s="45">
        <f t="shared" si="8"/>
        <v>63.78890894573484</v>
      </c>
      <c r="O38" s="54">
        <f t="shared" si="9"/>
        <v>6.211091054265161</v>
      </c>
      <c r="P38" s="53">
        <f t="shared" si="10"/>
        <v>2003618.3299999996</v>
      </c>
      <c r="Q38" s="55">
        <f t="shared" si="4"/>
        <v>36.21109105426517</v>
      </c>
      <c r="S38" s="2" t="s">
        <v>67</v>
      </c>
      <c r="T38" s="2">
        <v>4</v>
      </c>
      <c r="U38" s="2"/>
      <c r="V38" s="2" t="s">
        <v>67</v>
      </c>
      <c r="X38" s="37"/>
      <c r="Y38" s="38"/>
      <c r="Z38" s="2">
        <v>70</v>
      </c>
      <c r="AA38" s="2">
        <v>50</v>
      </c>
      <c r="AB38" s="48">
        <f t="shared" si="11"/>
        <v>0</v>
      </c>
      <c r="AF38" s="38"/>
      <c r="AG38" s="38"/>
      <c r="AH38" s="38">
        <f t="shared" si="12"/>
        <v>0</v>
      </c>
    </row>
    <row r="39" spans="1:34" s="1" customFormat="1" ht="23.25" customHeight="1">
      <c r="A39" s="49">
        <v>30</v>
      </c>
      <c r="B39" s="50" t="s">
        <v>68</v>
      </c>
      <c r="C39" s="51">
        <v>719960</v>
      </c>
      <c r="D39" s="51"/>
      <c r="E39" s="52">
        <f t="shared" si="5"/>
        <v>719960</v>
      </c>
      <c r="F39" s="53">
        <v>455628.41</v>
      </c>
      <c r="G39" s="45">
        <f t="shared" si="0"/>
        <v>63.28523945774765</v>
      </c>
      <c r="H39" s="46">
        <f t="shared" si="1"/>
        <v>-13.28523945774765</v>
      </c>
      <c r="I39" s="47">
        <f t="shared" si="6"/>
        <v>264331.59</v>
      </c>
      <c r="J39" s="46">
        <f t="shared" si="2"/>
        <v>36.71476054225235</v>
      </c>
      <c r="K39" s="53">
        <v>143500</v>
      </c>
      <c r="L39" s="45">
        <f t="shared" si="3"/>
        <v>19.931662870159453</v>
      </c>
      <c r="M39" s="44">
        <f t="shared" si="7"/>
        <v>599128.4099999999</v>
      </c>
      <c r="N39" s="45">
        <f t="shared" si="8"/>
        <v>83.21690232790709</v>
      </c>
      <c r="O39" s="54">
        <f t="shared" si="9"/>
        <v>-13.216902327907093</v>
      </c>
      <c r="P39" s="53">
        <f t="shared" si="10"/>
        <v>120831.59000000008</v>
      </c>
      <c r="Q39" s="55">
        <f t="shared" si="4"/>
        <v>16.783097672092904</v>
      </c>
      <c r="S39" s="2">
        <v>9</v>
      </c>
      <c r="T39" s="2">
        <v>83</v>
      </c>
      <c r="U39" s="2"/>
      <c r="V39" s="2" t="s">
        <v>36</v>
      </c>
      <c r="X39" s="37"/>
      <c r="Y39" s="38"/>
      <c r="Z39" s="2">
        <v>70</v>
      </c>
      <c r="AA39" s="2">
        <v>50</v>
      </c>
      <c r="AB39" s="48">
        <f t="shared" si="11"/>
        <v>0</v>
      </c>
      <c r="AF39" s="38"/>
      <c r="AG39" s="38"/>
      <c r="AH39" s="38">
        <f t="shared" si="12"/>
        <v>0</v>
      </c>
    </row>
    <row r="40" spans="1:34" s="1" customFormat="1" ht="23.25" customHeight="1">
      <c r="A40" s="49">
        <v>31</v>
      </c>
      <c r="B40" s="50" t="s">
        <v>69</v>
      </c>
      <c r="C40" s="51">
        <v>9836900</v>
      </c>
      <c r="D40" s="51"/>
      <c r="E40" s="52">
        <f t="shared" si="5"/>
        <v>9836900</v>
      </c>
      <c r="F40" s="53">
        <v>6183166.49</v>
      </c>
      <c r="G40" s="45">
        <f t="shared" si="0"/>
        <v>62.85686029135195</v>
      </c>
      <c r="H40" s="46">
        <f t="shared" si="1"/>
        <v>-12.85686029135195</v>
      </c>
      <c r="I40" s="47">
        <f t="shared" si="6"/>
        <v>3653733.51</v>
      </c>
      <c r="J40" s="46">
        <f t="shared" si="2"/>
        <v>37.14313970864805</v>
      </c>
      <c r="K40" s="53"/>
      <c r="L40" s="45">
        <f t="shared" si="3"/>
        <v>0</v>
      </c>
      <c r="M40" s="44">
        <f t="shared" si="7"/>
        <v>6183166.49</v>
      </c>
      <c r="N40" s="45">
        <f t="shared" si="8"/>
        <v>62.85686029135195</v>
      </c>
      <c r="O40" s="54">
        <f t="shared" si="9"/>
        <v>7.14313970864805</v>
      </c>
      <c r="P40" s="53">
        <f t="shared" si="10"/>
        <v>3653733.51</v>
      </c>
      <c r="Q40" s="55">
        <f t="shared" si="4"/>
        <v>37.14313970864805</v>
      </c>
      <c r="S40" s="2">
        <v>4</v>
      </c>
      <c r="T40" s="2">
        <v>127</v>
      </c>
      <c r="U40" s="2"/>
      <c r="V40" s="2" t="s">
        <v>36</v>
      </c>
      <c r="X40" s="37"/>
      <c r="Y40" s="38"/>
      <c r="Z40" s="2">
        <v>70</v>
      </c>
      <c r="AA40" s="2">
        <v>50</v>
      </c>
      <c r="AB40" s="48">
        <f t="shared" si="11"/>
        <v>0</v>
      </c>
      <c r="AF40" s="38"/>
      <c r="AG40" s="38"/>
      <c r="AH40" s="38">
        <f t="shared" si="12"/>
        <v>0</v>
      </c>
    </row>
    <row r="41" spans="1:34" s="1" customFormat="1" ht="23.25" customHeight="1">
      <c r="A41" s="49">
        <v>32</v>
      </c>
      <c r="B41" s="50" t="s">
        <v>70</v>
      </c>
      <c r="C41" s="51">
        <v>2963090</v>
      </c>
      <c r="D41" s="51"/>
      <c r="E41" s="52">
        <f t="shared" si="5"/>
        <v>2963090</v>
      </c>
      <c r="F41" s="53">
        <v>1841189.77</v>
      </c>
      <c r="G41" s="45">
        <f t="shared" si="0"/>
        <v>62.137490592590844</v>
      </c>
      <c r="H41" s="46">
        <f t="shared" si="1"/>
        <v>-12.137490592590844</v>
      </c>
      <c r="I41" s="47">
        <f t="shared" si="6"/>
        <v>1121900.23</v>
      </c>
      <c r="J41" s="46">
        <f t="shared" si="2"/>
        <v>37.862509407409156</v>
      </c>
      <c r="K41" s="53"/>
      <c r="L41" s="45">
        <f t="shared" si="3"/>
        <v>0</v>
      </c>
      <c r="M41" s="44">
        <f t="shared" si="7"/>
        <v>1841189.77</v>
      </c>
      <c r="N41" s="45">
        <f t="shared" si="8"/>
        <v>62.137490592590844</v>
      </c>
      <c r="O41" s="54">
        <f t="shared" si="9"/>
        <v>7.862509407409156</v>
      </c>
      <c r="P41" s="53">
        <f t="shared" si="10"/>
        <v>1121900.23</v>
      </c>
      <c r="Q41" s="55">
        <f t="shared" si="4"/>
        <v>37.862509407409156</v>
      </c>
      <c r="S41" s="2">
        <v>2</v>
      </c>
      <c r="T41" s="2">
        <v>83</v>
      </c>
      <c r="U41" s="2"/>
      <c r="V41" s="2" t="s">
        <v>36</v>
      </c>
      <c r="X41" s="37"/>
      <c r="Y41" s="38"/>
      <c r="Z41" s="2">
        <v>70</v>
      </c>
      <c r="AA41" s="2">
        <v>50</v>
      </c>
      <c r="AB41" s="48">
        <f t="shared" si="11"/>
        <v>0</v>
      </c>
      <c r="AF41" s="38"/>
      <c r="AG41" s="38"/>
      <c r="AH41" s="38">
        <f t="shared" si="12"/>
        <v>0</v>
      </c>
    </row>
    <row r="42" spans="1:34" s="1" customFormat="1" ht="23.25" customHeight="1">
      <c r="A42" s="49">
        <v>33</v>
      </c>
      <c r="B42" s="50" t="s">
        <v>71</v>
      </c>
      <c r="C42" s="51">
        <v>1090600</v>
      </c>
      <c r="D42" s="51"/>
      <c r="E42" s="52">
        <f t="shared" si="5"/>
        <v>1090600</v>
      </c>
      <c r="F42" s="53">
        <v>676346.62</v>
      </c>
      <c r="G42" s="45">
        <f t="shared" si="0"/>
        <v>62.01601136988813</v>
      </c>
      <c r="H42" s="46">
        <f t="shared" si="1"/>
        <v>-12.016011369888133</v>
      </c>
      <c r="I42" s="47">
        <f t="shared" si="6"/>
        <v>414253.38</v>
      </c>
      <c r="J42" s="46">
        <f t="shared" si="2"/>
        <v>37.98398863011187</v>
      </c>
      <c r="K42" s="53">
        <v>13919</v>
      </c>
      <c r="L42" s="45">
        <f t="shared" si="3"/>
        <v>1.2762699431505593</v>
      </c>
      <c r="M42" s="44">
        <f t="shared" si="7"/>
        <v>690265.62</v>
      </c>
      <c r="N42" s="45">
        <f t="shared" si="8"/>
        <v>63.29228131303869</v>
      </c>
      <c r="O42" s="54">
        <f t="shared" si="9"/>
        <v>6.707718686961307</v>
      </c>
      <c r="P42" s="53">
        <f t="shared" si="10"/>
        <v>400334.38</v>
      </c>
      <c r="Q42" s="55">
        <f t="shared" si="4"/>
        <v>36.70771868696131</v>
      </c>
      <c r="S42" s="2">
        <v>4</v>
      </c>
      <c r="T42" s="2">
        <v>83</v>
      </c>
      <c r="U42" s="2"/>
      <c r="V42" s="2" t="s">
        <v>36</v>
      </c>
      <c r="X42" s="37"/>
      <c r="Y42" s="38"/>
      <c r="Z42" s="2">
        <v>70</v>
      </c>
      <c r="AA42" s="2">
        <v>50</v>
      </c>
      <c r="AB42" s="48">
        <f aca="true" t="shared" si="13" ref="AB42:AB73">+Y42+X42</f>
        <v>0</v>
      </c>
      <c r="AF42" s="38"/>
      <c r="AG42" s="38"/>
      <c r="AH42" s="38">
        <f t="shared" si="12"/>
        <v>0</v>
      </c>
    </row>
    <row r="43" spans="1:34" s="1" customFormat="1" ht="23.25" customHeight="1">
      <c r="A43" s="49">
        <v>34</v>
      </c>
      <c r="B43" s="50" t="s">
        <v>72</v>
      </c>
      <c r="C43" s="51">
        <v>1116460</v>
      </c>
      <c r="D43" s="51"/>
      <c r="E43" s="52">
        <f t="shared" si="5"/>
        <v>1116460</v>
      </c>
      <c r="F43" s="53">
        <v>692181.57</v>
      </c>
      <c r="G43" s="45">
        <f t="shared" si="0"/>
        <v>61.99788348888451</v>
      </c>
      <c r="H43" s="46">
        <f t="shared" si="1"/>
        <v>-11.997883488884511</v>
      </c>
      <c r="I43" s="47">
        <f t="shared" si="6"/>
        <v>424278.43000000005</v>
      </c>
      <c r="J43" s="46">
        <f t="shared" si="2"/>
        <v>38.002116511115496</v>
      </c>
      <c r="K43" s="53">
        <v>41500</v>
      </c>
      <c r="L43" s="45">
        <f t="shared" si="3"/>
        <v>3.7171058524264193</v>
      </c>
      <c r="M43" s="44">
        <f t="shared" si="7"/>
        <v>733681.57</v>
      </c>
      <c r="N43" s="45">
        <f t="shared" si="8"/>
        <v>65.71498934131093</v>
      </c>
      <c r="O43" s="54">
        <f t="shared" si="9"/>
        <v>4.285010658689075</v>
      </c>
      <c r="P43" s="53">
        <f t="shared" si="10"/>
        <v>382778.43000000005</v>
      </c>
      <c r="Q43" s="55">
        <f t="shared" si="4"/>
        <v>34.285010658689075</v>
      </c>
      <c r="S43" s="2">
        <v>9</v>
      </c>
      <c r="T43" s="2">
        <v>83</v>
      </c>
      <c r="U43" s="2"/>
      <c r="V43" s="2" t="s">
        <v>36</v>
      </c>
      <c r="X43" s="37"/>
      <c r="Y43" s="38"/>
      <c r="Z43" s="2">
        <v>70</v>
      </c>
      <c r="AA43" s="2">
        <v>50</v>
      </c>
      <c r="AB43" s="48">
        <f t="shared" si="13"/>
        <v>0</v>
      </c>
      <c r="AF43" s="38"/>
      <c r="AG43" s="38"/>
      <c r="AH43" s="38">
        <f t="shared" si="12"/>
        <v>0</v>
      </c>
    </row>
    <row r="44" spans="1:34" s="1" customFormat="1" ht="23.25" customHeight="1">
      <c r="A44" s="49">
        <v>35</v>
      </c>
      <c r="B44" s="50" t="s">
        <v>73</v>
      </c>
      <c r="C44" s="51">
        <v>7583880</v>
      </c>
      <c r="D44" s="51"/>
      <c r="E44" s="52">
        <f t="shared" si="5"/>
        <v>7583880</v>
      </c>
      <c r="F44" s="53">
        <v>4700888.93</v>
      </c>
      <c r="G44" s="45">
        <f t="shared" si="0"/>
        <v>61.98527574275964</v>
      </c>
      <c r="H44" s="46">
        <f t="shared" si="1"/>
        <v>-11.98527574275964</v>
      </c>
      <c r="I44" s="47">
        <f t="shared" si="6"/>
        <v>2882991.0700000003</v>
      </c>
      <c r="J44" s="46">
        <f t="shared" si="2"/>
        <v>38.01472425724036</v>
      </c>
      <c r="K44" s="53">
        <v>19000</v>
      </c>
      <c r="L44" s="45">
        <f t="shared" si="3"/>
        <v>0.2505313902646139</v>
      </c>
      <c r="M44" s="44">
        <f t="shared" si="7"/>
        <v>4719888.93</v>
      </c>
      <c r="N44" s="45">
        <f t="shared" si="8"/>
        <v>62.23580713302426</v>
      </c>
      <c r="O44" s="54">
        <f t="shared" si="9"/>
        <v>7.7641928669757405</v>
      </c>
      <c r="P44" s="53">
        <f t="shared" si="10"/>
        <v>2863991.0700000003</v>
      </c>
      <c r="Q44" s="55">
        <f t="shared" si="4"/>
        <v>37.76419286697574</v>
      </c>
      <c r="S44" s="2">
        <v>2</v>
      </c>
      <c r="T44" s="2">
        <v>83</v>
      </c>
      <c r="U44" s="2"/>
      <c r="V44" s="2" t="s">
        <v>36</v>
      </c>
      <c r="X44" s="37"/>
      <c r="Y44" s="38"/>
      <c r="Z44" s="2">
        <v>70</v>
      </c>
      <c r="AA44" s="2">
        <v>50</v>
      </c>
      <c r="AB44" s="48">
        <f t="shared" si="13"/>
        <v>0</v>
      </c>
      <c r="AF44" s="38"/>
      <c r="AG44" s="38"/>
      <c r="AH44" s="38">
        <f t="shared" si="12"/>
        <v>0</v>
      </c>
    </row>
    <row r="45" spans="1:34" s="1" customFormat="1" ht="23.25" customHeight="1">
      <c r="A45" s="49">
        <v>36</v>
      </c>
      <c r="B45" s="50" t="s">
        <v>74</v>
      </c>
      <c r="C45" s="51">
        <v>12997730</v>
      </c>
      <c r="D45" s="51"/>
      <c r="E45" s="52">
        <f t="shared" si="5"/>
        <v>12997730</v>
      </c>
      <c r="F45" s="53">
        <v>8040928.32</v>
      </c>
      <c r="G45" s="45">
        <f t="shared" si="0"/>
        <v>61.8640971923559</v>
      </c>
      <c r="H45" s="46">
        <f t="shared" si="1"/>
        <v>-11.8640971923559</v>
      </c>
      <c r="I45" s="47">
        <f t="shared" si="6"/>
        <v>4956801.68</v>
      </c>
      <c r="J45" s="46">
        <f t="shared" si="2"/>
        <v>38.1359028076441</v>
      </c>
      <c r="K45" s="53">
        <v>13000</v>
      </c>
      <c r="L45" s="45">
        <f t="shared" si="3"/>
        <v>0.10001746458804729</v>
      </c>
      <c r="M45" s="44">
        <f t="shared" si="7"/>
        <v>8053928.32</v>
      </c>
      <c r="N45" s="45">
        <f t="shared" si="8"/>
        <v>61.96411465694394</v>
      </c>
      <c r="O45" s="54">
        <f t="shared" si="9"/>
        <v>8.035885343056059</v>
      </c>
      <c r="P45" s="53">
        <f t="shared" si="10"/>
        <v>4943801.68</v>
      </c>
      <c r="Q45" s="55">
        <f t="shared" si="4"/>
        <v>38.03588534305606</v>
      </c>
      <c r="S45" s="2">
        <v>2</v>
      </c>
      <c r="T45" s="2">
        <v>3</v>
      </c>
      <c r="U45" s="2" t="s">
        <v>75</v>
      </c>
      <c r="V45" s="2" t="s">
        <v>36</v>
      </c>
      <c r="X45" s="37"/>
      <c r="Y45" s="38"/>
      <c r="Z45" s="2">
        <v>70</v>
      </c>
      <c r="AA45" s="2">
        <v>50</v>
      </c>
      <c r="AB45" s="48">
        <f t="shared" si="13"/>
        <v>0</v>
      </c>
      <c r="AF45" s="38"/>
      <c r="AG45" s="38"/>
      <c r="AH45" s="38">
        <f t="shared" si="12"/>
        <v>0</v>
      </c>
    </row>
    <row r="46" spans="1:34" s="1" customFormat="1" ht="23.25" customHeight="1">
      <c r="A46" s="49">
        <v>37</v>
      </c>
      <c r="B46" s="50" t="s">
        <v>76</v>
      </c>
      <c r="C46" s="51">
        <v>1626780</v>
      </c>
      <c r="D46" s="51"/>
      <c r="E46" s="52">
        <f t="shared" si="5"/>
        <v>1626780</v>
      </c>
      <c r="F46" s="53">
        <v>1004598</v>
      </c>
      <c r="G46" s="45">
        <f t="shared" si="0"/>
        <v>61.753771253642164</v>
      </c>
      <c r="H46" s="46">
        <f t="shared" si="1"/>
        <v>-11.753771253642164</v>
      </c>
      <c r="I46" s="47">
        <f t="shared" si="6"/>
        <v>622182</v>
      </c>
      <c r="J46" s="46">
        <f t="shared" si="2"/>
        <v>38.246228746357836</v>
      </c>
      <c r="K46" s="53">
        <v>290500</v>
      </c>
      <c r="L46" s="45">
        <f t="shared" si="3"/>
        <v>17.857362396882184</v>
      </c>
      <c r="M46" s="44">
        <f t="shared" si="7"/>
        <v>1295098</v>
      </c>
      <c r="N46" s="45">
        <f t="shared" si="8"/>
        <v>79.61113365052435</v>
      </c>
      <c r="O46" s="54">
        <f t="shared" si="9"/>
        <v>-9.611133650524351</v>
      </c>
      <c r="P46" s="53">
        <f t="shared" si="10"/>
        <v>331682</v>
      </c>
      <c r="Q46" s="55">
        <f t="shared" si="4"/>
        <v>20.388866349475652</v>
      </c>
      <c r="S46" s="2">
        <v>7</v>
      </c>
      <c r="T46" s="2">
        <v>83</v>
      </c>
      <c r="U46" s="2"/>
      <c r="V46" s="2" t="s">
        <v>36</v>
      </c>
      <c r="X46" s="37"/>
      <c r="Y46" s="38"/>
      <c r="Z46" s="2">
        <v>70</v>
      </c>
      <c r="AA46" s="2">
        <v>50</v>
      </c>
      <c r="AB46" s="48">
        <f t="shared" si="13"/>
        <v>0</v>
      </c>
      <c r="AF46" s="38"/>
      <c r="AG46" s="38"/>
      <c r="AH46" s="38">
        <f t="shared" si="12"/>
        <v>0</v>
      </c>
    </row>
    <row r="47" spans="1:34" s="1" customFormat="1" ht="23.25" customHeight="1">
      <c r="A47" s="49">
        <v>38</v>
      </c>
      <c r="B47" s="50" t="s">
        <v>77</v>
      </c>
      <c r="C47" s="51">
        <v>8969550</v>
      </c>
      <c r="D47" s="51"/>
      <c r="E47" s="52">
        <f t="shared" si="5"/>
        <v>8969550</v>
      </c>
      <c r="F47" s="53">
        <v>5531098.3</v>
      </c>
      <c r="G47" s="45">
        <f t="shared" si="0"/>
        <v>61.66528198181626</v>
      </c>
      <c r="H47" s="46">
        <f t="shared" si="1"/>
        <v>-11.665281981816257</v>
      </c>
      <c r="I47" s="47">
        <f t="shared" si="6"/>
        <v>3438451.7</v>
      </c>
      <c r="J47" s="46">
        <f t="shared" si="2"/>
        <v>38.33471801818374</v>
      </c>
      <c r="K47" s="53">
        <v>76440</v>
      </c>
      <c r="L47" s="45">
        <f t="shared" si="3"/>
        <v>0.8522166663879459</v>
      </c>
      <c r="M47" s="44">
        <f t="shared" si="7"/>
        <v>5607538.3</v>
      </c>
      <c r="N47" s="45">
        <f t="shared" si="8"/>
        <v>62.5174986482042</v>
      </c>
      <c r="O47" s="54">
        <f t="shared" si="9"/>
        <v>7.482501351795797</v>
      </c>
      <c r="P47" s="53">
        <f t="shared" si="10"/>
        <v>3362011.7</v>
      </c>
      <c r="Q47" s="55">
        <f t="shared" si="4"/>
        <v>37.4825013517958</v>
      </c>
      <c r="S47" s="2">
        <v>3</v>
      </c>
      <c r="T47" s="2">
        <v>127</v>
      </c>
      <c r="U47" s="2"/>
      <c r="V47" s="2" t="s">
        <v>36</v>
      </c>
      <c r="X47" s="37"/>
      <c r="Y47" s="38"/>
      <c r="Z47" s="2">
        <v>70</v>
      </c>
      <c r="AA47" s="2">
        <v>50</v>
      </c>
      <c r="AB47" s="48">
        <f t="shared" si="13"/>
        <v>0</v>
      </c>
      <c r="AF47" s="38"/>
      <c r="AG47" s="38"/>
      <c r="AH47" s="38">
        <f t="shared" si="12"/>
        <v>0</v>
      </c>
    </row>
    <row r="48" spans="1:34" s="1" customFormat="1" ht="23.25" customHeight="1">
      <c r="A48" s="49">
        <v>39</v>
      </c>
      <c r="B48" s="50" t="s">
        <v>78</v>
      </c>
      <c r="C48" s="51">
        <v>2578400</v>
      </c>
      <c r="D48" s="51"/>
      <c r="E48" s="52">
        <f t="shared" si="5"/>
        <v>2578400</v>
      </c>
      <c r="F48" s="53">
        <v>1581505.53</v>
      </c>
      <c r="G48" s="45">
        <f t="shared" si="0"/>
        <v>61.336702218430034</v>
      </c>
      <c r="H48" s="46">
        <f t="shared" si="1"/>
        <v>-11.336702218430034</v>
      </c>
      <c r="I48" s="47">
        <f t="shared" si="6"/>
        <v>996894.47</v>
      </c>
      <c r="J48" s="46">
        <f t="shared" si="2"/>
        <v>38.663297781569966</v>
      </c>
      <c r="K48" s="53"/>
      <c r="L48" s="45">
        <f t="shared" si="3"/>
        <v>0</v>
      </c>
      <c r="M48" s="44">
        <f t="shared" si="7"/>
        <v>1581505.53</v>
      </c>
      <c r="N48" s="45">
        <f t="shared" si="8"/>
        <v>61.336702218430034</v>
      </c>
      <c r="O48" s="54">
        <f t="shared" si="9"/>
        <v>8.663297781569966</v>
      </c>
      <c r="P48" s="53">
        <f t="shared" si="10"/>
        <v>996894.47</v>
      </c>
      <c r="Q48" s="55">
        <f t="shared" si="4"/>
        <v>38.663297781569966</v>
      </c>
      <c r="S48" s="2">
        <v>3</v>
      </c>
      <c r="T48" s="2">
        <v>17</v>
      </c>
      <c r="U48" s="2"/>
      <c r="V48" s="2" t="s">
        <v>36</v>
      </c>
      <c r="X48" s="37"/>
      <c r="Y48" s="38"/>
      <c r="Z48" s="2">
        <v>70</v>
      </c>
      <c r="AA48" s="2">
        <v>50</v>
      </c>
      <c r="AB48" s="48">
        <f t="shared" si="13"/>
        <v>0</v>
      </c>
      <c r="AF48" s="38"/>
      <c r="AG48" s="38"/>
      <c r="AH48" s="38">
        <f t="shared" si="12"/>
        <v>0</v>
      </c>
    </row>
    <row r="49" spans="1:34" s="1" customFormat="1" ht="23.25" customHeight="1">
      <c r="A49" s="49">
        <v>40</v>
      </c>
      <c r="B49" s="50" t="s">
        <v>79</v>
      </c>
      <c r="C49" s="51">
        <v>2889490</v>
      </c>
      <c r="D49" s="51"/>
      <c r="E49" s="52">
        <f t="shared" si="5"/>
        <v>2889490</v>
      </c>
      <c r="F49" s="53">
        <v>1771836.14</v>
      </c>
      <c r="G49" s="45">
        <f t="shared" si="0"/>
        <v>61.32003017833597</v>
      </c>
      <c r="H49" s="46">
        <f t="shared" si="1"/>
        <v>-11.32003017833597</v>
      </c>
      <c r="I49" s="47">
        <f t="shared" si="6"/>
        <v>1117653.86</v>
      </c>
      <c r="J49" s="46">
        <f t="shared" si="2"/>
        <v>38.67996982166404</v>
      </c>
      <c r="K49" s="53"/>
      <c r="L49" s="45">
        <f t="shared" si="3"/>
        <v>0</v>
      </c>
      <c r="M49" s="44">
        <f t="shared" si="7"/>
        <v>1771836.14</v>
      </c>
      <c r="N49" s="45">
        <f t="shared" si="8"/>
        <v>61.32003017833597</v>
      </c>
      <c r="O49" s="54">
        <f t="shared" si="9"/>
        <v>8.67996982166403</v>
      </c>
      <c r="P49" s="53">
        <f t="shared" si="10"/>
        <v>1117653.86</v>
      </c>
      <c r="Q49" s="55">
        <f t="shared" si="4"/>
        <v>38.67996982166404</v>
      </c>
      <c r="S49" s="2">
        <v>7</v>
      </c>
      <c r="T49" s="2">
        <v>83</v>
      </c>
      <c r="U49" s="2"/>
      <c r="V49" s="2" t="s">
        <v>36</v>
      </c>
      <c r="X49" s="37"/>
      <c r="Y49" s="38"/>
      <c r="Z49" s="2">
        <v>70</v>
      </c>
      <c r="AA49" s="2">
        <v>50</v>
      </c>
      <c r="AB49" s="48">
        <f t="shared" si="13"/>
        <v>0</v>
      </c>
      <c r="AF49" s="38"/>
      <c r="AG49" s="38"/>
      <c r="AH49" s="38">
        <f t="shared" si="12"/>
        <v>0</v>
      </c>
    </row>
    <row r="50" spans="1:34" s="1" customFormat="1" ht="23.25" customHeight="1">
      <c r="A50" s="49">
        <v>41</v>
      </c>
      <c r="B50" s="50" t="s">
        <v>80</v>
      </c>
      <c r="C50" s="51">
        <v>8185160</v>
      </c>
      <c r="D50" s="51"/>
      <c r="E50" s="52">
        <f t="shared" si="5"/>
        <v>8185160</v>
      </c>
      <c r="F50" s="53">
        <v>5005831.12</v>
      </c>
      <c r="G50" s="45">
        <f t="shared" si="0"/>
        <v>61.15740095489887</v>
      </c>
      <c r="H50" s="46">
        <f t="shared" si="1"/>
        <v>-11.157400954898868</v>
      </c>
      <c r="I50" s="47">
        <f t="shared" si="6"/>
        <v>3179328.88</v>
      </c>
      <c r="J50" s="46">
        <f t="shared" si="2"/>
        <v>38.84259904510113</v>
      </c>
      <c r="K50" s="53">
        <v>759893.55</v>
      </c>
      <c r="L50" s="45">
        <f t="shared" si="3"/>
        <v>9.28379591846708</v>
      </c>
      <c r="M50" s="44">
        <f t="shared" si="7"/>
        <v>5765724.67</v>
      </c>
      <c r="N50" s="45">
        <f t="shared" si="8"/>
        <v>70.44119687336594</v>
      </c>
      <c r="O50" s="54">
        <f t="shared" si="9"/>
        <v>-0.44119687336593927</v>
      </c>
      <c r="P50" s="53">
        <f t="shared" si="10"/>
        <v>2419435.33</v>
      </c>
      <c r="Q50" s="55">
        <f t="shared" si="4"/>
        <v>29.558803126634054</v>
      </c>
      <c r="S50" s="2">
        <v>9</v>
      </c>
      <c r="T50" s="2">
        <v>3</v>
      </c>
      <c r="U50" s="2" t="s">
        <v>39</v>
      </c>
      <c r="V50" s="2" t="s">
        <v>36</v>
      </c>
      <c r="X50" s="37"/>
      <c r="Y50" s="38"/>
      <c r="Z50" s="2">
        <v>70</v>
      </c>
      <c r="AA50" s="2">
        <v>50</v>
      </c>
      <c r="AB50" s="48">
        <f t="shared" si="13"/>
        <v>0</v>
      </c>
      <c r="AF50" s="38"/>
      <c r="AG50" s="38"/>
      <c r="AH50" s="38">
        <f t="shared" si="12"/>
        <v>0</v>
      </c>
    </row>
    <row r="51" spans="1:34" s="1" customFormat="1" ht="23.25" customHeight="1">
      <c r="A51" s="49">
        <v>42</v>
      </c>
      <c r="B51" s="50" t="s">
        <v>81</v>
      </c>
      <c r="C51" s="51">
        <v>2440180</v>
      </c>
      <c r="D51" s="51"/>
      <c r="E51" s="52">
        <f t="shared" si="5"/>
        <v>2440180</v>
      </c>
      <c r="F51" s="53">
        <v>1491587.47</v>
      </c>
      <c r="G51" s="45">
        <f t="shared" si="0"/>
        <v>61.1261247121114</v>
      </c>
      <c r="H51" s="46">
        <f t="shared" si="1"/>
        <v>-11.126124712111398</v>
      </c>
      <c r="I51" s="47">
        <f t="shared" si="6"/>
        <v>948592.53</v>
      </c>
      <c r="J51" s="46">
        <f t="shared" si="2"/>
        <v>38.8738752878886</v>
      </c>
      <c r="K51" s="53"/>
      <c r="L51" s="45">
        <f t="shared" si="3"/>
        <v>0</v>
      </c>
      <c r="M51" s="44">
        <f t="shared" si="7"/>
        <v>1491587.47</v>
      </c>
      <c r="N51" s="45">
        <f t="shared" si="8"/>
        <v>61.1261247121114</v>
      </c>
      <c r="O51" s="54">
        <f t="shared" si="9"/>
        <v>8.873875287888602</v>
      </c>
      <c r="P51" s="53">
        <f t="shared" si="10"/>
        <v>948592.53</v>
      </c>
      <c r="Q51" s="55">
        <f t="shared" si="4"/>
        <v>38.8738752878886</v>
      </c>
      <c r="S51" s="2">
        <v>4</v>
      </c>
      <c r="T51" s="2">
        <v>53</v>
      </c>
      <c r="U51" s="2"/>
      <c r="V51" s="2" t="s">
        <v>36</v>
      </c>
      <c r="X51" s="37"/>
      <c r="Y51" s="38"/>
      <c r="Z51" s="2">
        <v>70</v>
      </c>
      <c r="AA51" s="2">
        <v>50</v>
      </c>
      <c r="AB51" s="48">
        <f t="shared" si="13"/>
        <v>0</v>
      </c>
      <c r="AF51" s="38"/>
      <c r="AG51" s="38"/>
      <c r="AH51" s="38">
        <f t="shared" si="12"/>
        <v>0</v>
      </c>
    </row>
    <row r="52" spans="1:34" s="1" customFormat="1" ht="23.25" customHeight="1">
      <c r="A52" s="49">
        <v>43</v>
      </c>
      <c r="B52" s="50" t="s">
        <v>82</v>
      </c>
      <c r="C52" s="51">
        <v>3854452</v>
      </c>
      <c r="D52" s="51"/>
      <c r="E52" s="52">
        <f t="shared" si="5"/>
        <v>3854452</v>
      </c>
      <c r="F52" s="53">
        <v>2347072.88</v>
      </c>
      <c r="G52" s="45">
        <f t="shared" si="0"/>
        <v>60.892518054447166</v>
      </c>
      <c r="H52" s="46">
        <f t="shared" si="1"/>
        <v>-10.892518054447166</v>
      </c>
      <c r="I52" s="47">
        <f t="shared" si="6"/>
        <v>1507379.12</v>
      </c>
      <c r="J52" s="46">
        <f t="shared" si="2"/>
        <v>39.107481945552834</v>
      </c>
      <c r="K52" s="53">
        <v>160060</v>
      </c>
      <c r="L52" s="45">
        <f t="shared" si="3"/>
        <v>4.152600680978774</v>
      </c>
      <c r="M52" s="44">
        <f t="shared" si="7"/>
        <v>2507132.88</v>
      </c>
      <c r="N52" s="45">
        <f t="shared" si="8"/>
        <v>65.04511873542594</v>
      </c>
      <c r="O52" s="54">
        <f t="shared" si="9"/>
        <v>4.954881264574055</v>
      </c>
      <c r="P52" s="53">
        <f t="shared" si="10"/>
        <v>1347319.12</v>
      </c>
      <c r="Q52" s="55">
        <f t="shared" si="4"/>
        <v>34.954881264574055</v>
      </c>
      <c r="S52" s="2">
        <v>7</v>
      </c>
      <c r="T52" s="2">
        <v>83</v>
      </c>
      <c r="U52" s="2"/>
      <c r="V52" s="2" t="s">
        <v>36</v>
      </c>
      <c r="X52" s="37"/>
      <c r="Y52" s="38"/>
      <c r="Z52" s="2">
        <v>70</v>
      </c>
      <c r="AA52" s="2">
        <v>50</v>
      </c>
      <c r="AB52" s="48">
        <f t="shared" si="13"/>
        <v>0</v>
      </c>
      <c r="AF52" s="38"/>
      <c r="AG52" s="38"/>
      <c r="AH52" s="38">
        <f t="shared" si="12"/>
        <v>0</v>
      </c>
    </row>
    <row r="53" spans="1:34" s="1" customFormat="1" ht="23.25" customHeight="1">
      <c r="A53" s="49">
        <v>44</v>
      </c>
      <c r="B53" s="50" t="s">
        <v>83</v>
      </c>
      <c r="C53" s="51">
        <v>2781340</v>
      </c>
      <c r="D53" s="51"/>
      <c r="E53" s="52">
        <f t="shared" si="5"/>
        <v>2781340</v>
      </c>
      <c r="F53" s="53">
        <v>1690554.99</v>
      </c>
      <c r="G53" s="45">
        <f t="shared" si="0"/>
        <v>60.782032761187054</v>
      </c>
      <c r="H53" s="46">
        <f t="shared" si="1"/>
        <v>-10.782032761187054</v>
      </c>
      <c r="I53" s="47">
        <f t="shared" si="6"/>
        <v>1090785.01</v>
      </c>
      <c r="J53" s="46">
        <f t="shared" si="2"/>
        <v>39.217967238812946</v>
      </c>
      <c r="K53" s="53">
        <v>27500</v>
      </c>
      <c r="L53" s="45">
        <f t="shared" si="3"/>
        <v>0.9887320500190555</v>
      </c>
      <c r="M53" s="44">
        <f t="shared" si="7"/>
        <v>1718054.99</v>
      </c>
      <c r="N53" s="45">
        <f t="shared" si="8"/>
        <v>61.77076481120611</v>
      </c>
      <c r="O53" s="54">
        <f t="shared" si="9"/>
        <v>8.229235188793893</v>
      </c>
      <c r="P53" s="53">
        <f t="shared" si="10"/>
        <v>1063285.01</v>
      </c>
      <c r="Q53" s="55">
        <f t="shared" si="4"/>
        <v>38.22923518879389</v>
      </c>
      <c r="S53" s="2">
        <v>9</v>
      </c>
      <c r="T53" s="2">
        <v>83</v>
      </c>
      <c r="U53" s="2"/>
      <c r="V53" s="2" t="s">
        <v>36</v>
      </c>
      <c r="X53" s="37"/>
      <c r="Y53" s="38"/>
      <c r="Z53" s="2">
        <v>70</v>
      </c>
      <c r="AA53" s="2">
        <v>50</v>
      </c>
      <c r="AB53" s="48">
        <f t="shared" si="13"/>
        <v>0</v>
      </c>
      <c r="AF53" s="38"/>
      <c r="AG53" s="38"/>
      <c r="AH53" s="38">
        <f t="shared" si="12"/>
        <v>0</v>
      </c>
    </row>
    <row r="54" spans="1:34" s="1" customFormat="1" ht="23.25" customHeight="1">
      <c r="A54" s="49">
        <v>45</v>
      </c>
      <c r="B54" s="50" t="s">
        <v>84</v>
      </c>
      <c r="C54" s="51">
        <v>21060770</v>
      </c>
      <c r="D54" s="51">
        <v>260000</v>
      </c>
      <c r="E54" s="52">
        <f t="shared" si="5"/>
        <v>21320770</v>
      </c>
      <c r="F54" s="53">
        <v>12916495.14</v>
      </c>
      <c r="G54" s="45">
        <f t="shared" si="0"/>
        <v>60.58174793874705</v>
      </c>
      <c r="H54" s="46">
        <f t="shared" si="1"/>
        <v>-10.58174793874705</v>
      </c>
      <c r="I54" s="47">
        <f t="shared" si="6"/>
        <v>8404274.86</v>
      </c>
      <c r="J54" s="46">
        <f t="shared" si="2"/>
        <v>39.41825206125295</v>
      </c>
      <c r="K54" s="53">
        <v>355507.5</v>
      </c>
      <c r="L54" s="45">
        <f t="shared" si="3"/>
        <v>1.6674233622894483</v>
      </c>
      <c r="M54" s="44">
        <f t="shared" si="7"/>
        <v>13272002.64</v>
      </c>
      <c r="N54" s="45">
        <f t="shared" si="8"/>
        <v>62.2491713010365</v>
      </c>
      <c r="O54" s="54">
        <f t="shared" si="9"/>
        <v>7.7508286989635025</v>
      </c>
      <c r="P54" s="53">
        <f t="shared" si="10"/>
        <v>8048767.359999999</v>
      </c>
      <c r="Q54" s="55">
        <f t="shared" si="4"/>
        <v>37.7508286989635</v>
      </c>
      <c r="S54" s="2">
        <v>2</v>
      </c>
      <c r="T54" s="2">
        <v>10</v>
      </c>
      <c r="U54" s="2"/>
      <c r="V54" s="2" t="s">
        <v>36</v>
      </c>
      <c r="X54" s="37"/>
      <c r="Y54" s="38"/>
      <c r="Z54" s="2">
        <v>70</v>
      </c>
      <c r="AA54" s="2">
        <v>50</v>
      </c>
      <c r="AB54" s="48">
        <f t="shared" si="13"/>
        <v>0</v>
      </c>
      <c r="AF54" s="38"/>
      <c r="AG54" s="38"/>
      <c r="AH54" s="38">
        <f t="shared" si="12"/>
        <v>0</v>
      </c>
    </row>
    <row r="55" spans="1:34" s="1" customFormat="1" ht="23.25" customHeight="1">
      <c r="A55" s="49">
        <v>46</v>
      </c>
      <c r="B55" s="50" t="s">
        <v>85</v>
      </c>
      <c r="C55" s="51">
        <v>1031820</v>
      </c>
      <c r="D55" s="51"/>
      <c r="E55" s="52">
        <f t="shared" si="5"/>
        <v>1031820</v>
      </c>
      <c r="F55" s="53">
        <v>624032.75</v>
      </c>
      <c r="G55" s="45">
        <f t="shared" si="0"/>
        <v>60.47883836328042</v>
      </c>
      <c r="H55" s="46">
        <f t="shared" si="1"/>
        <v>-10.478838363280417</v>
      </c>
      <c r="I55" s="47">
        <f t="shared" si="6"/>
        <v>407787.25</v>
      </c>
      <c r="J55" s="46">
        <f t="shared" si="2"/>
        <v>39.52116163671958</v>
      </c>
      <c r="K55" s="53"/>
      <c r="L55" s="45">
        <f t="shared" si="3"/>
        <v>0</v>
      </c>
      <c r="M55" s="44">
        <f t="shared" si="7"/>
        <v>624032.75</v>
      </c>
      <c r="N55" s="45">
        <f t="shared" si="8"/>
        <v>60.47883836328042</v>
      </c>
      <c r="O55" s="54">
        <f t="shared" si="9"/>
        <v>9.521161636719583</v>
      </c>
      <c r="P55" s="53">
        <f t="shared" si="10"/>
        <v>407787.25</v>
      </c>
      <c r="Q55" s="55">
        <f t="shared" si="4"/>
        <v>39.52116163671958</v>
      </c>
      <c r="S55" s="2">
        <v>5</v>
      </c>
      <c r="T55" s="2">
        <v>83</v>
      </c>
      <c r="U55" s="2"/>
      <c r="V55" s="2" t="s">
        <v>36</v>
      </c>
      <c r="X55" s="37"/>
      <c r="Y55" s="38"/>
      <c r="Z55" s="2">
        <v>70</v>
      </c>
      <c r="AA55" s="2">
        <v>50</v>
      </c>
      <c r="AB55" s="48">
        <f t="shared" si="13"/>
        <v>0</v>
      </c>
      <c r="AF55" s="38"/>
      <c r="AG55" s="38"/>
      <c r="AH55" s="38">
        <f t="shared" si="12"/>
        <v>0</v>
      </c>
    </row>
    <row r="56" spans="1:34" s="1" customFormat="1" ht="23.25" customHeight="1">
      <c r="A56" s="49">
        <v>47</v>
      </c>
      <c r="B56" s="50" t="s">
        <v>86</v>
      </c>
      <c r="C56" s="51">
        <v>1679780</v>
      </c>
      <c r="D56" s="51"/>
      <c r="E56" s="52">
        <f t="shared" si="5"/>
        <v>1679780</v>
      </c>
      <c r="F56" s="53">
        <v>1014659.79</v>
      </c>
      <c r="G56" s="45">
        <f t="shared" si="0"/>
        <v>60.40432616175928</v>
      </c>
      <c r="H56" s="46">
        <f t="shared" si="1"/>
        <v>-10.404326161759279</v>
      </c>
      <c r="I56" s="47">
        <f t="shared" si="6"/>
        <v>665120.21</v>
      </c>
      <c r="J56" s="46">
        <f t="shared" si="2"/>
        <v>39.59567383824072</v>
      </c>
      <c r="K56" s="53"/>
      <c r="L56" s="45">
        <f t="shared" si="3"/>
        <v>0</v>
      </c>
      <c r="M56" s="44">
        <f t="shared" si="7"/>
        <v>1014659.79</v>
      </c>
      <c r="N56" s="45">
        <f t="shared" si="8"/>
        <v>60.40432616175928</v>
      </c>
      <c r="O56" s="54">
        <f t="shared" si="9"/>
        <v>9.595673838240721</v>
      </c>
      <c r="P56" s="53">
        <f t="shared" si="10"/>
        <v>665120.21</v>
      </c>
      <c r="Q56" s="55">
        <f t="shared" si="4"/>
        <v>39.59567383824072</v>
      </c>
      <c r="S56" s="2">
        <v>3</v>
      </c>
      <c r="T56" s="2">
        <v>83</v>
      </c>
      <c r="U56" s="2"/>
      <c r="V56" s="2" t="s">
        <v>36</v>
      </c>
      <c r="X56" s="37"/>
      <c r="Y56" s="38"/>
      <c r="Z56" s="2">
        <v>70</v>
      </c>
      <c r="AA56" s="2">
        <v>50</v>
      </c>
      <c r="AB56" s="48">
        <f t="shared" si="13"/>
        <v>0</v>
      </c>
      <c r="AF56" s="38"/>
      <c r="AG56" s="38"/>
      <c r="AH56" s="38">
        <f t="shared" si="12"/>
        <v>0</v>
      </c>
    </row>
    <row r="57" spans="1:34" s="1" customFormat="1" ht="23.25" customHeight="1">
      <c r="A57" s="49">
        <v>48</v>
      </c>
      <c r="B57" s="50" t="s">
        <v>87</v>
      </c>
      <c r="C57" s="51">
        <v>3629190</v>
      </c>
      <c r="D57" s="51"/>
      <c r="E57" s="52">
        <f t="shared" si="5"/>
        <v>3629190</v>
      </c>
      <c r="F57" s="53">
        <v>2189176.63</v>
      </c>
      <c r="G57" s="45">
        <f t="shared" si="0"/>
        <v>60.32135628060256</v>
      </c>
      <c r="H57" s="46">
        <f t="shared" si="1"/>
        <v>-10.321356280602558</v>
      </c>
      <c r="I57" s="47">
        <f t="shared" si="6"/>
        <v>1440013.37</v>
      </c>
      <c r="J57" s="46">
        <f t="shared" si="2"/>
        <v>39.67864371939744</v>
      </c>
      <c r="K57" s="53"/>
      <c r="L57" s="45">
        <f t="shared" si="3"/>
        <v>0</v>
      </c>
      <c r="M57" s="44">
        <f t="shared" si="7"/>
        <v>2189176.63</v>
      </c>
      <c r="N57" s="45">
        <f t="shared" si="8"/>
        <v>60.32135628060256</v>
      </c>
      <c r="O57" s="54">
        <f t="shared" si="9"/>
        <v>9.678643719397442</v>
      </c>
      <c r="P57" s="53">
        <f t="shared" si="10"/>
        <v>1440013.37</v>
      </c>
      <c r="Q57" s="55">
        <f t="shared" si="4"/>
        <v>39.67864371939744</v>
      </c>
      <c r="S57" s="2">
        <v>6</v>
      </c>
      <c r="T57" s="2">
        <v>83</v>
      </c>
      <c r="U57" s="2"/>
      <c r="V57" s="2" t="s">
        <v>36</v>
      </c>
      <c r="X57" s="37"/>
      <c r="Y57" s="38"/>
      <c r="Z57" s="2">
        <v>70</v>
      </c>
      <c r="AA57" s="2">
        <v>50</v>
      </c>
      <c r="AB57" s="48">
        <f t="shared" si="13"/>
        <v>0</v>
      </c>
      <c r="AF57" s="38"/>
      <c r="AG57" s="38"/>
      <c r="AH57" s="38">
        <f t="shared" si="12"/>
        <v>0</v>
      </c>
    </row>
    <row r="58" spans="1:34" s="1" customFormat="1" ht="23.25" customHeight="1">
      <c r="A58" s="49">
        <v>49</v>
      </c>
      <c r="B58" s="50" t="s">
        <v>88</v>
      </c>
      <c r="C58" s="51">
        <v>2030782</v>
      </c>
      <c r="D58" s="51"/>
      <c r="E58" s="52">
        <f t="shared" si="5"/>
        <v>2030782</v>
      </c>
      <c r="F58" s="53">
        <v>1224276.37</v>
      </c>
      <c r="G58" s="45">
        <f t="shared" si="0"/>
        <v>60.28595733072285</v>
      </c>
      <c r="H58" s="46">
        <f t="shared" si="1"/>
        <v>-10.285957330722852</v>
      </c>
      <c r="I58" s="47">
        <f t="shared" si="6"/>
        <v>806505.6299999999</v>
      </c>
      <c r="J58" s="46">
        <f t="shared" si="2"/>
        <v>39.71404266927715</v>
      </c>
      <c r="K58" s="53"/>
      <c r="L58" s="45">
        <f t="shared" si="3"/>
        <v>0</v>
      </c>
      <c r="M58" s="44">
        <f t="shared" si="7"/>
        <v>1224276.37</v>
      </c>
      <c r="N58" s="45">
        <f t="shared" si="8"/>
        <v>60.28595733072285</v>
      </c>
      <c r="O58" s="54">
        <f t="shared" si="9"/>
        <v>9.714042669277148</v>
      </c>
      <c r="P58" s="53">
        <f t="shared" si="10"/>
        <v>806505.6299999999</v>
      </c>
      <c r="Q58" s="55">
        <f t="shared" si="4"/>
        <v>39.71404266927715</v>
      </c>
      <c r="S58" s="2">
        <v>3</v>
      </c>
      <c r="T58" s="2">
        <v>83</v>
      </c>
      <c r="U58" s="2"/>
      <c r="V58" s="2" t="s">
        <v>36</v>
      </c>
      <c r="X58" s="37"/>
      <c r="Y58" s="38"/>
      <c r="Z58" s="2">
        <v>70</v>
      </c>
      <c r="AA58" s="2">
        <v>50</v>
      </c>
      <c r="AB58" s="48">
        <f t="shared" si="13"/>
        <v>0</v>
      </c>
      <c r="AF58" s="38"/>
      <c r="AG58" s="38"/>
      <c r="AH58" s="38">
        <f t="shared" si="12"/>
        <v>0</v>
      </c>
    </row>
    <row r="59" spans="1:34" s="1" customFormat="1" ht="23.25" customHeight="1">
      <c r="A59" s="49">
        <v>50</v>
      </c>
      <c r="B59" s="50" t="s">
        <v>89</v>
      </c>
      <c r="C59" s="51">
        <v>2112370</v>
      </c>
      <c r="D59" s="51"/>
      <c r="E59" s="52">
        <f t="shared" si="5"/>
        <v>2112370</v>
      </c>
      <c r="F59" s="53">
        <v>1264190.18</v>
      </c>
      <c r="G59" s="45">
        <f t="shared" si="0"/>
        <v>59.8470050227943</v>
      </c>
      <c r="H59" s="46">
        <f t="shared" si="1"/>
        <v>-9.8470050227943</v>
      </c>
      <c r="I59" s="47">
        <f t="shared" si="6"/>
        <v>848179.8200000001</v>
      </c>
      <c r="J59" s="46">
        <f t="shared" si="2"/>
        <v>40.1529949772057</v>
      </c>
      <c r="K59" s="53"/>
      <c r="L59" s="45">
        <f t="shared" si="3"/>
        <v>0</v>
      </c>
      <c r="M59" s="44">
        <f t="shared" si="7"/>
        <v>1264190.18</v>
      </c>
      <c r="N59" s="45">
        <f t="shared" si="8"/>
        <v>59.8470050227943</v>
      </c>
      <c r="O59" s="54">
        <f t="shared" si="9"/>
        <v>10.1529949772057</v>
      </c>
      <c r="P59" s="53">
        <f t="shared" si="10"/>
        <v>848179.8200000001</v>
      </c>
      <c r="Q59" s="55">
        <f t="shared" si="4"/>
        <v>40.1529949772057</v>
      </c>
      <c r="S59" s="2">
        <v>2</v>
      </c>
      <c r="T59" s="2">
        <v>83</v>
      </c>
      <c r="U59" s="2"/>
      <c r="V59" s="2" t="s">
        <v>36</v>
      </c>
      <c r="X59" s="37"/>
      <c r="Y59" s="38"/>
      <c r="Z59" s="2">
        <v>70</v>
      </c>
      <c r="AA59" s="2">
        <v>50</v>
      </c>
      <c r="AB59" s="48">
        <f t="shared" si="13"/>
        <v>0</v>
      </c>
      <c r="AF59" s="38"/>
      <c r="AG59" s="38"/>
      <c r="AH59" s="38">
        <f t="shared" si="12"/>
        <v>0</v>
      </c>
    </row>
    <row r="60" spans="1:34" s="1" customFormat="1" ht="23.25" customHeight="1">
      <c r="A60" s="49">
        <v>51</v>
      </c>
      <c r="B60" s="50" t="s">
        <v>90</v>
      </c>
      <c r="C60" s="51">
        <v>5740840</v>
      </c>
      <c r="D60" s="51"/>
      <c r="E60" s="52">
        <f t="shared" si="5"/>
        <v>5740840</v>
      </c>
      <c r="F60" s="53">
        <v>3413889.56</v>
      </c>
      <c r="G60" s="45">
        <f t="shared" si="0"/>
        <v>59.466725426941004</v>
      </c>
      <c r="H60" s="46">
        <f t="shared" si="1"/>
        <v>-9.466725426941004</v>
      </c>
      <c r="I60" s="47">
        <f t="shared" si="6"/>
        <v>2326950.44</v>
      </c>
      <c r="J60" s="46">
        <f t="shared" si="2"/>
        <v>40.533274573058996</v>
      </c>
      <c r="K60" s="53"/>
      <c r="L60" s="45">
        <f t="shared" si="3"/>
        <v>0</v>
      </c>
      <c r="M60" s="44">
        <f t="shared" si="7"/>
        <v>3413889.56</v>
      </c>
      <c r="N60" s="45">
        <f t="shared" si="8"/>
        <v>59.466725426941004</v>
      </c>
      <c r="O60" s="54">
        <f t="shared" si="9"/>
        <v>10.533274573058996</v>
      </c>
      <c r="P60" s="53">
        <f t="shared" si="10"/>
        <v>2326950.44</v>
      </c>
      <c r="Q60" s="55">
        <f t="shared" si="4"/>
        <v>40.533274573058996</v>
      </c>
      <c r="S60" s="2">
        <v>1</v>
      </c>
      <c r="T60" s="2">
        <v>53</v>
      </c>
      <c r="U60" s="2"/>
      <c r="V60" s="2" t="s">
        <v>36</v>
      </c>
      <c r="X60" s="37"/>
      <c r="Y60" s="38"/>
      <c r="Z60" s="2">
        <v>70</v>
      </c>
      <c r="AA60" s="2">
        <v>50</v>
      </c>
      <c r="AB60" s="48">
        <f t="shared" si="13"/>
        <v>0</v>
      </c>
      <c r="AF60" s="38">
        <f>9440+17710</f>
        <v>27150</v>
      </c>
      <c r="AG60" s="38">
        <f>472+886</f>
        <v>1358</v>
      </c>
      <c r="AH60" s="38">
        <f t="shared" si="12"/>
        <v>28508</v>
      </c>
    </row>
    <row r="61" spans="1:34" s="1" customFormat="1" ht="23.25" customHeight="1">
      <c r="A61" s="49">
        <v>52</v>
      </c>
      <c r="B61" s="50" t="s">
        <v>91</v>
      </c>
      <c r="C61" s="51">
        <v>14146690</v>
      </c>
      <c r="D61" s="51"/>
      <c r="E61" s="52">
        <f t="shared" si="5"/>
        <v>14146690</v>
      </c>
      <c r="F61" s="53">
        <v>8407656.59</v>
      </c>
      <c r="G61" s="45">
        <f t="shared" si="0"/>
        <v>59.431970234733356</v>
      </c>
      <c r="H61" s="46">
        <f t="shared" si="1"/>
        <v>-9.431970234733356</v>
      </c>
      <c r="I61" s="47">
        <f t="shared" si="6"/>
        <v>5739033.41</v>
      </c>
      <c r="J61" s="46">
        <f t="shared" si="2"/>
        <v>40.568029765266644</v>
      </c>
      <c r="K61" s="53">
        <v>1606260</v>
      </c>
      <c r="L61" s="45">
        <f t="shared" si="3"/>
        <v>11.354316804849756</v>
      </c>
      <c r="M61" s="44">
        <f t="shared" si="7"/>
        <v>10013916.59</v>
      </c>
      <c r="N61" s="45">
        <f t="shared" si="8"/>
        <v>70.78628703958312</v>
      </c>
      <c r="O61" s="54">
        <f t="shared" si="9"/>
        <v>-0.7862870395831152</v>
      </c>
      <c r="P61" s="53">
        <f t="shared" si="10"/>
        <v>4132773.41</v>
      </c>
      <c r="Q61" s="55">
        <f t="shared" si="4"/>
        <v>29.21371296041689</v>
      </c>
      <c r="S61" s="2">
        <v>5</v>
      </c>
      <c r="T61" s="2">
        <v>17</v>
      </c>
      <c r="U61" s="2"/>
      <c r="V61" s="2" t="s">
        <v>36</v>
      </c>
      <c r="X61" s="37"/>
      <c r="Y61" s="38"/>
      <c r="Z61" s="2">
        <v>70</v>
      </c>
      <c r="AA61" s="2">
        <v>50</v>
      </c>
      <c r="AB61" s="48">
        <f t="shared" si="13"/>
        <v>0</v>
      </c>
      <c r="AF61" s="38"/>
      <c r="AG61" s="38"/>
      <c r="AH61" s="38">
        <f t="shared" si="12"/>
        <v>0</v>
      </c>
    </row>
    <row r="62" spans="1:34" s="1" customFormat="1" ht="23.25" customHeight="1">
      <c r="A62" s="49">
        <v>53</v>
      </c>
      <c r="B62" s="50" t="s">
        <v>92</v>
      </c>
      <c r="C62" s="51">
        <v>8239950</v>
      </c>
      <c r="D62" s="51"/>
      <c r="E62" s="52">
        <f t="shared" si="5"/>
        <v>8239950</v>
      </c>
      <c r="F62" s="53">
        <v>4893001.13</v>
      </c>
      <c r="G62" s="45">
        <f t="shared" si="0"/>
        <v>59.38144199904126</v>
      </c>
      <c r="H62" s="46">
        <f t="shared" si="1"/>
        <v>-9.381441999041257</v>
      </c>
      <c r="I62" s="47">
        <f t="shared" si="6"/>
        <v>3346948.87</v>
      </c>
      <c r="J62" s="46">
        <f t="shared" si="2"/>
        <v>40.61855800095874</v>
      </c>
      <c r="K62" s="53">
        <v>175000</v>
      </c>
      <c r="L62" s="45">
        <f t="shared" si="3"/>
        <v>2.123799294898634</v>
      </c>
      <c r="M62" s="44">
        <f t="shared" si="7"/>
        <v>5068001.13</v>
      </c>
      <c r="N62" s="45">
        <f t="shared" si="8"/>
        <v>61.50524129393989</v>
      </c>
      <c r="O62" s="54">
        <f t="shared" si="9"/>
        <v>8.49475870606011</v>
      </c>
      <c r="P62" s="53">
        <f t="shared" si="10"/>
        <v>3171948.87</v>
      </c>
      <c r="Q62" s="55">
        <f t="shared" si="4"/>
        <v>38.49475870606011</v>
      </c>
      <c r="S62" s="2">
        <v>3</v>
      </c>
      <c r="T62" s="2">
        <v>127</v>
      </c>
      <c r="U62" s="2"/>
      <c r="V62" s="2" t="s">
        <v>36</v>
      </c>
      <c r="X62" s="37"/>
      <c r="Y62" s="38"/>
      <c r="Z62" s="2">
        <v>70</v>
      </c>
      <c r="AA62" s="2">
        <v>50</v>
      </c>
      <c r="AB62" s="48">
        <f t="shared" si="13"/>
        <v>0</v>
      </c>
      <c r="AF62" s="38"/>
      <c r="AG62" s="38"/>
      <c r="AH62" s="38">
        <f t="shared" si="12"/>
        <v>0</v>
      </c>
    </row>
    <row r="63" spans="1:34" s="1" customFormat="1" ht="23.25" customHeight="1">
      <c r="A63" s="49">
        <v>54</v>
      </c>
      <c r="B63" s="50" t="s">
        <v>93</v>
      </c>
      <c r="C63" s="51">
        <v>7568880</v>
      </c>
      <c r="D63" s="51"/>
      <c r="E63" s="52">
        <f t="shared" si="5"/>
        <v>7568880</v>
      </c>
      <c r="F63" s="53">
        <v>4487774.46</v>
      </c>
      <c r="G63" s="45">
        <f t="shared" si="0"/>
        <v>59.29245093065288</v>
      </c>
      <c r="H63" s="46">
        <f t="shared" si="1"/>
        <v>-9.292450930652883</v>
      </c>
      <c r="I63" s="47">
        <f t="shared" si="6"/>
        <v>3081105.54</v>
      </c>
      <c r="J63" s="46">
        <f t="shared" si="2"/>
        <v>40.70754906934712</v>
      </c>
      <c r="K63" s="53">
        <v>90240</v>
      </c>
      <c r="L63" s="45">
        <f t="shared" si="3"/>
        <v>1.1922503725782414</v>
      </c>
      <c r="M63" s="44">
        <f t="shared" si="7"/>
        <v>4578014.46</v>
      </c>
      <c r="N63" s="45">
        <f t="shared" si="8"/>
        <v>60.48470130323113</v>
      </c>
      <c r="O63" s="54">
        <f t="shared" si="9"/>
        <v>9.515298696768873</v>
      </c>
      <c r="P63" s="53">
        <f t="shared" si="10"/>
        <v>2990865.54</v>
      </c>
      <c r="Q63" s="55">
        <f t="shared" si="4"/>
        <v>39.51529869676887</v>
      </c>
      <c r="S63" s="2">
        <v>5</v>
      </c>
      <c r="T63" s="2">
        <v>127</v>
      </c>
      <c r="U63" s="2"/>
      <c r="V63" s="2" t="s">
        <v>36</v>
      </c>
      <c r="X63" s="37"/>
      <c r="Y63" s="38"/>
      <c r="Z63" s="2">
        <v>70</v>
      </c>
      <c r="AA63" s="2">
        <v>50</v>
      </c>
      <c r="AB63" s="48">
        <f t="shared" si="13"/>
        <v>0</v>
      </c>
      <c r="AF63" s="38"/>
      <c r="AG63" s="38"/>
      <c r="AH63" s="38">
        <f t="shared" si="12"/>
        <v>0</v>
      </c>
    </row>
    <row r="64" spans="1:34" s="1" customFormat="1" ht="23.25" customHeight="1">
      <c r="A64" s="49">
        <v>55</v>
      </c>
      <c r="B64" s="50" t="s">
        <v>94</v>
      </c>
      <c r="C64" s="51">
        <v>16978060</v>
      </c>
      <c r="D64" s="51"/>
      <c r="E64" s="52">
        <f t="shared" si="5"/>
        <v>16978060</v>
      </c>
      <c r="F64" s="53">
        <v>10049688.79</v>
      </c>
      <c r="G64" s="45">
        <f t="shared" si="0"/>
        <v>59.192209180554194</v>
      </c>
      <c r="H64" s="46">
        <f t="shared" si="1"/>
        <v>-9.192209180554194</v>
      </c>
      <c r="I64" s="47">
        <f t="shared" si="6"/>
        <v>6928371.210000001</v>
      </c>
      <c r="J64" s="46">
        <f t="shared" si="2"/>
        <v>40.807790819445806</v>
      </c>
      <c r="K64" s="53"/>
      <c r="L64" s="45">
        <f t="shared" si="3"/>
        <v>0</v>
      </c>
      <c r="M64" s="44">
        <f t="shared" si="7"/>
        <v>10049688.79</v>
      </c>
      <c r="N64" s="45">
        <f t="shared" si="8"/>
        <v>59.192209180554194</v>
      </c>
      <c r="O64" s="54">
        <f t="shared" si="9"/>
        <v>10.807790819445806</v>
      </c>
      <c r="P64" s="53">
        <f t="shared" si="10"/>
        <v>6928371.210000001</v>
      </c>
      <c r="Q64" s="55">
        <f t="shared" si="4"/>
        <v>40.807790819445806</v>
      </c>
      <c r="S64" s="2">
        <v>1</v>
      </c>
      <c r="T64" s="2">
        <v>17</v>
      </c>
      <c r="U64" s="2"/>
      <c r="V64" s="2" t="s">
        <v>36</v>
      </c>
      <c r="X64" s="37"/>
      <c r="Y64" s="38"/>
      <c r="Z64" s="2">
        <v>70</v>
      </c>
      <c r="AA64" s="2">
        <v>50</v>
      </c>
      <c r="AB64" s="48">
        <f t="shared" si="13"/>
        <v>0</v>
      </c>
      <c r="AF64" s="38"/>
      <c r="AG64" s="38"/>
      <c r="AH64" s="38">
        <f t="shared" si="12"/>
        <v>0</v>
      </c>
    </row>
    <row r="65" spans="1:34" s="1" customFormat="1" ht="23.25" customHeight="1">
      <c r="A65" s="49">
        <v>56</v>
      </c>
      <c r="B65" s="50" t="s">
        <v>95</v>
      </c>
      <c r="C65" s="51">
        <v>1704440</v>
      </c>
      <c r="D65" s="51"/>
      <c r="E65" s="52">
        <f t="shared" si="5"/>
        <v>1704440</v>
      </c>
      <c r="F65" s="53">
        <v>1007381.79</v>
      </c>
      <c r="G65" s="45">
        <f t="shared" si="0"/>
        <v>59.103388209617236</v>
      </c>
      <c r="H65" s="46">
        <f t="shared" si="1"/>
        <v>-9.103388209617236</v>
      </c>
      <c r="I65" s="47">
        <f t="shared" si="6"/>
        <v>697058.21</v>
      </c>
      <c r="J65" s="46">
        <f t="shared" si="2"/>
        <v>40.896611790382764</v>
      </c>
      <c r="K65" s="53">
        <v>1605.76</v>
      </c>
      <c r="L65" s="45">
        <f t="shared" si="3"/>
        <v>0.09421041515101734</v>
      </c>
      <c r="M65" s="44">
        <f t="shared" si="7"/>
        <v>1008987.55</v>
      </c>
      <c r="N65" s="45">
        <f t="shared" si="8"/>
        <v>59.197598624768254</v>
      </c>
      <c r="O65" s="54">
        <f t="shared" si="9"/>
        <v>10.802401375231746</v>
      </c>
      <c r="P65" s="53">
        <f t="shared" si="10"/>
        <v>695452.45</v>
      </c>
      <c r="Q65" s="55">
        <f t="shared" si="4"/>
        <v>40.802401375231746</v>
      </c>
      <c r="S65" s="2">
        <v>83</v>
      </c>
      <c r="T65" s="2">
        <v>83</v>
      </c>
      <c r="U65" s="2"/>
      <c r="V65" s="2" t="s">
        <v>67</v>
      </c>
      <c r="X65" s="37"/>
      <c r="Y65" s="38"/>
      <c r="Z65" s="2">
        <v>70</v>
      </c>
      <c r="AA65" s="2">
        <v>50</v>
      </c>
      <c r="AB65" s="48">
        <f t="shared" si="13"/>
        <v>0</v>
      </c>
      <c r="AF65" s="38"/>
      <c r="AG65" s="38"/>
      <c r="AH65" s="38">
        <f t="shared" si="12"/>
        <v>0</v>
      </c>
    </row>
    <row r="66" spans="1:34" s="1" customFormat="1" ht="23.25" customHeight="1">
      <c r="A66" s="49">
        <v>57</v>
      </c>
      <c r="B66" s="50" t="s">
        <v>96</v>
      </c>
      <c r="C66" s="51">
        <v>2702212</v>
      </c>
      <c r="D66" s="51"/>
      <c r="E66" s="52">
        <f t="shared" si="5"/>
        <v>2702212</v>
      </c>
      <c r="F66" s="53">
        <v>1595859.76</v>
      </c>
      <c r="G66" s="45">
        <f t="shared" si="0"/>
        <v>59.05753360580147</v>
      </c>
      <c r="H66" s="46">
        <f t="shared" si="1"/>
        <v>-9.057533605801467</v>
      </c>
      <c r="I66" s="47">
        <f t="shared" si="6"/>
        <v>1106352.24</v>
      </c>
      <c r="J66" s="46">
        <f t="shared" si="2"/>
        <v>40.94246639419853</v>
      </c>
      <c r="K66" s="53">
        <v>109000</v>
      </c>
      <c r="L66" s="45">
        <f t="shared" si="3"/>
        <v>4.033732364448089</v>
      </c>
      <c r="M66" s="44">
        <f t="shared" si="7"/>
        <v>1704859.76</v>
      </c>
      <c r="N66" s="45">
        <f t="shared" si="8"/>
        <v>63.09126597024956</v>
      </c>
      <c r="O66" s="54">
        <f t="shared" si="9"/>
        <v>6.908734029750441</v>
      </c>
      <c r="P66" s="53">
        <f t="shared" si="10"/>
        <v>997352.24</v>
      </c>
      <c r="Q66" s="55">
        <f t="shared" si="4"/>
        <v>36.90873402975044</v>
      </c>
      <c r="S66" s="2">
        <v>5</v>
      </c>
      <c r="T66" s="2">
        <v>83</v>
      </c>
      <c r="U66" s="2"/>
      <c r="V66" s="2" t="s">
        <v>36</v>
      </c>
      <c r="X66" s="37"/>
      <c r="Y66" s="38"/>
      <c r="Z66" s="2">
        <v>70</v>
      </c>
      <c r="AA66" s="2">
        <v>50</v>
      </c>
      <c r="AB66" s="48">
        <f t="shared" si="13"/>
        <v>0</v>
      </c>
      <c r="AF66" s="38"/>
      <c r="AG66" s="38"/>
      <c r="AH66" s="38">
        <f t="shared" si="12"/>
        <v>0</v>
      </c>
    </row>
    <row r="67" spans="1:34" s="1" customFormat="1" ht="23.25" customHeight="1">
      <c r="A67" s="49">
        <v>58</v>
      </c>
      <c r="B67" s="50" t="s">
        <v>97</v>
      </c>
      <c r="C67" s="51">
        <v>8653960</v>
      </c>
      <c r="D67" s="51"/>
      <c r="E67" s="52">
        <f t="shared" si="5"/>
        <v>8653960</v>
      </c>
      <c r="F67" s="53">
        <v>5082672.62</v>
      </c>
      <c r="G67" s="45">
        <f t="shared" si="0"/>
        <v>58.73233317463912</v>
      </c>
      <c r="H67" s="46">
        <f t="shared" si="1"/>
        <v>-8.732333174639123</v>
      </c>
      <c r="I67" s="47">
        <f t="shared" si="6"/>
        <v>3571287.38</v>
      </c>
      <c r="J67" s="46">
        <f t="shared" si="2"/>
        <v>41.26766682536088</v>
      </c>
      <c r="K67" s="53">
        <v>659400</v>
      </c>
      <c r="L67" s="45">
        <f t="shared" si="3"/>
        <v>7.619633092826867</v>
      </c>
      <c r="M67" s="44">
        <f t="shared" si="7"/>
        <v>5742072.62</v>
      </c>
      <c r="N67" s="45">
        <f t="shared" si="8"/>
        <v>66.351966267466</v>
      </c>
      <c r="O67" s="54">
        <f t="shared" si="9"/>
        <v>3.648033732534003</v>
      </c>
      <c r="P67" s="53">
        <f t="shared" si="10"/>
        <v>2911887.38</v>
      </c>
      <c r="Q67" s="55">
        <f t="shared" si="4"/>
        <v>33.64803373253401</v>
      </c>
      <c r="S67" s="2">
        <v>5</v>
      </c>
      <c r="T67" s="2">
        <v>3</v>
      </c>
      <c r="U67" s="2" t="s">
        <v>75</v>
      </c>
      <c r="V67" s="2" t="s">
        <v>36</v>
      </c>
      <c r="X67" s="37"/>
      <c r="Y67" s="38"/>
      <c r="Z67" s="2">
        <v>70</v>
      </c>
      <c r="AA67" s="2">
        <v>50</v>
      </c>
      <c r="AB67" s="48">
        <f t="shared" si="13"/>
        <v>0</v>
      </c>
      <c r="AF67" s="38"/>
      <c r="AG67" s="38"/>
      <c r="AH67" s="38">
        <f t="shared" si="12"/>
        <v>0</v>
      </c>
    </row>
    <row r="68" spans="1:34" s="1" customFormat="1" ht="23.25" customHeight="1">
      <c r="A68" s="49">
        <v>59</v>
      </c>
      <c r="B68" s="50" t="s">
        <v>98</v>
      </c>
      <c r="C68" s="51">
        <v>1226740</v>
      </c>
      <c r="D68" s="51"/>
      <c r="E68" s="52">
        <f t="shared" si="5"/>
        <v>1226740</v>
      </c>
      <c r="F68" s="53">
        <v>715946.42</v>
      </c>
      <c r="G68" s="45">
        <f t="shared" si="0"/>
        <v>58.361708267440534</v>
      </c>
      <c r="H68" s="46">
        <f t="shared" si="1"/>
        <v>-8.361708267440534</v>
      </c>
      <c r="I68" s="47">
        <f t="shared" si="6"/>
        <v>510793.57999999996</v>
      </c>
      <c r="J68" s="46">
        <f t="shared" si="2"/>
        <v>41.63829173255946</v>
      </c>
      <c r="K68" s="53">
        <v>143500</v>
      </c>
      <c r="L68" s="45">
        <f t="shared" si="3"/>
        <v>11.697670247974306</v>
      </c>
      <c r="M68" s="44">
        <f t="shared" si="7"/>
        <v>859446.42</v>
      </c>
      <c r="N68" s="45">
        <f t="shared" si="8"/>
        <v>70.05937851541483</v>
      </c>
      <c r="O68" s="54">
        <f t="shared" si="9"/>
        <v>-0.059378515414834965</v>
      </c>
      <c r="P68" s="53">
        <f t="shared" si="10"/>
        <v>367293.57999999996</v>
      </c>
      <c r="Q68" s="55">
        <f t="shared" si="4"/>
        <v>29.940621484585154</v>
      </c>
      <c r="S68" s="2">
        <v>3</v>
      </c>
      <c r="T68" s="2">
        <v>83</v>
      </c>
      <c r="U68" s="2"/>
      <c r="V68" s="2" t="s">
        <v>36</v>
      </c>
      <c r="X68" s="37"/>
      <c r="Y68" s="38"/>
      <c r="Z68" s="2">
        <v>70</v>
      </c>
      <c r="AA68" s="2">
        <v>50</v>
      </c>
      <c r="AB68" s="48">
        <f t="shared" si="13"/>
        <v>0</v>
      </c>
      <c r="AF68" s="38"/>
      <c r="AG68" s="38"/>
      <c r="AH68" s="38">
        <f t="shared" si="12"/>
        <v>0</v>
      </c>
    </row>
    <row r="69" spans="1:34" s="1" customFormat="1" ht="23.25" customHeight="1">
      <c r="A69" s="49">
        <v>60</v>
      </c>
      <c r="B69" s="50" t="s">
        <v>99</v>
      </c>
      <c r="C69" s="51">
        <v>4384650</v>
      </c>
      <c r="D69" s="51"/>
      <c r="E69" s="52">
        <f t="shared" si="5"/>
        <v>4384650</v>
      </c>
      <c r="F69" s="53">
        <v>2557800.11</v>
      </c>
      <c r="G69" s="45">
        <f t="shared" si="0"/>
        <v>58.33533144036582</v>
      </c>
      <c r="H69" s="46">
        <f t="shared" si="1"/>
        <v>-8.33533144036582</v>
      </c>
      <c r="I69" s="47">
        <f t="shared" si="6"/>
        <v>1826849.8900000001</v>
      </c>
      <c r="J69" s="46">
        <f t="shared" si="2"/>
        <v>41.66466855963418</v>
      </c>
      <c r="K69" s="53">
        <v>106960</v>
      </c>
      <c r="L69" s="45">
        <f t="shared" si="3"/>
        <v>2.4394193379175078</v>
      </c>
      <c r="M69" s="44">
        <f t="shared" si="7"/>
        <v>2664760.11</v>
      </c>
      <c r="N69" s="45">
        <f t="shared" si="8"/>
        <v>60.77475077828333</v>
      </c>
      <c r="O69" s="54">
        <f t="shared" si="9"/>
        <v>9.225249221716673</v>
      </c>
      <c r="P69" s="53">
        <f t="shared" si="10"/>
        <v>1719889.8900000001</v>
      </c>
      <c r="Q69" s="55">
        <f t="shared" si="4"/>
        <v>39.22524922171667</v>
      </c>
      <c r="S69" s="2">
        <v>1</v>
      </c>
      <c r="T69" s="2">
        <v>53</v>
      </c>
      <c r="U69" s="2"/>
      <c r="V69" s="2" t="s">
        <v>36</v>
      </c>
      <c r="X69" s="37"/>
      <c r="Y69" s="38"/>
      <c r="Z69" s="2">
        <v>70</v>
      </c>
      <c r="AA69" s="2">
        <v>50</v>
      </c>
      <c r="AB69" s="48">
        <f t="shared" si="13"/>
        <v>0</v>
      </c>
      <c r="AF69" s="38"/>
      <c r="AG69" s="38"/>
      <c r="AH69" s="38">
        <f t="shared" si="12"/>
        <v>0</v>
      </c>
    </row>
    <row r="70" spans="1:34" s="1" customFormat="1" ht="23.25" customHeight="1">
      <c r="A70" s="49">
        <v>61</v>
      </c>
      <c r="B70" s="50" t="s">
        <v>100</v>
      </c>
      <c r="C70" s="51">
        <v>7718990</v>
      </c>
      <c r="D70" s="51"/>
      <c r="E70" s="52">
        <f t="shared" si="5"/>
        <v>7718990</v>
      </c>
      <c r="F70" s="53">
        <v>4502639.25</v>
      </c>
      <c r="G70" s="45">
        <f t="shared" si="0"/>
        <v>58.331974131330654</v>
      </c>
      <c r="H70" s="46">
        <f t="shared" si="1"/>
        <v>-8.331974131330654</v>
      </c>
      <c r="I70" s="47">
        <f t="shared" si="6"/>
        <v>3216350.75</v>
      </c>
      <c r="J70" s="46">
        <f t="shared" si="2"/>
        <v>41.668025868669346</v>
      </c>
      <c r="K70" s="53">
        <v>193500</v>
      </c>
      <c r="L70" s="45">
        <f t="shared" si="3"/>
        <v>2.506804646721916</v>
      </c>
      <c r="M70" s="44">
        <f t="shared" si="7"/>
        <v>4696139.25</v>
      </c>
      <c r="N70" s="45">
        <f t="shared" si="8"/>
        <v>60.83877877805257</v>
      </c>
      <c r="O70" s="54">
        <f t="shared" si="9"/>
        <v>9.161221221947429</v>
      </c>
      <c r="P70" s="53">
        <f t="shared" si="10"/>
        <v>3022850.75</v>
      </c>
      <c r="Q70" s="55">
        <f t="shared" si="4"/>
        <v>39.16122122194743</v>
      </c>
      <c r="S70" s="2">
        <v>8</v>
      </c>
      <c r="T70" s="2">
        <v>3</v>
      </c>
      <c r="U70" s="2" t="s">
        <v>39</v>
      </c>
      <c r="V70" s="2" t="s">
        <v>36</v>
      </c>
      <c r="X70" s="37"/>
      <c r="Y70" s="38"/>
      <c r="Z70" s="2">
        <v>70</v>
      </c>
      <c r="AA70" s="2">
        <v>50</v>
      </c>
      <c r="AB70" s="48">
        <f t="shared" si="13"/>
        <v>0</v>
      </c>
      <c r="AF70" s="38"/>
      <c r="AG70" s="38"/>
      <c r="AH70" s="38">
        <f t="shared" si="12"/>
        <v>0</v>
      </c>
    </row>
    <row r="71" spans="1:34" s="1" customFormat="1" ht="23.25" customHeight="1">
      <c r="A71" s="49">
        <v>62</v>
      </c>
      <c r="B71" s="50" t="s">
        <v>101</v>
      </c>
      <c r="C71" s="51">
        <v>8170230</v>
      </c>
      <c r="D71" s="51"/>
      <c r="E71" s="52">
        <f t="shared" si="5"/>
        <v>8170230</v>
      </c>
      <c r="F71" s="53">
        <v>4745366.12</v>
      </c>
      <c r="G71" s="45">
        <f t="shared" si="0"/>
        <v>58.08118155792432</v>
      </c>
      <c r="H71" s="46">
        <f t="shared" si="1"/>
        <v>-8.081181557924317</v>
      </c>
      <c r="I71" s="47">
        <f t="shared" si="6"/>
        <v>3424863.88</v>
      </c>
      <c r="J71" s="46">
        <f t="shared" si="2"/>
        <v>41.91881844207568</v>
      </c>
      <c r="K71" s="53"/>
      <c r="L71" s="45">
        <f t="shared" si="3"/>
        <v>0</v>
      </c>
      <c r="M71" s="44">
        <f t="shared" si="7"/>
        <v>4745366.12</v>
      </c>
      <c r="N71" s="45">
        <f t="shared" si="8"/>
        <v>58.08118155792432</v>
      </c>
      <c r="O71" s="54">
        <f t="shared" si="9"/>
        <v>11.918818442075683</v>
      </c>
      <c r="P71" s="53">
        <f t="shared" si="10"/>
        <v>3424863.88</v>
      </c>
      <c r="Q71" s="55">
        <f t="shared" si="4"/>
        <v>41.91881844207568</v>
      </c>
      <c r="S71" s="2">
        <v>3</v>
      </c>
      <c r="T71" s="2">
        <v>53</v>
      </c>
      <c r="U71" s="2"/>
      <c r="V71" s="2" t="s">
        <v>36</v>
      </c>
      <c r="X71" s="37"/>
      <c r="Y71" s="38"/>
      <c r="Z71" s="2">
        <v>70</v>
      </c>
      <c r="AA71" s="2">
        <v>50</v>
      </c>
      <c r="AB71" s="48">
        <f t="shared" si="13"/>
        <v>0</v>
      </c>
      <c r="AF71" s="38"/>
      <c r="AG71" s="38"/>
      <c r="AH71" s="38">
        <f t="shared" si="12"/>
        <v>0</v>
      </c>
    </row>
    <row r="72" spans="1:34" s="1" customFormat="1" ht="23.25" customHeight="1">
      <c r="A72" s="49">
        <v>63</v>
      </c>
      <c r="B72" s="50" t="s">
        <v>102</v>
      </c>
      <c r="C72" s="51">
        <v>1286020</v>
      </c>
      <c r="D72" s="51"/>
      <c r="E72" s="52">
        <f t="shared" si="5"/>
        <v>1286020</v>
      </c>
      <c r="F72" s="53">
        <v>746717.06</v>
      </c>
      <c r="G72" s="45">
        <f t="shared" si="0"/>
        <v>58.06418718215891</v>
      </c>
      <c r="H72" s="46">
        <f t="shared" si="1"/>
        <v>-8.06418718215891</v>
      </c>
      <c r="I72" s="47">
        <f t="shared" si="6"/>
        <v>539302.94</v>
      </c>
      <c r="J72" s="46">
        <f t="shared" si="2"/>
        <v>41.93581281784108</v>
      </c>
      <c r="K72" s="53">
        <v>140000</v>
      </c>
      <c r="L72" s="45">
        <f t="shared" si="3"/>
        <v>10.886300368579027</v>
      </c>
      <c r="M72" s="44">
        <f t="shared" si="7"/>
        <v>886717.06</v>
      </c>
      <c r="N72" s="45">
        <f t="shared" si="8"/>
        <v>68.95048755073793</v>
      </c>
      <c r="O72" s="54">
        <f t="shared" si="9"/>
        <v>1.0495124492620675</v>
      </c>
      <c r="P72" s="53">
        <f t="shared" si="10"/>
        <v>399302.93999999994</v>
      </c>
      <c r="Q72" s="55">
        <f t="shared" si="4"/>
        <v>31.049512449262057</v>
      </c>
      <c r="S72" s="2">
        <v>3</v>
      </c>
      <c r="T72" s="2">
        <v>83</v>
      </c>
      <c r="U72" s="2"/>
      <c r="V72" s="2" t="s">
        <v>36</v>
      </c>
      <c r="X72" s="37"/>
      <c r="Y72" s="38"/>
      <c r="Z72" s="2">
        <v>70</v>
      </c>
      <c r="AA72" s="2">
        <v>50</v>
      </c>
      <c r="AB72" s="48">
        <f t="shared" si="13"/>
        <v>0</v>
      </c>
      <c r="AF72" s="38"/>
      <c r="AG72" s="38"/>
      <c r="AH72" s="38">
        <f t="shared" si="12"/>
        <v>0</v>
      </c>
    </row>
    <row r="73" spans="1:34" s="1" customFormat="1" ht="23.25" customHeight="1">
      <c r="A73" s="49">
        <v>64</v>
      </c>
      <c r="B73" s="50" t="s">
        <v>103</v>
      </c>
      <c r="C73" s="51">
        <v>2410750</v>
      </c>
      <c r="D73" s="51"/>
      <c r="E73" s="52">
        <f t="shared" si="5"/>
        <v>2410750</v>
      </c>
      <c r="F73" s="53">
        <v>1396998.19</v>
      </c>
      <c r="G73" s="45">
        <f aca="true" t="shared" si="14" ref="G73:G136">+F73*100/E73</f>
        <v>57.948696048947426</v>
      </c>
      <c r="H73" s="46">
        <f aca="true" t="shared" si="15" ref="H73:H136">+AA73-G73</f>
        <v>-7.948696048947426</v>
      </c>
      <c r="I73" s="47">
        <f t="shared" si="6"/>
        <v>1013751.81</v>
      </c>
      <c r="J73" s="46">
        <f aca="true" t="shared" si="16" ref="J73:J136">+I73*100/E73</f>
        <v>42.051303951052574</v>
      </c>
      <c r="K73" s="53"/>
      <c r="L73" s="45">
        <f aca="true" t="shared" si="17" ref="L73:L136">+K73*100/E73</f>
        <v>0</v>
      </c>
      <c r="M73" s="44">
        <f t="shared" si="7"/>
        <v>1396998.19</v>
      </c>
      <c r="N73" s="45">
        <f t="shared" si="8"/>
        <v>57.948696048947426</v>
      </c>
      <c r="O73" s="54">
        <f t="shared" si="9"/>
        <v>12.051303951052574</v>
      </c>
      <c r="P73" s="53">
        <f t="shared" si="10"/>
        <v>1013751.81</v>
      </c>
      <c r="Q73" s="55">
        <f aca="true" t="shared" si="18" ref="Q73:Q136">+P73*100/E73</f>
        <v>42.051303951052574</v>
      </c>
      <c r="S73" s="2">
        <v>4</v>
      </c>
      <c r="T73" s="2">
        <v>53</v>
      </c>
      <c r="U73" s="2"/>
      <c r="V73" s="2" t="s">
        <v>36</v>
      </c>
      <c r="X73" s="37"/>
      <c r="Y73" s="38"/>
      <c r="Z73" s="2">
        <v>70</v>
      </c>
      <c r="AA73" s="2">
        <v>50</v>
      </c>
      <c r="AB73" s="48">
        <f t="shared" si="13"/>
        <v>0</v>
      </c>
      <c r="AF73" s="38"/>
      <c r="AG73" s="38"/>
      <c r="AH73" s="38">
        <f t="shared" si="12"/>
        <v>0</v>
      </c>
    </row>
    <row r="74" spans="1:34" s="1" customFormat="1" ht="23.25" customHeight="1">
      <c r="A74" s="49">
        <v>65</v>
      </c>
      <c r="B74" s="50" t="s">
        <v>104</v>
      </c>
      <c r="C74" s="51">
        <v>14384990</v>
      </c>
      <c r="D74" s="51"/>
      <c r="E74" s="52">
        <f aca="true" t="shared" si="19" ref="E74:E137">SUM(C74:D74)</f>
        <v>14384990</v>
      </c>
      <c r="F74" s="53">
        <v>8335714.72</v>
      </c>
      <c r="G74" s="45">
        <f t="shared" si="14"/>
        <v>57.94730980000681</v>
      </c>
      <c r="H74" s="46">
        <f t="shared" si="15"/>
        <v>-7.947309800006813</v>
      </c>
      <c r="I74" s="47">
        <f aca="true" t="shared" si="20" ref="I74:I137">+E74-F74</f>
        <v>6049275.28</v>
      </c>
      <c r="J74" s="46">
        <f t="shared" si="16"/>
        <v>42.05269019999319</v>
      </c>
      <c r="K74" s="53">
        <v>1495050</v>
      </c>
      <c r="L74" s="45">
        <f t="shared" si="17"/>
        <v>10.393125056048005</v>
      </c>
      <c r="M74" s="44">
        <f aca="true" t="shared" si="21" ref="M74:M137">SUM(F74+K74)</f>
        <v>9830764.719999999</v>
      </c>
      <c r="N74" s="45">
        <f aca="true" t="shared" si="22" ref="N74:N137">SUM(M74*100/E74)</f>
        <v>68.34043485605481</v>
      </c>
      <c r="O74" s="54">
        <f aca="true" t="shared" si="23" ref="O74:O137">+Z74-N74</f>
        <v>1.659565143945187</v>
      </c>
      <c r="P74" s="53">
        <f aca="true" t="shared" si="24" ref="P74:P137">SUM(E74-M74)</f>
        <v>4554225.280000001</v>
      </c>
      <c r="Q74" s="55">
        <f t="shared" si="18"/>
        <v>31.65956514394519</v>
      </c>
      <c r="S74" s="2">
        <v>7</v>
      </c>
      <c r="T74" s="2">
        <v>17</v>
      </c>
      <c r="U74" s="2"/>
      <c r="V74" s="2" t="s">
        <v>36</v>
      </c>
      <c r="X74" s="37"/>
      <c r="Y74" s="38"/>
      <c r="Z74" s="2">
        <v>70</v>
      </c>
      <c r="AA74" s="2">
        <v>50</v>
      </c>
      <c r="AB74" s="48">
        <f aca="true" t="shared" si="25" ref="AB74:AB105">+Y74+X74</f>
        <v>0</v>
      </c>
      <c r="AF74" s="38"/>
      <c r="AG74" s="38"/>
      <c r="AH74" s="38">
        <f aca="true" t="shared" si="26" ref="AH74:AH137">SUM(AF74:AG74)</f>
        <v>0</v>
      </c>
    </row>
    <row r="75" spans="1:34" s="1" customFormat="1" ht="23.25" customHeight="1">
      <c r="A75" s="49">
        <v>66</v>
      </c>
      <c r="B75" s="50" t="s">
        <v>105</v>
      </c>
      <c r="C75" s="51">
        <v>10115390</v>
      </c>
      <c r="D75" s="51"/>
      <c r="E75" s="52">
        <f t="shared" si="19"/>
        <v>10115390</v>
      </c>
      <c r="F75" s="53">
        <v>5811094.53</v>
      </c>
      <c r="G75" s="45">
        <f t="shared" si="14"/>
        <v>57.44805222537144</v>
      </c>
      <c r="H75" s="46">
        <f t="shared" si="15"/>
        <v>-7.448052225371441</v>
      </c>
      <c r="I75" s="47">
        <f t="shared" si="20"/>
        <v>4304295.47</v>
      </c>
      <c r="J75" s="46">
        <f t="shared" si="16"/>
        <v>42.55194777462856</v>
      </c>
      <c r="K75" s="53">
        <v>11400</v>
      </c>
      <c r="L75" s="45">
        <f t="shared" si="17"/>
        <v>0.11269955977970202</v>
      </c>
      <c r="M75" s="44">
        <f t="shared" si="21"/>
        <v>5822494.53</v>
      </c>
      <c r="N75" s="45">
        <f t="shared" si="22"/>
        <v>57.56075178515114</v>
      </c>
      <c r="O75" s="54">
        <f t="shared" si="23"/>
        <v>12.43924821484886</v>
      </c>
      <c r="P75" s="53">
        <f t="shared" si="24"/>
        <v>4292895.47</v>
      </c>
      <c r="Q75" s="55">
        <f t="shared" si="18"/>
        <v>42.43924821484886</v>
      </c>
      <c r="S75" s="2">
        <v>3</v>
      </c>
      <c r="T75" s="2">
        <v>17</v>
      </c>
      <c r="U75" s="2"/>
      <c r="V75" s="2" t="s">
        <v>36</v>
      </c>
      <c r="X75" s="37"/>
      <c r="Y75" s="38"/>
      <c r="Z75" s="2">
        <v>70</v>
      </c>
      <c r="AA75" s="2">
        <v>50</v>
      </c>
      <c r="AB75" s="48">
        <f t="shared" si="25"/>
        <v>0</v>
      </c>
      <c r="AF75" s="38"/>
      <c r="AG75" s="38"/>
      <c r="AH75" s="38">
        <f t="shared" si="26"/>
        <v>0</v>
      </c>
    </row>
    <row r="76" spans="1:34" s="1" customFormat="1" ht="23.25" customHeight="1">
      <c r="A76" s="49">
        <v>67</v>
      </c>
      <c r="B76" s="50" t="s">
        <v>106</v>
      </c>
      <c r="C76" s="51">
        <v>2333690</v>
      </c>
      <c r="D76" s="51"/>
      <c r="E76" s="52">
        <f t="shared" si="19"/>
        <v>2333690</v>
      </c>
      <c r="F76" s="53">
        <v>1338405.47</v>
      </c>
      <c r="G76" s="45">
        <f t="shared" si="14"/>
        <v>57.35146784705766</v>
      </c>
      <c r="H76" s="46">
        <f t="shared" si="15"/>
        <v>-7.351467847057663</v>
      </c>
      <c r="I76" s="47">
        <f t="shared" si="20"/>
        <v>995284.53</v>
      </c>
      <c r="J76" s="46">
        <f t="shared" si="16"/>
        <v>42.64853215294234</v>
      </c>
      <c r="K76" s="53">
        <v>37100</v>
      </c>
      <c r="L76" s="45">
        <f t="shared" si="17"/>
        <v>1.5897569942880159</v>
      </c>
      <c r="M76" s="44">
        <f t="shared" si="21"/>
        <v>1375505.47</v>
      </c>
      <c r="N76" s="45">
        <f t="shared" si="22"/>
        <v>58.94122484134568</v>
      </c>
      <c r="O76" s="54">
        <f t="shared" si="23"/>
        <v>11.05877515865432</v>
      </c>
      <c r="P76" s="53">
        <f t="shared" si="24"/>
        <v>958184.53</v>
      </c>
      <c r="Q76" s="55">
        <f t="shared" si="18"/>
        <v>41.05877515865432</v>
      </c>
      <c r="S76" s="2">
        <v>9</v>
      </c>
      <c r="T76" s="2">
        <v>53</v>
      </c>
      <c r="U76" s="2"/>
      <c r="V76" s="2" t="s">
        <v>36</v>
      </c>
      <c r="X76" s="37"/>
      <c r="Y76" s="38"/>
      <c r="Z76" s="2">
        <v>70</v>
      </c>
      <c r="AA76" s="2">
        <v>50</v>
      </c>
      <c r="AB76" s="48">
        <f t="shared" si="25"/>
        <v>0</v>
      </c>
      <c r="AF76" s="38"/>
      <c r="AG76" s="38"/>
      <c r="AH76" s="38">
        <f t="shared" si="26"/>
        <v>0</v>
      </c>
    </row>
    <row r="77" spans="1:34" s="1" customFormat="1" ht="23.25" customHeight="1">
      <c r="A77" s="49">
        <v>68</v>
      </c>
      <c r="B77" s="50" t="s">
        <v>107</v>
      </c>
      <c r="C77" s="51">
        <v>11820320</v>
      </c>
      <c r="D77" s="51"/>
      <c r="E77" s="52">
        <f t="shared" si="19"/>
        <v>11820320</v>
      </c>
      <c r="F77" s="53">
        <v>6765935.32</v>
      </c>
      <c r="G77" s="45">
        <f t="shared" si="14"/>
        <v>57.23986592579558</v>
      </c>
      <c r="H77" s="46">
        <f t="shared" si="15"/>
        <v>-7.239865925795577</v>
      </c>
      <c r="I77" s="47">
        <f t="shared" si="20"/>
        <v>5054384.68</v>
      </c>
      <c r="J77" s="46">
        <f t="shared" si="16"/>
        <v>42.76013407420442</v>
      </c>
      <c r="K77" s="53">
        <v>1115940</v>
      </c>
      <c r="L77" s="45">
        <f t="shared" si="17"/>
        <v>9.440861161119157</v>
      </c>
      <c r="M77" s="44">
        <f t="shared" si="21"/>
        <v>7881875.32</v>
      </c>
      <c r="N77" s="45">
        <f t="shared" si="22"/>
        <v>66.68072708691474</v>
      </c>
      <c r="O77" s="54">
        <f t="shared" si="23"/>
        <v>3.319272913085257</v>
      </c>
      <c r="P77" s="53">
        <f t="shared" si="24"/>
        <v>3938444.6799999997</v>
      </c>
      <c r="Q77" s="55">
        <f t="shared" si="18"/>
        <v>33.319272913085264</v>
      </c>
      <c r="S77" s="2">
        <v>6</v>
      </c>
      <c r="T77" s="2">
        <v>3</v>
      </c>
      <c r="U77" s="2" t="s">
        <v>75</v>
      </c>
      <c r="V77" s="2" t="s">
        <v>36</v>
      </c>
      <c r="X77" s="37"/>
      <c r="Y77" s="38"/>
      <c r="Z77" s="2">
        <v>70</v>
      </c>
      <c r="AA77" s="2">
        <v>50</v>
      </c>
      <c r="AB77" s="48">
        <f t="shared" si="25"/>
        <v>0</v>
      </c>
      <c r="AF77" s="38"/>
      <c r="AG77" s="38"/>
      <c r="AH77" s="38">
        <f t="shared" si="26"/>
        <v>0</v>
      </c>
    </row>
    <row r="78" spans="1:34" s="1" customFormat="1" ht="23.25" customHeight="1">
      <c r="A78" s="49">
        <v>69</v>
      </c>
      <c r="B78" s="50" t="s">
        <v>108</v>
      </c>
      <c r="C78" s="51">
        <v>1257420</v>
      </c>
      <c r="D78" s="51"/>
      <c r="E78" s="52">
        <f t="shared" si="19"/>
        <v>1257420</v>
      </c>
      <c r="F78" s="53">
        <v>718178.19</v>
      </c>
      <c r="G78" s="45">
        <f t="shared" si="14"/>
        <v>57.11521925848165</v>
      </c>
      <c r="H78" s="46">
        <f t="shared" si="15"/>
        <v>-7.115219258481652</v>
      </c>
      <c r="I78" s="47">
        <f t="shared" si="20"/>
        <v>539241.81</v>
      </c>
      <c r="J78" s="46">
        <f t="shared" si="16"/>
        <v>42.884780741518355</v>
      </c>
      <c r="K78" s="53">
        <v>143500</v>
      </c>
      <c r="L78" s="45">
        <f t="shared" si="17"/>
        <v>11.41225684337771</v>
      </c>
      <c r="M78" s="44">
        <f t="shared" si="21"/>
        <v>861678.19</v>
      </c>
      <c r="N78" s="45">
        <f t="shared" si="22"/>
        <v>68.52747610185936</v>
      </c>
      <c r="O78" s="54">
        <f t="shared" si="23"/>
        <v>1.4725238981406363</v>
      </c>
      <c r="P78" s="53">
        <f t="shared" si="24"/>
        <v>395741.81000000006</v>
      </c>
      <c r="Q78" s="55">
        <f t="shared" si="18"/>
        <v>31.472523898140643</v>
      </c>
      <c r="S78" s="2">
        <v>4</v>
      </c>
      <c r="T78" s="2">
        <v>83</v>
      </c>
      <c r="U78" s="2"/>
      <c r="V78" s="2" t="s">
        <v>36</v>
      </c>
      <c r="X78" s="37"/>
      <c r="Y78" s="38"/>
      <c r="Z78" s="2">
        <v>70</v>
      </c>
      <c r="AA78" s="2">
        <v>50</v>
      </c>
      <c r="AB78" s="48">
        <f t="shared" si="25"/>
        <v>0</v>
      </c>
      <c r="AF78" s="38"/>
      <c r="AG78" s="38"/>
      <c r="AH78" s="38">
        <f t="shared" si="26"/>
        <v>0</v>
      </c>
    </row>
    <row r="79" spans="1:34" s="1" customFormat="1" ht="23.25" customHeight="1">
      <c r="A79" s="49">
        <v>70</v>
      </c>
      <c r="B79" s="50" t="s">
        <v>109</v>
      </c>
      <c r="C79" s="51">
        <v>3420775</v>
      </c>
      <c r="D79" s="51"/>
      <c r="E79" s="52">
        <f t="shared" si="19"/>
        <v>3420775</v>
      </c>
      <c r="F79" s="53">
        <v>1945844.93</v>
      </c>
      <c r="G79" s="45">
        <f t="shared" si="14"/>
        <v>56.88316039493974</v>
      </c>
      <c r="H79" s="46">
        <f t="shared" si="15"/>
        <v>-6.883160394939743</v>
      </c>
      <c r="I79" s="47">
        <f t="shared" si="20"/>
        <v>1474930.07</v>
      </c>
      <c r="J79" s="46">
        <f t="shared" si="16"/>
        <v>43.11683960506026</v>
      </c>
      <c r="K79" s="53"/>
      <c r="L79" s="45">
        <f t="shared" si="17"/>
        <v>0</v>
      </c>
      <c r="M79" s="44">
        <f t="shared" si="21"/>
        <v>1945844.93</v>
      </c>
      <c r="N79" s="45">
        <f t="shared" si="22"/>
        <v>56.88316039493974</v>
      </c>
      <c r="O79" s="54">
        <f t="shared" si="23"/>
        <v>13.116839605060257</v>
      </c>
      <c r="P79" s="53">
        <f t="shared" si="24"/>
        <v>1474930.07</v>
      </c>
      <c r="Q79" s="55">
        <f t="shared" si="18"/>
        <v>43.11683960506026</v>
      </c>
      <c r="S79" s="2">
        <v>4</v>
      </c>
      <c r="T79" s="2">
        <v>53</v>
      </c>
      <c r="U79" s="2"/>
      <c r="V79" s="2" t="s">
        <v>36</v>
      </c>
      <c r="X79" s="37"/>
      <c r="Y79" s="38"/>
      <c r="Z79" s="2">
        <v>70</v>
      </c>
      <c r="AA79" s="2">
        <v>50</v>
      </c>
      <c r="AB79" s="48">
        <f t="shared" si="25"/>
        <v>0</v>
      </c>
      <c r="AF79" s="38"/>
      <c r="AG79" s="38"/>
      <c r="AH79" s="38">
        <f t="shared" si="26"/>
        <v>0</v>
      </c>
    </row>
    <row r="80" spans="1:34" s="1" customFormat="1" ht="23.25" customHeight="1">
      <c r="A80" s="49">
        <v>71</v>
      </c>
      <c r="B80" s="50" t="s">
        <v>110</v>
      </c>
      <c r="C80" s="51">
        <v>12151600</v>
      </c>
      <c r="D80" s="51"/>
      <c r="E80" s="52">
        <f t="shared" si="19"/>
        <v>12151600</v>
      </c>
      <c r="F80" s="53">
        <v>6908677.75</v>
      </c>
      <c r="G80" s="45">
        <f t="shared" si="14"/>
        <v>56.854058313308535</v>
      </c>
      <c r="H80" s="46">
        <f t="shared" si="15"/>
        <v>-6.854058313308535</v>
      </c>
      <c r="I80" s="47">
        <f t="shared" si="20"/>
        <v>5242922.25</v>
      </c>
      <c r="J80" s="46">
        <f t="shared" si="16"/>
        <v>43.145941686691465</v>
      </c>
      <c r="K80" s="53">
        <v>114940</v>
      </c>
      <c r="L80" s="45">
        <f t="shared" si="17"/>
        <v>0.945883669640212</v>
      </c>
      <c r="M80" s="44">
        <f t="shared" si="21"/>
        <v>7023617.75</v>
      </c>
      <c r="N80" s="45">
        <f t="shared" si="22"/>
        <v>57.799941982948745</v>
      </c>
      <c r="O80" s="54">
        <f t="shared" si="23"/>
        <v>12.200058017051255</v>
      </c>
      <c r="P80" s="53">
        <f t="shared" si="24"/>
        <v>5127982.25</v>
      </c>
      <c r="Q80" s="55">
        <f t="shared" si="18"/>
        <v>42.200058017051255</v>
      </c>
      <c r="S80" s="2">
        <v>7</v>
      </c>
      <c r="T80" s="2">
        <v>127</v>
      </c>
      <c r="U80" s="2"/>
      <c r="V80" s="2" t="s">
        <v>36</v>
      </c>
      <c r="X80" s="37"/>
      <c r="Y80" s="38"/>
      <c r="Z80" s="2">
        <v>70</v>
      </c>
      <c r="AA80" s="2">
        <v>50</v>
      </c>
      <c r="AB80" s="48">
        <f t="shared" si="25"/>
        <v>0</v>
      </c>
      <c r="AF80" s="38"/>
      <c r="AG80" s="38"/>
      <c r="AH80" s="38">
        <f t="shared" si="26"/>
        <v>0</v>
      </c>
    </row>
    <row r="81" spans="1:34" s="1" customFormat="1" ht="23.25" customHeight="1">
      <c r="A81" s="49">
        <v>72</v>
      </c>
      <c r="B81" s="50" t="s">
        <v>111</v>
      </c>
      <c r="C81" s="51">
        <v>3082800</v>
      </c>
      <c r="D81" s="51"/>
      <c r="E81" s="52">
        <f t="shared" si="19"/>
        <v>3082800</v>
      </c>
      <c r="F81" s="53">
        <v>1751654.95</v>
      </c>
      <c r="G81" s="45">
        <f t="shared" si="14"/>
        <v>56.820259179966264</v>
      </c>
      <c r="H81" s="46">
        <f t="shared" si="15"/>
        <v>-6.820259179966264</v>
      </c>
      <c r="I81" s="47">
        <f t="shared" si="20"/>
        <v>1331145.05</v>
      </c>
      <c r="J81" s="46">
        <f t="shared" si="16"/>
        <v>43.179740820033736</v>
      </c>
      <c r="K81" s="53">
        <v>773500</v>
      </c>
      <c r="L81" s="45">
        <f t="shared" si="17"/>
        <v>25.090826521344233</v>
      </c>
      <c r="M81" s="44">
        <f t="shared" si="21"/>
        <v>2525154.95</v>
      </c>
      <c r="N81" s="45">
        <f t="shared" si="22"/>
        <v>81.91108570131051</v>
      </c>
      <c r="O81" s="54">
        <f t="shared" si="23"/>
        <v>-11.911085701310512</v>
      </c>
      <c r="P81" s="53">
        <f t="shared" si="24"/>
        <v>557645.0499999998</v>
      </c>
      <c r="Q81" s="55">
        <f t="shared" si="18"/>
        <v>18.0889142986895</v>
      </c>
      <c r="S81" s="2">
        <v>1</v>
      </c>
      <c r="T81" s="2">
        <v>83</v>
      </c>
      <c r="U81" s="2"/>
      <c r="V81" s="2" t="s">
        <v>36</v>
      </c>
      <c r="X81" s="37"/>
      <c r="Y81" s="38"/>
      <c r="Z81" s="2">
        <v>70</v>
      </c>
      <c r="AA81" s="2">
        <v>50</v>
      </c>
      <c r="AB81" s="48">
        <f t="shared" si="25"/>
        <v>0</v>
      </c>
      <c r="AF81" s="38"/>
      <c r="AG81" s="38"/>
      <c r="AH81" s="38">
        <f t="shared" si="26"/>
        <v>0</v>
      </c>
    </row>
    <row r="82" spans="1:34" s="1" customFormat="1" ht="23.25" customHeight="1">
      <c r="A82" s="49">
        <v>73</v>
      </c>
      <c r="B82" s="50" t="s">
        <v>112</v>
      </c>
      <c r="C82" s="51">
        <v>11962990</v>
      </c>
      <c r="D82" s="51"/>
      <c r="E82" s="52">
        <f t="shared" si="19"/>
        <v>11962990</v>
      </c>
      <c r="F82" s="53">
        <v>6771924.06</v>
      </c>
      <c r="G82" s="45">
        <f t="shared" si="14"/>
        <v>56.607286807060774</v>
      </c>
      <c r="H82" s="46">
        <f t="shared" si="15"/>
        <v>-6.607286807060774</v>
      </c>
      <c r="I82" s="47">
        <f t="shared" si="20"/>
        <v>5191065.94</v>
      </c>
      <c r="J82" s="46">
        <f t="shared" si="16"/>
        <v>43.392713192939226</v>
      </c>
      <c r="K82" s="53">
        <v>1907455</v>
      </c>
      <c r="L82" s="45">
        <f t="shared" si="17"/>
        <v>15.944634242777099</v>
      </c>
      <c r="M82" s="44">
        <f t="shared" si="21"/>
        <v>8679379.059999999</v>
      </c>
      <c r="N82" s="45">
        <f t="shared" si="22"/>
        <v>72.55192104983786</v>
      </c>
      <c r="O82" s="54">
        <f t="shared" si="23"/>
        <v>-2.5519210498378584</v>
      </c>
      <c r="P82" s="53">
        <f t="shared" si="24"/>
        <v>3283610.9400000013</v>
      </c>
      <c r="Q82" s="55">
        <f t="shared" si="18"/>
        <v>27.448078950162135</v>
      </c>
      <c r="S82" s="2">
        <v>3</v>
      </c>
      <c r="T82" s="2">
        <v>127</v>
      </c>
      <c r="U82" s="2"/>
      <c r="V82" s="2" t="s">
        <v>36</v>
      </c>
      <c r="X82" s="37"/>
      <c r="Y82" s="38"/>
      <c r="Z82" s="2">
        <v>70</v>
      </c>
      <c r="AA82" s="2">
        <v>50</v>
      </c>
      <c r="AB82" s="48">
        <f t="shared" si="25"/>
        <v>0</v>
      </c>
      <c r="AF82" s="38"/>
      <c r="AG82" s="38"/>
      <c r="AH82" s="38">
        <f t="shared" si="26"/>
        <v>0</v>
      </c>
    </row>
    <row r="83" spans="1:34" s="1" customFormat="1" ht="23.25" customHeight="1">
      <c r="A83" s="49">
        <v>74</v>
      </c>
      <c r="B83" s="50" t="s">
        <v>113</v>
      </c>
      <c r="C83" s="51">
        <v>7220483</v>
      </c>
      <c r="D83" s="51"/>
      <c r="E83" s="52">
        <f t="shared" si="19"/>
        <v>7220483</v>
      </c>
      <c r="F83" s="53">
        <v>4086443.58</v>
      </c>
      <c r="G83" s="45">
        <f t="shared" si="14"/>
        <v>56.59515547644112</v>
      </c>
      <c r="H83" s="46">
        <f t="shared" si="15"/>
        <v>-6.595155476441121</v>
      </c>
      <c r="I83" s="47">
        <f t="shared" si="20"/>
        <v>3134039.42</v>
      </c>
      <c r="J83" s="46">
        <f t="shared" si="16"/>
        <v>43.40484452355888</v>
      </c>
      <c r="K83" s="53"/>
      <c r="L83" s="45">
        <f t="shared" si="17"/>
        <v>0</v>
      </c>
      <c r="M83" s="44">
        <f t="shared" si="21"/>
        <v>4086443.58</v>
      </c>
      <c r="N83" s="45">
        <f t="shared" si="22"/>
        <v>56.59515547644112</v>
      </c>
      <c r="O83" s="54">
        <f t="shared" si="23"/>
        <v>13.404844523558879</v>
      </c>
      <c r="P83" s="53">
        <f t="shared" si="24"/>
        <v>3134039.42</v>
      </c>
      <c r="Q83" s="55">
        <f t="shared" si="18"/>
        <v>43.40484452355888</v>
      </c>
      <c r="S83" s="2">
        <v>4</v>
      </c>
      <c r="T83" s="2">
        <v>53</v>
      </c>
      <c r="U83" s="2"/>
      <c r="V83" s="2" t="s">
        <v>36</v>
      </c>
      <c r="X83" s="37"/>
      <c r="Y83" s="38"/>
      <c r="Z83" s="2">
        <v>70</v>
      </c>
      <c r="AA83" s="2">
        <v>50</v>
      </c>
      <c r="AB83" s="48">
        <f t="shared" si="25"/>
        <v>0</v>
      </c>
      <c r="AF83" s="38"/>
      <c r="AG83" s="38"/>
      <c r="AH83" s="38">
        <f t="shared" si="26"/>
        <v>0</v>
      </c>
    </row>
    <row r="84" spans="1:34" s="1" customFormat="1" ht="23.25" customHeight="1">
      <c r="A84" s="49">
        <v>75</v>
      </c>
      <c r="B84" s="50" t="s">
        <v>114</v>
      </c>
      <c r="C84" s="51">
        <v>3416570</v>
      </c>
      <c r="D84" s="51"/>
      <c r="E84" s="52">
        <f t="shared" si="19"/>
        <v>3416570</v>
      </c>
      <c r="F84" s="53">
        <v>1923240.28</v>
      </c>
      <c r="G84" s="45">
        <f t="shared" si="14"/>
        <v>56.29155205366786</v>
      </c>
      <c r="H84" s="46">
        <f t="shared" si="15"/>
        <v>-6.291552053667857</v>
      </c>
      <c r="I84" s="47">
        <f t="shared" si="20"/>
        <v>1493329.72</v>
      </c>
      <c r="J84" s="46">
        <f t="shared" si="16"/>
        <v>43.70844794633214</v>
      </c>
      <c r="K84" s="53"/>
      <c r="L84" s="45">
        <f t="shared" si="17"/>
        <v>0</v>
      </c>
      <c r="M84" s="44">
        <f t="shared" si="21"/>
        <v>1923240.28</v>
      </c>
      <c r="N84" s="45">
        <f t="shared" si="22"/>
        <v>56.29155205366786</v>
      </c>
      <c r="O84" s="54">
        <f t="shared" si="23"/>
        <v>13.708447946332143</v>
      </c>
      <c r="P84" s="53">
        <f t="shared" si="24"/>
        <v>1493329.72</v>
      </c>
      <c r="Q84" s="55">
        <f t="shared" si="18"/>
        <v>43.70844794633214</v>
      </c>
      <c r="S84" s="2">
        <v>3</v>
      </c>
      <c r="T84" s="2">
        <v>53</v>
      </c>
      <c r="U84" s="2"/>
      <c r="V84" s="2" t="s">
        <v>36</v>
      </c>
      <c r="X84" s="37"/>
      <c r="Y84" s="38"/>
      <c r="Z84" s="2">
        <v>70</v>
      </c>
      <c r="AA84" s="2">
        <v>50</v>
      </c>
      <c r="AB84" s="48">
        <f t="shared" si="25"/>
        <v>0</v>
      </c>
      <c r="AF84" s="38"/>
      <c r="AG84" s="38"/>
      <c r="AH84" s="38">
        <f t="shared" si="26"/>
        <v>0</v>
      </c>
    </row>
    <row r="85" spans="1:34" s="1" customFormat="1" ht="23.25" customHeight="1">
      <c r="A85" s="49">
        <v>76</v>
      </c>
      <c r="B85" s="50" t="s">
        <v>115</v>
      </c>
      <c r="C85" s="51">
        <v>6273170</v>
      </c>
      <c r="D85" s="51"/>
      <c r="E85" s="52">
        <f t="shared" si="19"/>
        <v>6273170</v>
      </c>
      <c r="F85" s="53">
        <v>3520265.74</v>
      </c>
      <c r="G85" s="45">
        <f t="shared" si="14"/>
        <v>56.116217797381545</v>
      </c>
      <c r="H85" s="46">
        <f t="shared" si="15"/>
        <v>-6.116217797381545</v>
      </c>
      <c r="I85" s="47">
        <f t="shared" si="20"/>
        <v>2752904.26</v>
      </c>
      <c r="J85" s="46">
        <f t="shared" si="16"/>
        <v>43.883782202618455</v>
      </c>
      <c r="K85" s="53"/>
      <c r="L85" s="45">
        <f t="shared" si="17"/>
        <v>0</v>
      </c>
      <c r="M85" s="44">
        <f t="shared" si="21"/>
        <v>3520265.74</v>
      </c>
      <c r="N85" s="45">
        <f t="shared" si="22"/>
        <v>56.116217797381545</v>
      </c>
      <c r="O85" s="54">
        <f t="shared" si="23"/>
        <v>13.883782202618455</v>
      </c>
      <c r="P85" s="53">
        <f t="shared" si="24"/>
        <v>2752904.26</v>
      </c>
      <c r="Q85" s="55">
        <f t="shared" si="18"/>
        <v>43.883782202618455</v>
      </c>
      <c r="S85" s="2">
        <v>5</v>
      </c>
      <c r="T85" s="2">
        <v>3</v>
      </c>
      <c r="U85" s="2" t="s">
        <v>75</v>
      </c>
      <c r="V85" s="2" t="s">
        <v>36</v>
      </c>
      <c r="X85" s="37"/>
      <c r="Y85" s="38"/>
      <c r="Z85" s="2">
        <v>70</v>
      </c>
      <c r="AA85" s="2">
        <v>50</v>
      </c>
      <c r="AB85" s="48">
        <f t="shared" si="25"/>
        <v>0</v>
      </c>
      <c r="AF85" s="38"/>
      <c r="AG85" s="38"/>
      <c r="AH85" s="38">
        <f t="shared" si="26"/>
        <v>0</v>
      </c>
    </row>
    <row r="86" spans="1:34" s="1" customFormat="1" ht="23.25" customHeight="1">
      <c r="A86" s="49">
        <v>77</v>
      </c>
      <c r="B86" s="50" t="s">
        <v>116</v>
      </c>
      <c r="C86" s="51">
        <v>1131740</v>
      </c>
      <c r="D86" s="51"/>
      <c r="E86" s="52">
        <f t="shared" si="19"/>
        <v>1131740</v>
      </c>
      <c r="F86" s="53">
        <v>633982.21</v>
      </c>
      <c r="G86" s="45">
        <f t="shared" si="14"/>
        <v>56.018361991270076</v>
      </c>
      <c r="H86" s="46">
        <f t="shared" si="15"/>
        <v>-6.018361991270076</v>
      </c>
      <c r="I86" s="47">
        <f t="shared" si="20"/>
        <v>497757.79000000004</v>
      </c>
      <c r="J86" s="46">
        <f t="shared" si="16"/>
        <v>43.981638008729924</v>
      </c>
      <c r="K86" s="53"/>
      <c r="L86" s="45">
        <f t="shared" si="17"/>
        <v>0</v>
      </c>
      <c r="M86" s="44">
        <f t="shared" si="21"/>
        <v>633982.21</v>
      </c>
      <c r="N86" s="45">
        <f t="shared" si="22"/>
        <v>56.018361991270076</v>
      </c>
      <c r="O86" s="54">
        <f t="shared" si="23"/>
        <v>13.981638008729924</v>
      </c>
      <c r="P86" s="53">
        <f t="shared" si="24"/>
        <v>497757.79000000004</v>
      </c>
      <c r="Q86" s="55">
        <f t="shared" si="18"/>
        <v>43.981638008729924</v>
      </c>
      <c r="S86" s="2">
        <v>8</v>
      </c>
      <c r="T86" s="2">
        <v>83</v>
      </c>
      <c r="U86" s="2"/>
      <c r="V86" s="2" t="s">
        <v>36</v>
      </c>
      <c r="X86" s="37"/>
      <c r="Y86" s="38"/>
      <c r="Z86" s="2">
        <v>70</v>
      </c>
      <c r="AA86" s="2">
        <v>50</v>
      </c>
      <c r="AB86" s="48">
        <f t="shared" si="25"/>
        <v>0</v>
      </c>
      <c r="AF86" s="38"/>
      <c r="AG86" s="38"/>
      <c r="AH86" s="38">
        <f t="shared" si="26"/>
        <v>0</v>
      </c>
    </row>
    <row r="87" spans="1:34" s="1" customFormat="1" ht="23.25" customHeight="1">
      <c r="A87" s="49">
        <v>78</v>
      </c>
      <c r="B87" s="50" t="s">
        <v>117</v>
      </c>
      <c r="C87" s="51">
        <v>3865040</v>
      </c>
      <c r="D87" s="51"/>
      <c r="E87" s="52">
        <f t="shared" si="19"/>
        <v>3865040</v>
      </c>
      <c r="F87" s="53">
        <v>2159158.35</v>
      </c>
      <c r="G87" s="45">
        <f t="shared" si="14"/>
        <v>55.86380347939478</v>
      </c>
      <c r="H87" s="46">
        <f t="shared" si="15"/>
        <v>-5.863803479394782</v>
      </c>
      <c r="I87" s="47">
        <f t="shared" si="20"/>
        <v>1705881.65</v>
      </c>
      <c r="J87" s="46">
        <f t="shared" si="16"/>
        <v>44.13619652060522</v>
      </c>
      <c r="K87" s="53">
        <v>332748</v>
      </c>
      <c r="L87" s="45">
        <f t="shared" si="17"/>
        <v>8.609173514375012</v>
      </c>
      <c r="M87" s="44">
        <f t="shared" si="21"/>
        <v>2491906.35</v>
      </c>
      <c r="N87" s="45">
        <f t="shared" si="22"/>
        <v>64.47297699376979</v>
      </c>
      <c r="O87" s="54">
        <f t="shared" si="23"/>
        <v>5.527023006230209</v>
      </c>
      <c r="P87" s="53">
        <f t="shared" si="24"/>
        <v>1373133.65</v>
      </c>
      <c r="Q87" s="55">
        <f t="shared" si="18"/>
        <v>35.52702300623021</v>
      </c>
      <c r="S87" s="2">
        <v>4</v>
      </c>
      <c r="T87" s="2">
        <v>127</v>
      </c>
      <c r="U87" s="2"/>
      <c r="V87" s="2" t="s">
        <v>36</v>
      </c>
      <c r="X87" s="37"/>
      <c r="Y87" s="38"/>
      <c r="Z87" s="2">
        <v>70</v>
      </c>
      <c r="AA87" s="2">
        <v>50</v>
      </c>
      <c r="AB87" s="48">
        <f t="shared" si="25"/>
        <v>0</v>
      </c>
      <c r="AF87" s="38"/>
      <c r="AG87" s="38"/>
      <c r="AH87" s="38">
        <f t="shared" si="26"/>
        <v>0</v>
      </c>
    </row>
    <row r="88" spans="1:34" s="1" customFormat="1" ht="23.25" customHeight="1">
      <c r="A88" s="49">
        <v>79</v>
      </c>
      <c r="B88" s="50" t="s">
        <v>118</v>
      </c>
      <c r="C88" s="51">
        <v>4674910</v>
      </c>
      <c r="D88" s="51"/>
      <c r="E88" s="52">
        <f t="shared" si="19"/>
        <v>4674910</v>
      </c>
      <c r="F88" s="53">
        <v>2599703.15</v>
      </c>
      <c r="G88" s="45">
        <f t="shared" si="14"/>
        <v>55.60969409036751</v>
      </c>
      <c r="H88" s="46">
        <f t="shared" si="15"/>
        <v>-5.609694090367512</v>
      </c>
      <c r="I88" s="47">
        <f t="shared" si="20"/>
        <v>2075206.85</v>
      </c>
      <c r="J88" s="46">
        <f t="shared" si="16"/>
        <v>44.39030590963249</v>
      </c>
      <c r="K88" s="53"/>
      <c r="L88" s="45">
        <f t="shared" si="17"/>
        <v>0</v>
      </c>
      <c r="M88" s="44">
        <f t="shared" si="21"/>
        <v>2599703.15</v>
      </c>
      <c r="N88" s="45">
        <f t="shared" si="22"/>
        <v>55.60969409036751</v>
      </c>
      <c r="O88" s="54">
        <f t="shared" si="23"/>
        <v>14.390305909632488</v>
      </c>
      <c r="P88" s="53">
        <f t="shared" si="24"/>
        <v>2075206.85</v>
      </c>
      <c r="Q88" s="55">
        <f t="shared" si="18"/>
        <v>44.39030590963249</v>
      </c>
      <c r="S88" s="2">
        <v>5</v>
      </c>
      <c r="T88" s="2">
        <v>17</v>
      </c>
      <c r="U88" s="2"/>
      <c r="V88" s="2" t="s">
        <v>36</v>
      </c>
      <c r="X88" s="37"/>
      <c r="Y88" s="38"/>
      <c r="Z88" s="2">
        <v>70</v>
      </c>
      <c r="AA88" s="2">
        <v>50</v>
      </c>
      <c r="AB88" s="48">
        <f t="shared" si="25"/>
        <v>0</v>
      </c>
      <c r="AF88" s="38"/>
      <c r="AG88" s="38"/>
      <c r="AH88" s="38">
        <f t="shared" si="26"/>
        <v>0</v>
      </c>
    </row>
    <row r="89" spans="1:34" s="1" customFormat="1" ht="23.25" customHeight="1">
      <c r="A89" s="49">
        <v>80</v>
      </c>
      <c r="B89" s="50" t="s">
        <v>119</v>
      </c>
      <c r="C89" s="51">
        <v>3094960</v>
      </c>
      <c r="D89" s="51"/>
      <c r="E89" s="52">
        <f t="shared" si="19"/>
        <v>3094960</v>
      </c>
      <c r="F89" s="53">
        <v>1719972.15</v>
      </c>
      <c r="G89" s="45">
        <f t="shared" si="14"/>
        <v>55.57332404942229</v>
      </c>
      <c r="H89" s="46">
        <f t="shared" si="15"/>
        <v>-5.57332404942229</v>
      </c>
      <c r="I89" s="47">
        <f t="shared" si="20"/>
        <v>1374987.85</v>
      </c>
      <c r="J89" s="46">
        <f t="shared" si="16"/>
        <v>44.42667595057771</v>
      </c>
      <c r="K89" s="53"/>
      <c r="L89" s="45">
        <f t="shared" si="17"/>
        <v>0</v>
      </c>
      <c r="M89" s="44">
        <f t="shared" si="21"/>
        <v>1719972.15</v>
      </c>
      <c r="N89" s="45">
        <f t="shared" si="22"/>
        <v>55.57332404942229</v>
      </c>
      <c r="O89" s="54">
        <f t="shared" si="23"/>
        <v>14.42667595057771</v>
      </c>
      <c r="P89" s="53">
        <f t="shared" si="24"/>
        <v>1374987.85</v>
      </c>
      <c r="Q89" s="55">
        <f t="shared" si="18"/>
        <v>44.42667595057771</v>
      </c>
      <c r="S89" s="2">
        <v>4</v>
      </c>
      <c r="T89" s="2">
        <v>17</v>
      </c>
      <c r="U89" s="2"/>
      <c r="V89" s="2" t="s">
        <v>36</v>
      </c>
      <c r="X89" s="37"/>
      <c r="Y89" s="38"/>
      <c r="Z89" s="2">
        <v>70</v>
      </c>
      <c r="AA89" s="2">
        <v>50</v>
      </c>
      <c r="AB89" s="48">
        <f t="shared" si="25"/>
        <v>0</v>
      </c>
      <c r="AF89" s="38"/>
      <c r="AG89" s="38"/>
      <c r="AH89" s="38">
        <f t="shared" si="26"/>
        <v>0</v>
      </c>
    </row>
    <row r="90" spans="1:34" s="1" customFormat="1" ht="23.25" customHeight="1">
      <c r="A90" s="49">
        <v>81</v>
      </c>
      <c r="B90" s="50" t="s">
        <v>120</v>
      </c>
      <c r="C90" s="51">
        <v>1164290</v>
      </c>
      <c r="D90" s="51"/>
      <c r="E90" s="52">
        <f t="shared" si="19"/>
        <v>1164290</v>
      </c>
      <c r="F90" s="53">
        <v>645338.79</v>
      </c>
      <c r="G90" s="45">
        <f t="shared" si="14"/>
        <v>55.427667505518386</v>
      </c>
      <c r="H90" s="46">
        <f t="shared" si="15"/>
        <v>-5.427667505518386</v>
      </c>
      <c r="I90" s="47">
        <f t="shared" si="20"/>
        <v>518951.20999999996</v>
      </c>
      <c r="J90" s="46">
        <f t="shared" si="16"/>
        <v>44.572332494481614</v>
      </c>
      <c r="K90" s="53">
        <v>34500</v>
      </c>
      <c r="L90" s="45">
        <f t="shared" si="17"/>
        <v>2.9631792766406995</v>
      </c>
      <c r="M90" s="44">
        <f t="shared" si="21"/>
        <v>679838.79</v>
      </c>
      <c r="N90" s="45">
        <f t="shared" si="22"/>
        <v>58.39084678215909</v>
      </c>
      <c r="O90" s="54">
        <f t="shared" si="23"/>
        <v>11.609153217840912</v>
      </c>
      <c r="P90" s="53">
        <f t="shared" si="24"/>
        <v>484451.20999999996</v>
      </c>
      <c r="Q90" s="55">
        <f t="shared" si="18"/>
        <v>41.60915321784091</v>
      </c>
      <c r="S90" s="2">
        <v>5</v>
      </c>
      <c r="T90" s="2">
        <v>83</v>
      </c>
      <c r="U90" s="2"/>
      <c r="V90" s="2" t="s">
        <v>36</v>
      </c>
      <c r="X90" s="37"/>
      <c r="Y90" s="38"/>
      <c r="Z90" s="2">
        <v>70</v>
      </c>
      <c r="AA90" s="2">
        <v>50</v>
      </c>
      <c r="AB90" s="48">
        <f t="shared" si="25"/>
        <v>0</v>
      </c>
      <c r="AF90" s="38">
        <f>60870+404550</f>
        <v>465420</v>
      </c>
      <c r="AG90" s="38">
        <f>3044+20229</f>
        <v>23273</v>
      </c>
      <c r="AH90" s="38">
        <f t="shared" si="26"/>
        <v>488693</v>
      </c>
    </row>
    <row r="91" spans="1:34" s="1" customFormat="1" ht="23.25" customHeight="1">
      <c r="A91" s="49">
        <v>82</v>
      </c>
      <c r="B91" s="50" t="s">
        <v>121</v>
      </c>
      <c r="C91" s="51">
        <v>16296460</v>
      </c>
      <c r="D91" s="51">
        <v>100000</v>
      </c>
      <c r="E91" s="52">
        <f t="shared" si="19"/>
        <v>16396460</v>
      </c>
      <c r="F91" s="53">
        <v>9047806.94</v>
      </c>
      <c r="G91" s="45">
        <f t="shared" si="14"/>
        <v>55.18146563343551</v>
      </c>
      <c r="H91" s="46">
        <f t="shared" si="15"/>
        <v>-5.181465633435508</v>
      </c>
      <c r="I91" s="47">
        <f t="shared" si="20"/>
        <v>7348653.0600000005</v>
      </c>
      <c r="J91" s="46">
        <f t="shared" si="16"/>
        <v>44.81853436656449</v>
      </c>
      <c r="K91" s="53">
        <v>978736.6</v>
      </c>
      <c r="L91" s="45">
        <f t="shared" si="17"/>
        <v>5.969194570047437</v>
      </c>
      <c r="M91" s="44">
        <f t="shared" si="21"/>
        <v>10026543.54</v>
      </c>
      <c r="N91" s="45">
        <f t="shared" si="22"/>
        <v>61.15066020348294</v>
      </c>
      <c r="O91" s="54">
        <f t="shared" si="23"/>
        <v>8.849339796517057</v>
      </c>
      <c r="P91" s="53">
        <f t="shared" si="24"/>
        <v>6369916.460000001</v>
      </c>
      <c r="Q91" s="55">
        <f t="shared" si="18"/>
        <v>38.84933979651706</v>
      </c>
      <c r="S91" s="2">
        <v>7</v>
      </c>
      <c r="T91" s="2">
        <v>10</v>
      </c>
      <c r="U91" s="2"/>
      <c r="V91" s="2" t="s">
        <v>36</v>
      </c>
      <c r="X91" s="37"/>
      <c r="Y91" s="38"/>
      <c r="Z91" s="2">
        <v>70</v>
      </c>
      <c r="AA91" s="2">
        <v>50</v>
      </c>
      <c r="AB91" s="48">
        <f t="shared" si="25"/>
        <v>0</v>
      </c>
      <c r="AF91" s="38"/>
      <c r="AG91" s="38"/>
      <c r="AH91" s="38">
        <f t="shared" si="26"/>
        <v>0</v>
      </c>
    </row>
    <row r="92" spans="1:34" s="1" customFormat="1" ht="23.25" customHeight="1">
      <c r="A92" s="49">
        <v>83</v>
      </c>
      <c r="B92" s="50" t="s">
        <v>122</v>
      </c>
      <c r="C92" s="51">
        <v>4305840</v>
      </c>
      <c r="D92" s="51"/>
      <c r="E92" s="52">
        <f t="shared" si="19"/>
        <v>4305840</v>
      </c>
      <c r="F92" s="53">
        <v>2370715.1</v>
      </c>
      <c r="G92" s="45">
        <f t="shared" si="14"/>
        <v>55.05813267562195</v>
      </c>
      <c r="H92" s="46">
        <f t="shared" si="15"/>
        <v>-5.058132675621948</v>
      </c>
      <c r="I92" s="47">
        <f t="shared" si="20"/>
        <v>1935124.9</v>
      </c>
      <c r="J92" s="46">
        <f t="shared" si="16"/>
        <v>44.94186732437805</v>
      </c>
      <c r="K92" s="53"/>
      <c r="L92" s="45">
        <f t="shared" si="17"/>
        <v>0</v>
      </c>
      <c r="M92" s="44">
        <f t="shared" si="21"/>
        <v>2370715.1</v>
      </c>
      <c r="N92" s="45">
        <f t="shared" si="22"/>
        <v>55.05813267562195</v>
      </c>
      <c r="O92" s="54">
        <f t="shared" si="23"/>
        <v>14.941867324378052</v>
      </c>
      <c r="P92" s="53">
        <f t="shared" si="24"/>
        <v>1935124.9</v>
      </c>
      <c r="Q92" s="55">
        <f t="shared" si="18"/>
        <v>44.94186732437805</v>
      </c>
      <c r="S92" s="2">
        <v>8</v>
      </c>
      <c r="T92" s="2">
        <v>53</v>
      </c>
      <c r="U92" s="2"/>
      <c r="V92" s="2" t="s">
        <v>36</v>
      </c>
      <c r="X92" s="37"/>
      <c r="Y92" s="38"/>
      <c r="Z92" s="2">
        <v>70</v>
      </c>
      <c r="AA92" s="2">
        <v>50</v>
      </c>
      <c r="AB92" s="48">
        <f t="shared" si="25"/>
        <v>0</v>
      </c>
      <c r="AF92" s="38"/>
      <c r="AG92" s="38"/>
      <c r="AH92" s="38">
        <f t="shared" si="26"/>
        <v>0</v>
      </c>
    </row>
    <row r="93" spans="1:34" s="1" customFormat="1" ht="23.25" customHeight="1">
      <c r="A93" s="49">
        <v>84</v>
      </c>
      <c r="B93" s="50" t="s">
        <v>123</v>
      </c>
      <c r="C93" s="51">
        <v>808850</v>
      </c>
      <c r="D93" s="51"/>
      <c r="E93" s="52">
        <f t="shared" si="19"/>
        <v>808850</v>
      </c>
      <c r="F93" s="53">
        <v>445304.6</v>
      </c>
      <c r="G93" s="45">
        <f t="shared" si="14"/>
        <v>55.05403968597391</v>
      </c>
      <c r="H93" s="46">
        <f t="shared" si="15"/>
        <v>-5.054039685973912</v>
      </c>
      <c r="I93" s="47">
        <f t="shared" si="20"/>
        <v>363545.4</v>
      </c>
      <c r="J93" s="46">
        <f t="shared" si="16"/>
        <v>44.94596031402609</v>
      </c>
      <c r="K93" s="53"/>
      <c r="L93" s="45">
        <f t="shared" si="17"/>
        <v>0</v>
      </c>
      <c r="M93" s="44">
        <f t="shared" si="21"/>
        <v>445304.6</v>
      </c>
      <c r="N93" s="45">
        <f t="shared" si="22"/>
        <v>55.05403968597391</v>
      </c>
      <c r="O93" s="54">
        <f t="shared" si="23"/>
        <v>14.945960314026088</v>
      </c>
      <c r="P93" s="53">
        <f t="shared" si="24"/>
        <v>363545.4</v>
      </c>
      <c r="Q93" s="55">
        <f t="shared" si="18"/>
        <v>44.94596031402609</v>
      </c>
      <c r="S93" s="2">
        <v>8</v>
      </c>
      <c r="T93" s="2">
        <v>83</v>
      </c>
      <c r="U93" s="2"/>
      <c r="V93" s="2" t="s">
        <v>36</v>
      </c>
      <c r="X93" s="37"/>
      <c r="Y93" s="38"/>
      <c r="Z93" s="2">
        <v>70</v>
      </c>
      <c r="AA93" s="2">
        <v>50</v>
      </c>
      <c r="AB93" s="48">
        <f t="shared" si="25"/>
        <v>0</v>
      </c>
      <c r="AF93" s="38"/>
      <c r="AG93" s="38"/>
      <c r="AH93" s="38">
        <f t="shared" si="26"/>
        <v>0</v>
      </c>
    </row>
    <row r="94" spans="1:34" s="1" customFormat="1" ht="23.25" customHeight="1">
      <c r="A94" s="49">
        <v>85</v>
      </c>
      <c r="B94" s="50" t="s">
        <v>124</v>
      </c>
      <c r="C94" s="51">
        <v>1050130</v>
      </c>
      <c r="D94" s="51"/>
      <c r="E94" s="52">
        <f t="shared" si="19"/>
        <v>1050130</v>
      </c>
      <c r="F94" s="53">
        <v>577610.16</v>
      </c>
      <c r="G94" s="45">
        <f t="shared" si="14"/>
        <v>55.00368144896346</v>
      </c>
      <c r="H94" s="46">
        <f t="shared" si="15"/>
        <v>-5.003681448963462</v>
      </c>
      <c r="I94" s="47">
        <f t="shared" si="20"/>
        <v>472519.83999999997</v>
      </c>
      <c r="J94" s="46">
        <f t="shared" si="16"/>
        <v>44.99631855103654</v>
      </c>
      <c r="K94" s="53">
        <v>7000</v>
      </c>
      <c r="L94" s="45">
        <f t="shared" si="17"/>
        <v>0.6665841372020607</v>
      </c>
      <c r="M94" s="44">
        <f t="shared" si="21"/>
        <v>584610.16</v>
      </c>
      <c r="N94" s="45">
        <f t="shared" si="22"/>
        <v>55.67026558616552</v>
      </c>
      <c r="O94" s="54">
        <f t="shared" si="23"/>
        <v>14.32973441383448</v>
      </c>
      <c r="P94" s="53">
        <f t="shared" si="24"/>
        <v>465519.83999999997</v>
      </c>
      <c r="Q94" s="55">
        <f t="shared" si="18"/>
        <v>44.32973441383448</v>
      </c>
      <c r="S94" s="2">
        <v>3</v>
      </c>
      <c r="T94" s="2">
        <v>83</v>
      </c>
      <c r="U94" s="2"/>
      <c r="V94" s="2" t="s">
        <v>36</v>
      </c>
      <c r="X94" s="37"/>
      <c r="Y94" s="38"/>
      <c r="Z94" s="2">
        <v>70</v>
      </c>
      <c r="AA94" s="2">
        <v>50</v>
      </c>
      <c r="AB94" s="48">
        <f t="shared" si="25"/>
        <v>0</v>
      </c>
      <c r="AF94" s="38"/>
      <c r="AG94" s="38"/>
      <c r="AH94" s="38">
        <f t="shared" si="26"/>
        <v>0</v>
      </c>
    </row>
    <row r="95" spans="1:34" s="1" customFormat="1" ht="23.25" customHeight="1">
      <c r="A95" s="49">
        <v>86</v>
      </c>
      <c r="B95" s="50" t="s">
        <v>125</v>
      </c>
      <c r="C95" s="51">
        <v>11322420</v>
      </c>
      <c r="D95" s="51"/>
      <c r="E95" s="52">
        <f t="shared" si="19"/>
        <v>11322420</v>
      </c>
      <c r="F95" s="53">
        <v>6191060.72</v>
      </c>
      <c r="G95" s="45">
        <f t="shared" si="14"/>
        <v>54.67965964873234</v>
      </c>
      <c r="H95" s="46">
        <f t="shared" si="15"/>
        <v>-4.67965964873234</v>
      </c>
      <c r="I95" s="47">
        <f t="shared" si="20"/>
        <v>5131359.28</v>
      </c>
      <c r="J95" s="46">
        <f t="shared" si="16"/>
        <v>45.32034035126766</v>
      </c>
      <c r="K95" s="53">
        <v>1808891.2</v>
      </c>
      <c r="L95" s="45">
        <f t="shared" si="17"/>
        <v>15.976188835955565</v>
      </c>
      <c r="M95" s="44">
        <f t="shared" si="21"/>
        <v>7999951.92</v>
      </c>
      <c r="N95" s="45">
        <f t="shared" si="22"/>
        <v>70.65584848468791</v>
      </c>
      <c r="O95" s="54">
        <f t="shared" si="23"/>
        <v>-0.6558484846879082</v>
      </c>
      <c r="P95" s="53">
        <f t="shared" si="24"/>
        <v>3322468.08</v>
      </c>
      <c r="Q95" s="55">
        <f t="shared" si="18"/>
        <v>29.3441515153121</v>
      </c>
      <c r="S95" s="2">
        <v>5</v>
      </c>
      <c r="T95" s="2">
        <v>3</v>
      </c>
      <c r="U95" s="2" t="s">
        <v>39</v>
      </c>
      <c r="V95" s="2" t="s">
        <v>36</v>
      </c>
      <c r="X95" s="37"/>
      <c r="Y95" s="38"/>
      <c r="Z95" s="2">
        <v>70</v>
      </c>
      <c r="AA95" s="2">
        <v>50</v>
      </c>
      <c r="AB95" s="48">
        <f t="shared" si="25"/>
        <v>0</v>
      </c>
      <c r="AF95" s="38"/>
      <c r="AG95" s="38"/>
      <c r="AH95" s="38">
        <f t="shared" si="26"/>
        <v>0</v>
      </c>
    </row>
    <row r="96" spans="1:34" s="1" customFormat="1" ht="23.25" customHeight="1">
      <c r="A96" s="49">
        <v>87</v>
      </c>
      <c r="B96" s="50" t="s">
        <v>126</v>
      </c>
      <c r="C96" s="51">
        <v>2734050</v>
      </c>
      <c r="D96" s="51"/>
      <c r="E96" s="52">
        <f t="shared" si="19"/>
        <v>2734050</v>
      </c>
      <c r="F96" s="53">
        <v>1491170.13</v>
      </c>
      <c r="G96" s="45">
        <f t="shared" si="14"/>
        <v>54.54070444944313</v>
      </c>
      <c r="H96" s="46">
        <f t="shared" si="15"/>
        <v>-4.540704449443133</v>
      </c>
      <c r="I96" s="47">
        <f t="shared" si="20"/>
        <v>1242879.87</v>
      </c>
      <c r="J96" s="46">
        <f t="shared" si="16"/>
        <v>45.459295550556874</v>
      </c>
      <c r="K96" s="53"/>
      <c r="L96" s="45">
        <f t="shared" si="17"/>
        <v>0</v>
      </c>
      <c r="M96" s="44">
        <f t="shared" si="21"/>
        <v>1491170.13</v>
      </c>
      <c r="N96" s="45">
        <f t="shared" si="22"/>
        <v>54.54070444944313</v>
      </c>
      <c r="O96" s="54">
        <f t="shared" si="23"/>
        <v>15.459295550556867</v>
      </c>
      <c r="P96" s="53">
        <f t="shared" si="24"/>
        <v>1242879.87</v>
      </c>
      <c r="Q96" s="55">
        <f t="shared" si="18"/>
        <v>45.459295550556874</v>
      </c>
      <c r="S96" s="2">
        <v>1</v>
      </c>
      <c r="T96" s="2">
        <v>83</v>
      </c>
      <c r="U96" s="2"/>
      <c r="V96" s="2" t="s">
        <v>36</v>
      </c>
      <c r="X96" s="37"/>
      <c r="Y96" s="38"/>
      <c r="Z96" s="2">
        <v>70</v>
      </c>
      <c r="AA96" s="2">
        <v>50</v>
      </c>
      <c r="AB96" s="48">
        <f t="shared" si="25"/>
        <v>0</v>
      </c>
      <c r="AF96" s="38"/>
      <c r="AG96" s="38"/>
      <c r="AH96" s="38">
        <f t="shared" si="26"/>
        <v>0</v>
      </c>
    </row>
    <row r="97" spans="1:34" s="1" customFormat="1" ht="23.25" customHeight="1">
      <c r="A97" s="49">
        <v>88</v>
      </c>
      <c r="B97" s="50" t="s">
        <v>127</v>
      </c>
      <c r="C97" s="51">
        <v>15247030</v>
      </c>
      <c r="D97" s="51">
        <v>200000</v>
      </c>
      <c r="E97" s="52">
        <f t="shared" si="19"/>
        <v>15447030</v>
      </c>
      <c r="F97" s="53">
        <v>8424008.71</v>
      </c>
      <c r="G97" s="45">
        <f t="shared" si="14"/>
        <v>54.53481161103462</v>
      </c>
      <c r="H97" s="46">
        <f t="shared" si="15"/>
        <v>-4.53481161103462</v>
      </c>
      <c r="I97" s="47">
        <f t="shared" si="20"/>
        <v>7023021.289999999</v>
      </c>
      <c r="J97" s="46">
        <f t="shared" si="16"/>
        <v>45.46518838896538</v>
      </c>
      <c r="K97" s="53">
        <v>630765</v>
      </c>
      <c r="L97" s="45">
        <f t="shared" si="17"/>
        <v>4.083406324710964</v>
      </c>
      <c r="M97" s="44">
        <f t="shared" si="21"/>
        <v>9054773.71</v>
      </c>
      <c r="N97" s="45">
        <f t="shared" si="22"/>
        <v>58.618217935745584</v>
      </c>
      <c r="O97" s="54">
        <f t="shared" si="23"/>
        <v>11.381782064254416</v>
      </c>
      <c r="P97" s="53">
        <f t="shared" si="24"/>
        <v>6392256.289999999</v>
      </c>
      <c r="Q97" s="55">
        <f t="shared" si="18"/>
        <v>41.381782064254416</v>
      </c>
      <c r="S97" s="2">
        <v>3</v>
      </c>
      <c r="T97" s="2">
        <v>10</v>
      </c>
      <c r="U97" s="2"/>
      <c r="V97" s="2" t="s">
        <v>36</v>
      </c>
      <c r="X97" s="37"/>
      <c r="Y97" s="38"/>
      <c r="Z97" s="2">
        <v>70</v>
      </c>
      <c r="AA97" s="2">
        <v>50</v>
      </c>
      <c r="AB97" s="48">
        <f t="shared" si="25"/>
        <v>0</v>
      </c>
      <c r="AF97" s="38"/>
      <c r="AG97" s="38"/>
      <c r="AH97" s="38">
        <f t="shared" si="26"/>
        <v>0</v>
      </c>
    </row>
    <row r="98" spans="1:34" s="1" customFormat="1" ht="23.25" customHeight="1">
      <c r="A98" s="49">
        <v>89</v>
      </c>
      <c r="B98" s="50" t="s">
        <v>128</v>
      </c>
      <c r="C98" s="51">
        <v>1320020</v>
      </c>
      <c r="D98" s="51"/>
      <c r="E98" s="52">
        <f t="shared" si="19"/>
        <v>1320020</v>
      </c>
      <c r="F98" s="53">
        <v>717406.92</v>
      </c>
      <c r="G98" s="45">
        <f t="shared" si="14"/>
        <v>54.348185633551005</v>
      </c>
      <c r="H98" s="46">
        <f t="shared" si="15"/>
        <v>-4.3481856335510045</v>
      </c>
      <c r="I98" s="47">
        <f t="shared" si="20"/>
        <v>602613.08</v>
      </c>
      <c r="J98" s="46">
        <f t="shared" si="16"/>
        <v>45.65181436644899</v>
      </c>
      <c r="K98" s="53">
        <v>297000</v>
      </c>
      <c r="L98" s="45">
        <f t="shared" si="17"/>
        <v>22.499659096074303</v>
      </c>
      <c r="M98" s="44">
        <f t="shared" si="21"/>
        <v>1014406.92</v>
      </c>
      <c r="N98" s="45">
        <f t="shared" si="22"/>
        <v>76.84784472962531</v>
      </c>
      <c r="O98" s="54">
        <f t="shared" si="23"/>
        <v>-6.847844729625308</v>
      </c>
      <c r="P98" s="53">
        <f t="shared" si="24"/>
        <v>305613.07999999996</v>
      </c>
      <c r="Q98" s="55">
        <f t="shared" si="18"/>
        <v>23.15215527037469</v>
      </c>
      <c r="S98" s="2">
        <v>1</v>
      </c>
      <c r="T98" s="2">
        <v>83</v>
      </c>
      <c r="U98" s="2"/>
      <c r="V98" s="2" t="s">
        <v>36</v>
      </c>
      <c r="X98" s="37"/>
      <c r="Y98" s="38"/>
      <c r="Z98" s="2">
        <v>70</v>
      </c>
      <c r="AA98" s="2">
        <v>50</v>
      </c>
      <c r="AB98" s="48">
        <f t="shared" si="25"/>
        <v>0</v>
      </c>
      <c r="AF98" s="38"/>
      <c r="AG98" s="38"/>
      <c r="AH98" s="38">
        <f t="shared" si="26"/>
        <v>0</v>
      </c>
    </row>
    <row r="99" spans="1:34" s="1" customFormat="1" ht="23.25" customHeight="1">
      <c r="A99" s="49">
        <v>90</v>
      </c>
      <c r="B99" s="50" t="s">
        <v>129</v>
      </c>
      <c r="C99" s="51">
        <v>3078130</v>
      </c>
      <c r="D99" s="51"/>
      <c r="E99" s="52">
        <f t="shared" si="19"/>
        <v>3078130</v>
      </c>
      <c r="F99" s="53">
        <v>1671657.94</v>
      </c>
      <c r="G99" s="45">
        <f t="shared" si="14"/>
        <v>54.30758090139143</v>
      </c>
      <c r="H99" s="46">
        <f t="shared" si="15"/>
        <v>-4.307580901391432</v>
      </c>
      <c r="I99" s="47">
        <f t="shared" si="20"/>
        <v>1406472.06</v>
      </c>
      <c r="J99" s="46">
        <f t="shared" si="16"/>
        <v>45.69241909860857</v>
      </c>
      <c r="K99" s="53">
        <v>64960</v>
      </c>
      <c r="L99" s="45">
        <f t="shared" si="17"/>
        <v>2.1103722065019994</v>
      </c>
      <c r="M99" s="44">
        <f t="shared" si="21"/>
        <v>1736617.94</v>
      </c>
      <c r="N99" s="45">
        <f t="shared" si="22"/>
        <v>56.41795310789343</v>
      </c>
      <c r="O99" s="54">
        <f t="shared" si="23"/>
        <v>13.582046892106568</v>
      </c>
      <c r="P99" s="53">
        <f t="shared" si="24"/>
        <v>1341512.06</v>
      </c>
      <c r="Q99" s="55">
        <f t="shared" si="18"/>
        <v>43.58204689210657</v>
      </c>
      <c r="S99" s="2">
        <v>7</v>
      </c>
      <c r="T99" s="2">
        <v>53</v>
      </c>
      <c r="U99" s="2"/>
      <c r="V99" s="2" t="s">
        <v>36</v>
      </c>
      <c r="X99" s="37"/>
      <c r="Y99" s="38"/>
      <c r="Z99" s="2">
        <v>70</v>
      </c>
      <c r="AA99" s="2">
        <v>50</v>
      </c>
      <c r="AB99" s="48">
        <f t="shared" si="25"/>
        <v>0</v>
      </c>
      <c r="AF99" s="38"/>
      <c r="AG99" s="38"/>
      <c r="AH99" s="38">
        <f t="shared" si="26"/>
        <v>0</v>
      </c>
    </row>
    <row r="100" spans="1:34" s="1" customFormat="1" ht="23.25" customHeight="1">
      <c r="A100" s="49">
        <v>91</v>
      </c>
      <c r="B100" s="50" t="s">
        <v>130</v>
      </c>
      <c r="C100" s="51">
        <v>1284000</v>
      </c>
      <c r="D100" s="51"/>
      <c r="E100" s="52">
        <f t="shared" si="19"/>
        <v>1284000</v>
      </c>
      <c r="F100" s="53">
        <v>695465.21</v>
      </c>
      <c r="G100" s="45">
        <f t="shared" si="14"/>
        <v>54.16395716510903</v>
      </c>
      <c r="H100" s="46">
        <f t="shared" si="15"/>
        <v>-4.163957165109032</v>
      </c>
      <c r="I100" s="47">
        <f t="shared" si="20"/>
        <v>588534.79</v>
      </c>
      <c r="J100" s="46">
        <f t="shared" si="16"/>
        <v>45.83604283489097</v>
      </c>
      <c r="K100" s="53"/>
      <c r="L100" s="45">
        <f t="shared" si="17"/>
        <v>0</v>
      </c>
      <c r="M100" s="44">
        <f t="shared" si="21"/>
        <v>695465.21</v>
      </c>
      <c r="N100" s="45">
        <f t="shared" si="22"/>
        <v>54.16395716510903</v>
      </c>
      <c r="O100" s="54">
        <f t="shared" si="23"/>
        <v>15.836042834890968</v>
      </c>
      <c r="P100" s="53">
        <f t="shared" si="24"/>
        <v>588534.79</v>
      </c>
      <c r="Q100" s="55">
        <f t="shared" si="18"/>
        <v>45.83604283489097</v>
      </c>
      <c r="S100" s="2">
        <v>6</v>
      </c>
      <c r="T100" s="2">
        <v>83</v>
      </c>
      <c r="U100" s="2"/>
      <c r="V100" s="2" t="s">
        <v>36</v>
      </c>
      <c r="X100" s="37"/>
      <c r="Y100" s="38"/>
      <c r="Z100" s="2">
        <v>70</v>
      </c>
      <c r="AA100" s="2">
        <v>50</v>
      </c>
      <c r="AB100" s="48">
        <f t="shared" si="25"/>
        <v>0</v>
      </c>
      <c r="AF100" s="38"/>
      <c r="AG100" s="38"/>
      <c r="AH100" s="38">
        <f t="shared" si="26"/>
        <v>0</v>
      </c>
    </row>
    <row r="101" spans="1:34" s="1" customFormat="1" ht="23.25" customHeight="1">
      <c r="A101" s="49">
        <v>92</v>
      </c>
      <c r="B101" s="50" t="s">
        <v>131</v>
      </c>
      <c r="C101" s="51">
        <v>23910798</v>
      </c>
      <c r="D101" s="51"/>
      <c r="E101" s="52">
        <f t="shared" si="19"/>
        <v>23910798</v>
      </c>
      <c r="F101" s="53">
        <v>12944591.68</v>
      </c>
      <c r="G101" s="45">
        <f t="shared" si="14"/>
        <v>54.13701240753236</v>
      </c>
      <c r="H101" s="46">
        <f t="shared" si="15"/>
        <v>-4.13701240753236</v>
      </c>
      <c r="I101" s="47">
        <f t="shared" si="20"/>
        <v>10966206.32</v>
      </c>
      <c r="J101" s="46">
        <f t="shared" si="16"/>
        <v>45.86298759246764</v>
      </c>
      <c r="K101" s="53">
        <v>2311944</v>
      </c>
      <c r="L101" s="45">
        <f t="shared" si="17"/>
        <v>9.669037394736888</v>
      </c>
      <c r="M101" s="44">
        <f t="shared" si="21"/>
        <v>15256535.68</v>
      </c>
      <c r="N101" s="45">
        <f t="shared" si="22"/>
        <v>63.80604980226925</v>
      </c>
      <c r="O101" s="54">
        <f t="shared" si="23"/>
        <v>6.19395019773075</v>
      </c>
      <c r="P101" s="53">
        <f t="shared" si="24"/>
        <v>8654262.32</v>
      </c>
      <c r="Q101" s="55">
        <f t="shared" si="18"/>
        <v>36.19395019773075</v>
      </c>
      <c r="S101" s="2">
        <v>5</v>
      </c>
      <c r="T101" s="2">
        <v>3</v>
      </c>
      <c r="U101" s="2" t="s">
        <v>75</v>
      </c>
      <c r="V101" s="2" t="s">
        <v>36</v>
      </c>
      <c r="X101" s="37"/>
      <c r="Y101" s="38"/>
      <c r="Z101" s="2">
        <v>70</v>
      </c>
      <c r="AA101" s="2">
        <v>50</v>
      </c>
      <c r="AB101" s="48">
        <f t="shared" si="25"/>
        <v>0</v>
      </c>
      <c r="AF101" s="38"/>
      <c r="AG101" s="38"/>
      <c r="AH101" s="38">
        <f t="shared" si="26"/>
        <v>0</v>
      </c>
    </row>
    <row r="102" spans="1:34" s="1" customFormat="1" ht="23.25" customHeight="1">
      <c r="A102" s="49">
        <v>93</v>
      </c>
      <c r="B102" s="50" t="s">
        <v>132</v>
      </c>
      <c r="C102" s="51">
        <v>1968700</v>
      </c>
      <c r="D102" s="51"/>
      <c r="E102" s="52">
        <f t="shared" si="19"/>
        <v>1968700</v>
      </c>
      <c r="F102" s="53">
        <v>1065765.56</v>
      </c>
      <c r="G102" s="45">
        <f t="shared" si="14"/>
        <v>54.13549855234419</v>
      </c>
      <c r="H102" s="46">
        <f t="shared" si="15"/>
        <v>-4.135498552344188</v>
      </c>
      <c r="I102" s="47">
        <f t="shared" si="20"/>
        <v>902934.44</v>
      </c>
      <c r="J102" s="46">
        <f t="shared" si="16"/>
        <v>45.86450144765581</v>
      </c>
      <c r="K102" s="53">
        <v>498000</v>
      </c>
      <c r="L102" s="45">
        <f t="shared" si="17"/>
        <v>25.295880530299183</v>
      </c>
      <c r="M102" s="44">
        <f t="shared" si="21"/>
        <v>1563765.56</v>
      </c>
      <c r="N102" s="45">
        <f t="shared" si="22"/>
        <v>79.43137908264337</v>
      </c>
      <c r="O102" s="54">
        <f t="shared" si="23"/>
        <v>-9.431379082643375</v>
      </c>
      <c r="P102" s="53">
        <f t="shared" si="24"/>
        <v>404934.43999999994</v>
      </c>
      <c r="Q102" s="55">
        <f t="shared" si="18"/>
        <v>20.56862091735663</v>
      </c>
      <c r="S102" s="2">
        <v>5</v>
      </c>
      <c r="T102" s="2">
        <v>83</v>
      </c>
      <c r="U102" s="2"/>
      <c r="V102" s="2" t="s">
        <v>36</v>
      </c>
      <c r="X102" s="37"/>
      <c r="Y102" s="38"/>
      <c r="Z102" s="2">
        <v>70</v>
      </c>
      <c r="AA102" s="2">
        <v>50</v>
      </c>
      <c r="AB102" s="48">
        <f t="shared" si="25"/>
        <v>0</v>
      </c>
      <c r="AF102" s="38"/>
      <c r="AG102" s="38"/>
      <c r="AH102" s="38">
        <f t="shared" si="26"/>
        <v>0</v>
      </c>
    </row>
    <row r="103" spans="1:34" s="1" customFormat="1" ht="23.25" customHeight="1">
      <c r="A103" s="49">
        <v>94</v>
      </c>
      <c r="B103" s="50" t="s">
        <v>133</v>
      </c>
      <c r="C103" s="51">
        <v>2639560</v>
      </c>
      <c r="D103" s="51"/>
      <c r="E103" s="52">
        <f t="shared" si="19"/>
        <v>2639560</v>
      </c>
      <c r="F103" s="53">
        <v>1428224.11</v>
      </c>
      <c r="G103" s="45">
        <f t="shared" si="14"/>
        <v>54.10841617542318</v>
      </c>
      <c r="H103" s="46">
        <f t="shared" si="15"/>
        <v>-4.10841617542318</v>
      </c>
      <c r="I103" s="47">
        <f t="shared" si="20"/>
        <v>1211335.89</v>
      </c>
      <c r="J103" s="46">
        <f t="shared" si="16"/>
        <v>45.89158382457682</v>
      </c>
      <c r="K103" s="53"/>
      <c r="L103" s="45">
        <f t="shared" si="17"/>
        <v>0</v>
      </c>
      <c r="M103" s="44">
        <f t="shared" si="21"/>
        <v>1428224.11</v>
      </c>
      <c r="N103" s="45">
        <f t="shared" si="22"/>
        <v>54.10841617542318</v>
      </c>
      <c r="O103" s="54">
        <f t="shared" si="23"/>
        <v>15.89158382457682</v>
      </c>
      <c r="P103" s="53">
        <f t="shared" si="24"/>
        <v>1211335.89</v>
      </c>
      <c r="Q103" s="55">
        <f t="shared" si="18"/>
        <v>45.89158382457682</v>
      </c>
      <c r="S103" s="2">
        <v>4</v>
      </c>
      <c r="T103" s="2">
        <v>53</v>
      </c>
      <c r="U103" s="2"/>
      <c r="V103" s="2" t="s">
        <v>36</v>
      </c>
      <c r="X103" s="37"/>
      <c r="Y103" s="38"/>
      <c r="Z103" s="2">
        <v>70</v>
      </c>
      <c r="AA103" s="2">
        <v>50</v>
      </c>
      <c r="AB103" s="48">
        <f t="shared" si="25"/>
        <v>0</v>
      </c>
      <c r="AF103" s="38"/>
      <c r="AG103" s="38"/>
      <c r="AH103" s="38">
        <f t="shared" si="26"/>
        <v>0</v>
      </c>
    </row>
    <row r="104" spans="1:34" s="1" customFormat="1" ht="23.25" customHeight="1">
      <c r="A104" s="49">
        <v>95</v>
      </c>
      <c r="B104" s="50" t="s">
        <v>134</v>
      </c>
      <c r="C104" s="51">
        <v>879790</v>
      </c>
      <c r="D104" s="51"/>
      <c r="E104" s="52">
        <f t="shared" si="19"/>
        <v>879790</v>
      </c>
      <c r="F104" s="53">
        <v>475072.74</v>
      </c>
      <c r="G104" s="45">
        <f t="shared" si="14"/>
        <v>53.99842462405801</v>
      </c>
      <c r="H104" s="46">
        <f t="shared" si="15"/>
        <v>-3.9984246240580106</v>
      </c>
      <c r="I104" s="47">
        <f t="shared" si="20"/>
        <v>404717.26</v>
      </c>
      <c r="J104" s="46">
        <f t="shared" si="16"/>
        <v>46.00157537594199</v>
      </c>
      <c r="K104" s="53"/>
      <c r="L104" s="45">
        <f t="shared" si="17"/>
        <v>0</v>
      </c>
      <c r="M104" s="44">
        <f t="shared" si="21"/>
        <v>475072.74</v>
      </c>
      <c r="N104" s="45">
        <f t="shared" si="22"/>
        <v>53.99842462405801</v>
      </c>
      <c r="O104" s="54">
        <f t="shared" si="23"/>
        <v>16.00157537594199</v>
      </c>
      <c r="P104" s="53">
        <f t="shared" si="24"/>
        <v>404717.26</v>
      </c>
      <c r="Q104" s="55">
        <f t="shared" si="18"/>
        <v>46.00157537594199</v>
      </c>
      <c r="S104" s="2">
        <v>4</v>
      </c>
      <c r="T104" s="2">
        <v>83</v>
      </c>
      <c r="U104" s="2"/>
      <c r="V104" s="2" t="s">
        <v>36</v>
      </c>
      <c r="X104" s="37"/>
      <c r="Y104" s="38"/>
      <c r="Z104" s="2">
        <v>70</v>
      </c>
      <c r="AA104" s="2">
        <v>50</v>
      </c>
      <c r="AB104" s="48">
        <f t="shared" si="25"/>
        <v>0</v>
      </c>
      <c r="AF104" s="38"/>
      <c r="AG104" s="38"/>
      <c r="AH104" s="38">
        <f t="shared" si="26"/>
        <v>0</v>
      </c>
    </row>
    <row r="105" spans="1:34" s="1" customFormat="1" ht="23.25" customHeight="1">
      <c r="A105" s="49">
        <v>96</v>
      </c>
      <c r="B105" s="50" t="s">
        <v>135</v>
      </c>
      <c r="C105" s="51">
        <v>13987320</v>
      </c>
      <c r="D105" s="51">
        <v>300000</v>
      </c>
      <c r="E105" s="52">
        <f t="shared" si="19"/>
        <v>14287320</v>
      </c>
      <c r="F105" s="53">
        <v>7676949.07</v>
      </c>
      <c r="G105" s="45">
        <f t="shared" si="14"/>
        <v>53.73260394531655</v>
      </c>
      <c r="H105" s="46">
        <f t="shared" si="15"/>
        <v>-3.732603945316548</v>
      </c>
      <c r="I105" s="47">
        <f t="shared" si="20"/>
        <v>6610370.93</v>
      </c>
      <c r="J105" s="46">
        <f t="shared" si="16"/>
        <v>46.26739605468345</v>
      </c>
      <c r="K105" s="53">
        <v>607791.5</v>
      </c>
      <c r="L105" s="45">
        <f t="shared" si="17"/>
        <v>4.254062343392603</v>
      </c>
      <c r="M105" s="44">
        <f t="shared" si="21"/>
        <v>8284740.57</v>
      </c>
      <c r="N105" s="45">
        <f t="shared" si="22"/>
        <v>57.98666628870915</v>
      </c>
      <c r="O105" s="54">
        <f t="shared" si="23"/>
        <v>12.013333711290848</v>
      </c>
      <c r="P105" s="53">
        <f t="shared" si="24"/>
        <v>6002579.43</v>
      </c>
      <c r="Q105" s="55">
        <f t="shared" si="18"/>
        <v>42.01333371129085</v>
      </c>
      <c r="S105" s="2">
        <v>8</v>
      </c>
      <c r="T105" s="2">
        <v>10</v>
      </c>
      <c r="U105" s="2"/>
      <c r="V105" s="2" t="s">
        <v>36</v>
      </c>
      <c r="X105" s="37"/>
      <c r="Y105" s="38"/>
      <c r="Z105" s="2">
        <v>70</v>
      </c>
      <c r="AA105" s="2">
        <v>50</v>
      </c>
      <c r="AB105" s="48">
        <f t="shared" si="25"/>
        <v>0</v>
      </c>
      <c r="AF105" s="38"/>
      <c r="AG105" s="38"/>
      <c r="AH105" s="38">
        <f t="shared" si="26"/>
        <v>0</v>
      </c>
    </row>
    <row r="106" spans="1:34" s="1" customFormat="1" ht="23.25" customHeight="1">
      <c r="A106" s="49">
        <v>97</v>
      </c>
      <c r="B106" s="50" t="s">
        <v>136</v>
      </c>
      <c r="C106" s="51">
        <v>1389410</v>
      </c>
      <c r="D106" s="51"/>
      <c r="E106" s="52">
        <f t="shared" si="19"/>
        <v>1389410</v>
      </c>
      <c r="F106" s="53">
        <v>745424.5</v>
      </c>
      <c r="G106" s="45">
        <f t="shared" si="14"/>
        <v>53.65043435702924</v>
      </c>
      <c r="H106" s="46">
        <f t="shared" si="15"/>
        <v>-3.6504343570292406</v>
      </c>
      <c r="I106" s="47">
        <f t="shared" si="20"/>
        <v>643985.5</v>
      </c>
      <c r="J106" s="46">
        <f t="shared" si="16"/>
        <v>46.34956564297076</v>
      </c>
      <c r="K106" s="53"/>
      <c r="L106" s="45">
        <f t="shared" si="17"/>
        <v>0</v>
      </c>
      <c r="M106" s="44">
        <f t="shared" si="21"/>
        <v>745424.5</v>
      </c>
      <c r="N106" s="45">
        <f t="shared" si="22"/>
        <v>53.65043435702924</v>
      </c>
      <c r="O106" s="54">
        <f t="shared" si="23"/>
        <v>16.34956564297076</v>
      </c>
      <c r="P106" s="53">
        <f t="shared" si="24"/>
        <v>643985.5</v>
      </c>
      <c r="Q106" s="55">
        <f t="shared" si="18"/>
        <v>46.34956564297076</v>
      </c>
      <c r="S106" s="2">
        <v>1</v>
      </c>
      <c r="T106" s="2">
        <v>83</v>
      </c>
      <c r="U106" s="2"/>
      <c r="V106" s="2" t="s">
        <v>36</v>
      </c>
      <c r="X106" s="37"/>
      <c r="Y106" s="38"/>
      <c r="Z106" s="2">
        <v>70</v>
      </c>
      <c r="AA106" s="2">
        <v>50</v>
      </c>
      <c r="AB106" s="48">
        <f aca="true" t="shared" si="27" ref="AB106:AB125">+Y106+X106</f>
        <v>0</v>
      </c>
      <c r="AF106" s="38"/>
      <c r="AG106" s="38"/>
      <c r="AH106" s="38">
        <f t="shared" si="26"/>
        <v>0</v>
      </c>
    </row>
    <row r="107" spans="1:34" s="1" customFormat="1" ht="23.25" customHeight="1">
      <c r="A107" s="49">
        <v>98</v>
      </c>
      <c r="B107" s="50" t="s">
        <v>137</v>
      </c>
      <c r="C107" s="51">
        <v>13311896</v>
      </c>
      <c r="D107" s="51"/>
      <c r="E107" s="52">
        <f t="shared" si="19"/>
        <v>13311896</v>
      </c>
      <c r="F107" s="53">
        <v>7139272.24</v>
      </c>
      <c r="G107" s="45">
        <f t="shared" si="14"/>
        <v>53.630769350962474</v>
      </c>
      <c r="H107" s="46">
        <f t="shared" si="15"/>
        <v>-3.630769350962474</v>
      </c>
      <c r="I107" s="47">
        <f t="shared" si="20"/>
        <v>6172623.76</v>
      </c>
      <c r="J107" s="46">
        <f t="shared" si="16"/>
        <v>46.369230649037526</v>
      </c>
      <c r="K107" s="53">
        <v>2199920</v>
      </c>
      <c r="L107" s="45">
        <f t="shared" si="17"/>
        <v>16.52597045529803</v>
      </c>
      <c r="M107" s="44">
        <f t="shared" si="21"/>
        <v>9339192.24</v>
      </c>
      <c r="N107" s="45">
        <f t="shared" si="22"/>
        <v>70.1567398062605</v>
      </c>
      <c r="O107" s="54">
        <f t="shared" si="23"/>
        <v>-0.15673980626050366</v>
      </c>
      <c r="P107" s="53">
        <f t="shared" si="24"/>
        <v>3972703.76</v>
      </c>
      <c r="Q107" s="55">
        <f t="shared" si="18"/>
        <v>29.843260193739493</v>
      </c>
      <c r="S107" s="2">
        <v>6</v>
      </c>
      <c r="T107" s="2">
        <v>3</v>
      </c>
      <c r="U107" s="2" t="s">
        <v>75</v>
      </c>
      <c r="V107" s="2" t="s">
        <v>36</v>
      </c>
      <c r="X107" s="37"/>
      <c r="Y107" s="38"/>
      <c r="Z107" s="2">
        <v>70</v>
      </c>
      <c r="AA107" s="2">
        <v>50</v>
      </c>
      <c r="AB107" s="48">
        <f t="shared" si="27"/>
        <v>0</v>
      </c>
      <c r="AF107" s="38"/>
      <c r="AG107" s="38"/>
      <c r="AH107" s="38">
        <f t="shared" si="26"/>
        <v>0</v>
      </c>
    </row>
    <row r="108" spans="1:34" s="1" customFormat="1" ht="23.25" customHeight="1">
      <c r="A108" s="49">
        <v>99</v>
      </c>
      <c r="B108" s="50" t="s">
        <v>138</v>
      </c>
      <c r="C108" s="51">
        <v>4989350</v>
      </c>
      <c r="D108" s="51"/>
      <c r="E108" s="52">
        <f t="shared" si="19"/>
        <v>4989350</v>
      </c>
      <c r="F108" s="53">
        <v>2673661.14</v>
      </c>
      <c r="G108" s="45">
        <f t="shared" si="14"/>
        <v>53.58736388507521</v>
      </c>
      <c r="H108" s="46">
        <f t="shared" si="15"/>
        <v>-3.587363885075213</v>
      </c>
      <c r="I108" s="47">
        <f t="shared" si="20"/>
        <v>2315688.86</v>
      </c>
      <c r="J108" s="46">
        <f t="shared" si="16"/>
        <v>46.41263611492479</v>
      </c>
      <c r="K108" s="53">
        <v>274298.8</v>
      </c>
      <c r="L108" s="45">
        <f t="shared" si="17"/>
        <v>5.497686071331937</v>
      </c>
      <c r="M108" s="44">
        <f t="shared" si="21"/>
        <v>2947959.94</v>
      </c>
      <c r="N108" s="45">
        <f t="shared" si="22"/>
        <v>59.08504995640715</v>
      </c>
      <c r="O108" s="54">
        <f t="shared" si="23"/>
        <v>10.914950043592853</v>
      </c>
      <c r="P108" s="53">
        <f t="shared" si="24"/>
        <v>2041390.06</v>
      </c>
      <c r="Q108" s="55">
        <f t="shared" si="18"/>
        <v>40.91495004359285</v>
      </c>
      <c r="S108" s="2">
        <v>6</v>
      </c>
      <c r="T108" s="2">
        <v>127</v>
      </c>
      <c r="U108" s="2"/>
      <c r="V108" s="2" t="s">
        <v>36</v>
      </c>
      <c r="X108" s="37"/>
      <c r="Y108" s="38"/>
      <c r="Z108" s="2">
        <v>70</v>
      </c>
      <c r="AA108" s="2">
        <v>50</v>
      </c>
      <c r="AB108" s="48">
        <f t="shared" si="27"/>
        <v>0</v>
      </c>
      <c r="AF108" s="38"/>
      <c r="AG108" s="38"/>
      <c r="AH108" s="38">
        <f t="shared" si="26"/>
        <v>0</v>
      </c>
    </row>
    <row r="109" spans="1:34" s="1" customFormat="1" ht="23.25" customHeight="1">
      <c r="A109" s="49">
        <v>100</v>
      </c>
      <c r="B109" s="50" t="s">
        <v>139</v>
      </c>
      <c r="C109" s="51">
        <v>17758420</v>
      </c>
      <c r="D109" s="51"/>
      <c r="E109" s="52">
        <f t="shared" si="19"/>
        <v>17758420</v>
      </c>
      <c r="F109" s="53">
        <v>9516007.49</v>
      </c>
      <c r="G109" s="45">
        <f t="shared" si="14"/>
        <v>53.58589046773305</v>
      </c>
      <c r="H109" s="46">
        <f t="shared" si="15"/>
        <v>-3.5858904677330514</v>
      </c>
      <c r="I109" s="47">
        <f t="shared" si="20"/>
        <v>8242412.51</v>
      </c>
      <c r="J109" s="46">
        <f t="shared" si="16"/>
        <v>46.41410953226695</v>
      </c>
      <c r="K109" s="53"/>
      <c r="L109" s="45">
        <f t="shared" si="17"/>
        <v>0</v>
      </c>
      <c r="M109" s="44">
        <f t="shared" si="21"/>
        <v>9516007.49</v>
      </c>
      <c r="N109" s="45">
        <f t="shared" si="22"/>
        <v>53.58589046773305</v>
      </c>
      <c r="O109" s="54">
        <f t="shared" si="23"/>
        <v>16.41410953226695</v>
      </c>
      <c r="P109" s="53">
        <f t="shared" si="24"/>
        <v>8242412.51</v>
      </c>
      <c r="Q109" s="55">
        <f t="shared" si="18"/>
        <v>46.41410953226695</v>
      </c>
      <c r="S109" s="2">
        <v>3</v>
      </c>
      <c r="T109" s="2">
        <v>17</v>
      </c>
      <c r="U109" s="2"/>
      <c r="V109" s="2" t="s">
        <v>36</v>
      </c>
      <c r="X109" s="37"/>
      <c r="Y109" s="38"/>
      <c r="Z109" s="2">
        <v>70</v>
      </c>
      <c r="AA109" s="2">
        <v>50</v>
      </c>
      <c r="AB109" s="48">
        <f t="shared" si="27"/>
        <v>0</v>
      </c>
      <c r="AF109" s="38"/>
      <c r="AG109" s="38"/>
      <c r="AH109" s="38">
        <f t="shared" si="26"/>
        <v>0</v>
      </c>
    </row>
    <row r="110" spans="1:34" s="1" customFormat="1" ht="23.25" customHeight="1">
      <c r="A110" s="49">
        <v>101</v>
      </c>
      <c r="B110" s="50" t="s">
        <v>140</v>
      </c>
      <c r="C110" s="51">
        <v>3502410</v>
      </c>
      <c r="D110" s="51"/>
      <c r="E110" s="52">
        <f t="shared" si="19"/>
        <v>3502410</v>
      </c>
      <c r="F110" s="53">
        <v>1875239.06</v>
      </c>
      <c r="G110" s="45">
        <f t="shared" si="14"/>
        <v>53.54139178451409</v>
      </c>
      <c r="H110" s="46">
        <f t="shared" si="15"/>
        <v>-3.54139178451409</v>
      </c>
      <c r="I110" s="47">
        <f t="shared" si="20"/>
        <v>1627170.94</v>
      </c>
      <c r="J110" s="46">
        <f t="shared" si="16"/>
        <v>46.45860821548591</v>
      </c>
      <c r="K110" s="53"/>
      <c r="L110" s="45">
        <f t="shared" si="17"/>
        <v>0</v>
      </c>
      <c r="M110" s="44">
        <f t="shared" si="21"/>
        <v>1875239.06</v>
      </c>
      <c r="N110" s="45">
        <f t="shared" si="22"/>
        <v>53.54139178451409</v>
      </c>
      <c r="O110" s="54">
        <f t="shared" si="23"/>
        <v>16.45860821548591</v>
      </c>
      <c r="P110" s="53">
        <f t="shared" si="24"/>
        <v>1627170.94</v>
      </c>
      <c r="Q110" s="55">
        <f t="shared" si="18"/>
        <v>46.45860821548591</v>
      </c>
      <c r="S110" s="2">
        <v>2</v>
      </c>
      <c r="T110" s="2">
        <v>83</v>
      </c>
      <c r="U110" s="2"/>
      <c r="V110" s="2" t="s">
        <v>36</v>
      </c>
      <c r="X110" s="37"/>
      <c r="Y110" s="38"/>
      <c r="Z110" s="2">
        <v>70</v>
      </c>
      <c r="AA110" s="2">
        <v>50</v>
      </c>
      <c r="AB110" s="48">
        <f t="shared" si="27"/>
        <v>0</v>
      </c>
      <c r="AF110" s="38"/>
      <c r="AG110" s="38"/>
      <c r="AH110" s="38">
        <f t="shared" si="26"/>
        <v>0</v>
      </c>
    </row>
    <row r="111" spans="1:34" s="1" customFormat="1" ht="23.25" customHeight="1">
      <c r="A111" s="49">
        <v>102</v>
      </c>
      <c r="B111" s="50" t="s">
        <v>141</v>
      </c>
      <c r="C111" s="51">
        <v>5353080</v>
      </c>
      <c r="D111" s="51"/>
      <c r="E111" s="52">
        <f t="shared" si="19"/>
        <v>5353080</v>
      </c>
      <c r="F111" s="53">
        <v>2864867.54</v>
      </c>
      <c r="G111" s="45">
        <f t="shared" si="14"/>
        <v>53.5181155521681</v>
      </c>
      <c r="H111" s="46">
        <f t="shared" si="15"/>
        <v>-3.518115552168098</v>
      </c>
      <c r="I111" s="47">
        <f t="shared" si="20"/>
        <v>2488212.46</v>
      </c>
      <c r="J111" s="46">
        <f t="shared" si="16"/>
        <v>46.4818844478319</v>
      </c>
      <c r="K111" s="53">
        <v>35700</v>
      </c>
      <c r="L111" s="45">
        <f t="shared" si="17"/>
        <v>0.6669057813445717</v>
      </c>
      <c r="M111" s="44">
        <f t="shared" si="21"/>
        <v>2900567.54</v>
      </c>
      <c r="N111" s="45">
        <f t="shared" si="22"/>
        <v>54.18502133351267</v>
      </c>
      <c r="O111" s="54">
        <f t="shared" si="23"/>
        <v>15.814978666487328</v>
      </c>
      <c r="P111" s="53">
        <f t="shared" si="24"/>
        <v>2452512.46</v>
      </c>
      <c r="Q111" s="55">
        <f t="shared" si="18"/>
        <v>45.81497866648733</v>
      </c>
      <c r="S111" s="2">
        <v>3</v>
      </c>
      <c r="T111" s="2">
        <v>127</v>
      </c>
      <c r="U111" s="2"/>
      <c r="V111" s="2" t="s">
        <v>36</v>
      </c>
      <c r="X111" s="37"/>
      <c r="Y111" s="38"/>
      <c r="Z111" s="2">
        <v>70</v>
      </c>
      <c r="AA111" s="2">
        <v>50</v>
      </c>
      <c r="AB111" s="48">
        <f t="shared" si="27"/>
        <v>0</v>
      </c>
      <c r="AF111" s="38"/>
      <c r="AG111" s="38"/>
      <c r="AH111" s="38">
        <f t="shared" si="26"/>
        <v>0</v>
      </c>
    </row>
    <row r="112" spans="1:34" s="1" customFormat="1" ht="23.25" customHeight="1">
      <c r="A112" s="49">
        <v>103</v>
      </c>
      <c r="B112" s="50" t="s">
        <v>142</v>
      </c>
      <c r="C112" s="51">
        <v>7541010</v>
      </c>
      <c r="D112" s="51"/>
      <c r="E112" s="52">
        <f t="shared" si="19"/>
        <v>7541010</v>
      </c>
      <c r="F112" s="53">
        <v>4017380.12</v>
      </c>
      <c r="G112" s="45">
        <f t="shared" si="14"/>
        <v>53.27376730703182</v>
      </c>
      <c r="H112" s="46">
        <f t="shared" si="15"/>
        <v>-3.273767307031818</v>
      </c>
      <c r="I112" s="47">
        <f t="shared" si="20"/>
        <v>3523629.88</v>
      </c>
      <c r="J112" s="46">
        <f t="shared" si="16"/>
        <v>46.72623269296818</v>
      </c>
      <c r="K112" s="53">
        <v>985435</v>
      </c>
      <c r="L112" s="45">
        <f t="shared" si="17"/>
        <v>13.06767926312258</v>
      </c>
      <c r="M112" s="44">
        <f t="shared" si="21"/>
        <v>5002815.12</v>
      </c>
      <c r="N112" s="45">
        <f t="shared" si="22"/>
        <v>66.34144657015439</v>
      </c>
      <c r="O112" s="54">
        <f t="shared" si="23"/>
        <v>3.658553429845611</v>
      </c>
      <c r="P112" s="53">
        <f t="shared" si="24"/>
        <v>2538194.88</v>
      </c>
      <c r="Q112" s="55">
        <f t="shared" si="18"/>
        <v>33.658553429845604</v>
      </c>
      <c r="S112" s="2">
        <v>5</v>
      </c>
      <c r="T112" s="2">
        <v>3</v>
      </c>
      <c r="U112" s="2" t="s">
        <v>75</v>
      </c>
      <c r="V112" s="2" t="s">
        <v>36</v>
      </c>
      <c r="X112" s="37"/>
      <c r="Y112" s="38"/>
      <c r="Z112" s="2">
        <v>70</v>
      </c>
      <c r="AA112" s="2">
        <v>50</v>
      </c>
      <c r="AB112" s="48">
        <f t="shared" si="27"/>
        <v>0</v>
      </c>
      <c r="AF112" s="38"/>
      <c r="AG112" s="38"/>
      <c r="AH112" s="38">
        <f t="shared" si="26"/>
        <v>0</v>
      </c>
    </row>
    <row r="113" spans="1:34" s="1" customFormat="1" ht="23.25" customHeight="1">
      <c r="A113" s="49">
        <v>104</v>
      </c>
      <c r="B113" s="50" t="s">
        <v>143</v>
      </c>
      <c r="C113" s="51">
        <v>2085350</v>
      </c>
      <c r="D113" s="51"/>
      <c r="E113" s="52">
        <f t="shared" si="19"/>
        <v>2085350</v>
      </c>
      <c r="F113" s="53">
        <v>1110010.44</v>
      </c>
      <c r="G113" s="45">
        <f t="shared" si="14"/>
        <v>53.228975471743354</v>
      </c>
      <c r="H113" s="46">
        <f t="shared" si="15"/>
        <v>-3.228975471743354</v>
      </c>
      <c r="I113" s="47">
        <f t="shared" si="20"/>
        <v>975339.56</v>
      </c>
      <c r="J113" s="46">
        <f t="shared" si="16"/>
        <v>46.771024528256646</v>
      </c>
      <c r="K113" s="53"/>
      <c r="L113" s="45">
        <f t="shared" si="17"/>
        <v>0</v>
      </c>
      <c r="M113" s="44">
        <f t="shared" si="21"/>
        <v>1110010.44</v>
      </c>
      <c r="N113" s="45">
        <f t="shared" si="22"/>
        <v>53.228975471743354</v>
      </c>
      <c r="O113" s="54">
        <f t="shared" si="23"/>
        <v>16.771024528256646</v>
      </c>
      <c r="P113" s="53">
        <f t="shared" si="24"/>
        <v>975339.56</v>
      </c>
      <c r="Q113" s="55">
        <f t="shared" si="18"/>
        <v>46.771024528256646</v>
      </c>
      <c r="S113" s="2">
        <v>7</v>
      </c>
      <c r="T113" s="2">
        <v>3</v>
      </c>
      <c r="U113" s="2" t="s">
        <v>75</v>
      </c>
      <c r="V113" s="2" t="s">
        <v>36</v>
      </c>
      <c r="X113" s="37"/>
      <c r="Y113" s="38"/>
      <c r="Z113" s="2">
        <v>70</v>
      </c>
      <c r="AA113" s="2">
        <v>50</v>
      </c>
      <c r="AB113" s="48">
        <f t="shared" si="27"/>
        <v>0</v>
      </c>
      <c r="AF113" s="38"/>
      <c r="AG113" s="38"/>
      <c r="AH113" s="38">
        <f t="shared" si="26"/>
        <v>0</v>
      </c>
    </row>
    <row r="114" spans="1:34" s="1" customFormat="1" ht="23.25" customHeight="1">
      <c r="A114" s="49">
        <v>105</v>
      </c>
      <c r="B114" s="50" t="s">
        <v>144</v>
      </c>
      <c r="C114" s="51">
        <v>8959890</v>
      </c>
      <c r="D114" s="51"/>
      <c r="E114" s="52">
        <f t="shared" si="19"/>
        <v>8959890</v>
      </c>
      <c r="F114" s="53">
        <v>4759173.26</v>
      </c>
      <c r="G114" s="45">
        <f t="shared" si="14"/>
        <v>53.11642509004017</v>
      </c>
      <c r="H114" s="46">
        <f t="shared" si="15"/>
        <v>-3.116425090040167</v>
      </c>
      <c r="I114" s="47">
        <f t="shared" si="20"/>
        <v>4200716.74</v>
      </c>
      <c r="J114" s="46">
        <f t="shared" si="16"/>
        <v>46.88357490995983</v>
      </c>
      <c r="K114" s="53">
        <v>93178.75</v>
      </c>
      <c r="L114" s="45">
        <f t="shared" si="17"/>
        <v>1.0399541735445412</v>
      </c>
      <c r="M114" s="44">
        <f t="shared" si="21"/>
        <v>4852352.01</v>
      </c>
      <c r="N114" s="45">
        <f t="shared" si="22"/>
        <v>54.15637926358471</v>
      </c>
      <c r="O114" s="54">
        <f t="shared" si="23"/>
        <v>15.84362073641529</v>
      </c>
      <c r="P114" s="53">
        <f t="shared" si="24"/>
        <v>4107537.99</v>
      </c>
      <c r="Q114" s="55">
        <f t="shared" si="18"/>
        <v>45.84362073641529</v>
      </c>
      <c r="S114" s="2">
        <v>4</v>
      </c>
      <c r="T114" s="2">
        <v>17</v>
      </c>
      <c r="U114" s="2"/>
      <c r="V114" s="2" t="s">
        <v>36</v>
      </c>
      <c r="X114" s="37"/>
      <c r="Y114" s="38"/>
      <c r="Z114" s="2">
        <v>70</v>
      </c>
      <c r="AA114" s="2">
        <v>50</v>
      </c>
      <c r="AB114" s="48">
        <f t="shared" si="27"/>
        <v>0</v>
      </c>
      <c r="AF114" s="38"/>
      <c r="AG114" s="38"/>
      <c r="AH114" s="38">
        <f t="shared" si="26"/>
        <v>0</v>
      </c>
    </row>
    <row r="115" spans="1:34" s="1" customFormat="1" ht="23.25" customHeight="1">
      <c r="A115" s="49">
        <v>106</v>
      </c>
      <c r="B115" s="50" t="s">
        <v>145</v>
      </c>
      <c r="C115" s="51">
        <v>8611830</v>
      </c>
      <c r="D115" s="51"/>
      <c r="E115" s="52">
        <f t="shared" si="19"/>
        <v>8611830</v>
      </c>
      <c r="F115" s="53">
        <v>4573882.37</v>
      </c>
      <c r="G115" s="45">
        <f t="shared" si="14"/>
        <v>53.11161936545427</v>
      </c>
      <c r="H115" s="46">
        <f t="shared" si="15"/>
        <v>-3.111619365454267</v>
      </c>
      <c r="I115" s="47">
        <f t="shared" si="20"/>
        <v>4037947.63</v>
      </c>
      <c r="J115" s="46">
        <f t="shared" si="16"/>
        <v>46.88838063454573</v>
      </c>
      <c r="K115" s="53"/>
      <c r="L115" s="45">
        <f t="shared" si="17"/>
        <v>0</v>
      </c>
      <c r="M115" s="44">
        <f t="shared" si="21"/>
        <v>4573882.37</v>
      </c>
      <c r="N115" s="45">
        <f t="shared" si="22"/>
        <v>53.11161936545427</v>
      </c>
      <c r="O115" s="54">
        <f t="shared" si="23"/>
        <v>16.888380634545733</v>
      </c>
      <c r="P115" s="53">
        <f t="shared" si="24"/>
        <v>4037947.63</v>
      </c>
      <c r="Q115" s="55">
        <f t="shared" si="18"/>
        <v>46.88838063454573</v>
      </c>
      <c r="S115" s="2">
        <v>6</v>
      </c>
      <c r="T115" s="2">
        <v>17</v>
      </c>
      <c r="U115" s="2"/>
      <c r="V115" s="2" t="s">
        <v>36</v>
      </c>
      <c r="X115" s="37"/>
      <c r="Y115" s="38"/>
      <c r="Z115" s="2">
        <v>70</v>
      </c>
      <c r="AA115" s="2">
        <v>50</v>
      </c>
      <c r="AB115" s="48">
        <f t="shared" si="27"/>
        <v>0</v>
      </c>
      <c r="AF115" s="38"/>
      <c r="AG115" s="38"/>
      <c r="AH115" s="38">
        <f t="shared" si="26"/>
        <v>0</v>
      </c>
    </row>
    <row r="116" spans="1:34" s="1" customFormat="1" ht="23.25" customHeight="1">
      <c r="A116" s="49">
        <v>107</v>
      </c>
      <c r="B116" s="50" t="s">
        <v>146</v>
      </c>
      <c r="C116" s="51">
        <v>7130810</v>
      </c>
      <c r="D116" s="51"/>
      <c r="E116" s="52">
        <f t="shared" si="19"/>
        <v>7130810</v>
      </c>
      <c r="F116" s="53">
        <v>3785580.25</v>
      </c>
      <c r="G116" s="45">
        <f t="shared" si="14"/>
        <v>53.0876611492944</v>
      </c>
      <c r="H116" s="46">
        <f t="shared" si="15"/>
        <v>-3.087661149294398</v>
      </c>
      <c r="I116" s="47">
        <f t="shared" si="20"/>
        <v>3345229.75</v>
      </c>
      <c r="J116" s="46">
        <f t="shared" si="16"/>
        <v>46.9123388507056</v>
      </c>
      <c r="K116" s="53"/>
      <c r="L116" s="45">
        <f t="shared" si="17"/>
        <v>0</v>
      </c>
      <c r="M116" s="44">
        <f t="shared" si="21"/>
        <v>3785580.25</v>
      </c>
      <c r="N116" s="45">
        <f t="shared" si="22"/>
        <v>53.0876611492944</v>
      </c>
      <c r="O116" s="54">
        <f t="shared" si="23"/>
        <v>16.912338850705602</v>
      </c>
      <c r="P116" s="53">
        <f t="shared" si="24"/>
        <v>3345229.75</v>
      </c>
      <c r="Q116" s="55">
        <f t="shared" si="18"/>
        <v>46.9123388507056</v>
      </c>
      <c r="S116" s="2">
        <v>2</v>
      </c>
      <c r="T116" s="2">
        <v>3</v>
      </c>
      <c r="U116" s="2" t="s">
        <v>75</v>
      </c>
      <c r="V116" s="2" t="s">
        <v>36</v>
      </c>
      <c r="X116" s="37"/>
      <c r="Y116" s="38"/>
      <c r="Z116" s="2">
        <v>70</v>
      </c>
      <c r="AA116" s="2">
        <v>50</v>
      </c>
      <c r="AB116" s="48">
        <f t="shared" si="27"/>
        <v>0</v>
      </c>
      <c r="AF116" s="38"/>
      <c r="AG116" s="38"/>
      <c r="AH116" s="38">
        <f t="shared" si="26"/>
        <v>0</v>
      </c>
    </row>
    <row r="117" spans="1:34" s="1" customFormat="1" ht="23.25" customHeight="1">
      <c r="A117" s="49">
        <v>108</v>
      </c>
      <c r="B117" s="50" t="s">
        <v>147</v>
      </c>
      <c r="C117" s="51">
        <v>2668390</v>
      </c>
      <c r="D117" s="51">
        <v>467000</v>
      </c>
      <c r="E117" s="52">
        <f t="shared" si="19"/>
        <v>3135390</v>
      </c>
      <c r="F117" s="53">
        <v>1663534.41</v>
      </c>
      <c r="G117" s="45">
        <f t="shared" si="14"/>
        <v>53.05669820979208</v>
      </c>
      <c r="H117" s="46">
        <f t="shared" si="15"/>
        <v>-3.0566982097920814</v>
      </c>
      <c r="I117" s="47">
        <f t="shared" si="20"/>
        <v>1471855.59</v>
      </c>
      <c r="J117" s="46">
        <f t="shared" si="16"/>
        <v>46.94330179020792</v>
      </c>
      <c r="K117" s="53"/>
      <c r="L117" s="45">
        <f t="shared" si="17"/>
        <v>0</v>
      </c>
      <c r="M117" s="44">
        <f t="shared" si="21"/>
        <v>1663534.41</v>
      </c>
      <c r="N117" s="45">
        <f t="shared" si="22"/>
        <v>53.05669820979208</v>
      </c>
      <c r="O117" s="54">
        <f t="shared" si="23"/>
        <v>16.94330179020792</v>
      </c>
      <c r="P117" s="53">
        <f t="shared" si="24"/>
        <v>1471855.59</v>
      </c>
      <c r="Q117" s="55">
        <f t="shared" si="18"/>
        <v>46.94330179020792</v>
      </c>
      <c r="S117" s="2">
        <v>1</v>
      </c>
      <c r="T117" s="2">
        <v>15</v>
      </c>
      <c r="U117" s="2"/>
      <c r="V117" s="2" t="s">
        <v>36</v>
      </c>
      <c r="X117" s="37"/>
      <c r="Y117" s="38"/>
      <c r="Z117" s="2">
        <v>70</v>
      </c>
      <c r="AA117" s="2">
        <v>50</v>
      </c>
      <c r="AB117" s="48">
        <f t="shared" si="27"/>
        <v>0</v>
      </c>
      <c r="AF117" s="38"/>
      <c r="AG117" s="38"/>
      <c r="AH117" s="38">
        <f t="shared" si="26"/>
        <v>0</v>
      </c>
    </row>
    <row r="118" spans="1:34" s="1" customFormat="1" ht="23.25" customHeight="1">
      <c r="A118" s="49">
        <v>109</v>
      </c>
      <c r="B118" s="50" t="s">
        <v>148</v>
      </c>
      <c r="C118" s="51">
        <v>4069893</v>
      </c>
      <c r="D118" s="51"/>
      <c r="E118" s="52">
        <f t="shared" si="19"/>
        <v>4069893</v>
      </c>
      <c r="F118" s="53">
        <v>2159033.77</v>
      </c>
      <c r="G118" s="45">
        <f t="shared" si="14"/>
        <v>53.048907428278824</v>
      </c>
      <c r="H118" s="46">
        <f t="shared" si="15"/>
        <v>-3.0489074282788238</v>
      </c>
      <c r="I118" s="47">
        <f t="shared" si="20"/>
        <v>1910859.23</v>
      </c>
      <c r="J118" s="46">
        <f t="shared" si="16"/>
        <v>46.951092571721176</v>
      </c>
      <c r="K118" s="53"/>
      <c r="L118" s="45">
        <f t="shared" si="17"/>
        <v>0</v>
      </c>
      <c r="M118" s="44">
        <f t="shared" si="21"/>
        <v>2159033.77</v>
      </c>
      <c r="N118" s="45">
        <f t="shared" si="22"/>
        <v>53.048907428278824</v>
      </c>
      <c r="O118" s="54">
        <f t="shared" si="23"/>
        <v>16.951092571721176</v>
      </c>
      <c r="P118" s="53">
        <f t="shared" si="24"/>
        <v>1910859.23</v>
      </c>
      <c r="Q118" s="55">
        <f t="shared" si="18"/>
        <v>46.951092571721176</v>
      </c>
      <c r="S118" s="2">
        <v>3</v>
      </c>
      <c r="T118" s="2">
        <v>53</v>
      </c>
      <c r="U118" s="2"/>
      <c r="V118" s="2" t="s">
        <v>36</v>
      </c>
      <c r="X118" s="37"/>
      <c r="Y118" s="38"/>
      <c r="Z118" s="2">
        <v>70</v>
      </c>
      <c r="AA118" s="2">
        <v>50</v>
      </c>
      <c r="AB118" s="48">
        <f t="shared" si="27"/>
        <v>0</v>
      </c>
      <c r="AF118" s="38"/>
      <c r="AG118" s="38"/>
      <c r="AH118" s="38">
        <f t="shared" si="26"/>
        <v>0</v>
      </c>
    </row>
    <row r="119" spans="1:34" s="1" customFormat="1" ht="23.25" customHeight="1">
      <c r="A119" s="49">
        <v>110</v>
      </c>
      <c r="B119" s="50" t="s">
        <v>149</v>
      </c>
      <c r="C119" s="51">
        <v>3219490</v>
      </c>
      <c r="D119" s="51"/>
      <c r="E119" s="52">
        <f t="shared" si="19"/>
        <v>3219490</v>
      </c>
      <c r="F119" s="53">
        <v>1703579.75</v>
      </c>
      <c r="G119" s="45">
        <f t="shared" si="14"/>
        <v>52.91458429751296</v>
      </c>
      <c r="H119" s="46">
        <f t="shared" si="15"/>
        <v>-2.9145842975129597</v>
      </c>
      <c r="I119" s="47">
        <f t="shared" si="20"/>
        <v>1515910.25</v>
      </c>
      <c r="J119" s="46">
        <f t="shared" si="16"/>
        <v>47.08541570248704</v>
      </c>
      <c r="K119" s="53"/>
      <c r="L119" s="45">
        <f t="shared" si="17"/>
        <v>0</v>
      </c>
      <c r="M119" s="44">
        <f t="shared" si="21"/>
        <v>1703579.75</v>
      </c>
      <c r="N119" s="45">
        <f t="shared" si="22"/>
        <v>52.91458429751296</v>
      </c>
      <c r="O119" s="54">
        <f t="shared" si="23"/>
        <v>17.08541570248704</v>
      </c>
      <c r="P119" s="53">
        <f t="shared" si="24"/>
        <v>1515910.25</v>
      </c>
      <c r="Q119" s="55">
        <f t="shared" si="18"/>
        <v>47.08541570248704</v>
      </c>
      <c r="S119" s="2">
        <v>4</v>
      </c>
      <c r="T119" s="2">
        <v>53</v>
      </c>
      <c r="U119" s="2"/>
      <c r="V119" s="2" t="s">
        <v>36</v>
      </c>
      <c r="X119" s="37"/>
      <c r="Y119" s="38"/>
      <c r="Z119" s="2">
        <v>70</v>
      </c>
      <c r="AA119" s="2">
        <v>50</v>
      </c>
      <c r="AB119" s="48">
        <f t="shared" si="27"/>
        <v>0</v>
      </c>
      <c r="AF119" s="38"/>
      <c r="AG119" s="38"/>
      <c r="AH119" s="38">
        <f t="shared" si="26"/>
        <v>0</v>
      </c>
    </row>
    <row r="120" spans="1:34" s="1" customFormat="1" ht="23.25" customHeight="1">
      <c r="A120" s="49">
        <v>111</v>
      </c>
      <c r="B120" s="50" t="s">
        <v>150</v>
      </c>
      <c r="C120" s="51">
        <v>1966860</v>
      </c>
      <c r="D120" s="51"/>
      <c r="E120" s="52">
        <f t="shared" si="19"/>
        <v>1966860</v>
      </c>
      <c r="F120" s="53">
        <v>1036736.12</v>
      </c>
      <c r="G120" s="45">
        <f t="shared" si="14"/>
        <v>52.710214250124565</v>
      </c>
      <c r="H120" s="46">
        <f t="shared" si="15"/>
        <v>-2.710214250124565</v>
      </c>
      <c r="I120" s="47">
        <f t="shared" si="20"/>
        <v>930123.88</v>
      </c>
      <c r="J120" s="46">
        <f t="shared" si="16"/>
        <v>47.289785749875435</v>
      </c>
      <c r="K120" s="53"/>
      <c r="L120" s="45">
        <f t="shared" si="17"/>
        <v>0</v>
      </c>
      <c r="M120" s="44">
        <f t="shared" si="21"/>
        <v>1036736.12</v>
      </c>
      <c r="N120" s="45">
        <f t="shared" si="22"/>
        <v>52.710214250124565</v>
      </c>
      <c r="O120" s="54">
        <f t="shared" si="23"/>
        <v>17.289785749875435</v>
      </c>
      <c r="P120" s="53">
        <f t="shared" si="24"/>
        <v>930123.88</v>
      </c>
      <c r="Q120" s="55">
        <f t="shared" si="18"/>
        <v>47.289785749875435</v>
      </c>
      <c r="S120" s="2">
        <v>4</v>
      </c>
      <c r="T120" s="2">
        <v>53</v>
      </c>
      <c r="U120" s="2"/>
      <c r="V120" s="2" t="s">
        <v>36</v>
      </c>
      <c r="X120" s="37"/>
      <c r="Y120" s="38"/>
      <c r="Z120" s="2">
        <v>70</v>
      </c>
      <c r="AA120" s="2">
        <v>50</v>
      </c>
      <c r="AB120" s="48">
        <f t="shared" si="27"/>
        <v>0</v>
      </c>
      <c r="AF120" s="38"/>
      <c r="AG120" s="38"/>
      <c r="AH120" s="38">
        <f t="shared" si="26"/>
        <v>0</v>
      </c>
    </row>
    <row r="121" spans="1:34" s="1" customFormat="1" ht="23.25" customHeight="1">
      <c r="A121" s="49">
        <v>112</v>
      </c>
      <c r="B121" s="50" t="s">
        <v>151</v>
      </c>
      <c r="C121" s="51">
        <v>2711370</v>
      </c>
      <c r="D121" s="51"/>
      <c r="E121" s="52">
        <f t="shared" si="19"/>
        <v>2711370</v>
      </c>
      <c r="F121" s="53">
        <v>1427469.31</v>
      </c>
      <c r="G121" s="45">
        <f t="shared" si="14"/>
        <v>52.64752910890066</v>
      </c>
      <c r="H121" s="46">
        <f t="shared" si="15"/>
        <v>-2.647529108900663</v>
      </c>
      <c r="I121" s="47">
        <f t="shared" si="20"/>
        <v>1283900.69</v>
      </c>
      <c r="J121" s="46">
        <f t="shared" si="16"/>
        <v>47.35247089109934</v>
      </c>
      <c r="K121" s="53"/>
      <c r="L121" s="45">
        <f t="shared" si="17"/>
        <v>0</v>
      </c>
      <c r="M121" s="44">
        <f t="shared" si="21"/>
        <v>1427469.31</v>
      </c>
      <c r="N121" s="45">
        <f t="shared" si="22"/>
        <v>52.64752910890066</v>
      </c>
      <c r="O121" s="54">
        <f t="shared" si="23"/>
        <v>17.352470891099337</v>
      </c>
      <c r="P121" s="53">
        <f t="shared" si="24"/>
        <v>1283900.69</v>
      </c>
      <c r="Q121" s="55">
        <f t="shared" si="18"/>
        <v>47.35247089109934</v>
      </c>
      <c r="S121" s="2">
        <v>6</v>
      </c>
      <c r="T121" s="2">
        <v>53</v>
      </c>
      <c r="U121" s="2"/>
      <c r="V121" s="2" t="s">
        <v>36</v>
      </c>
      <c r="X121" s="37"/>
      <c r="Y121" s="38"/>
      <c r="Z121" s="2">
        <v>70</v>
      </c>
      <c r="AA121" s="2">
        <v>50</v>
      </c>
      <c r="AB121" s="48">
        <f t="shared" si="27"/>
        <v>0</v>
      </c>
      <c r="AF121" s="38"/>
      <c r="AG121" s="38"/>
      <c r="AH121" s="38">
        <f t="shared" si="26"/>
        <v>0</v>
      </c>
    </row>
    <row r="122" spans="1:34" s="1" customFormat="1" ht="23.25" customHeight="1">
      <c r="A122" s="49">
        <v>113</v>
      </c>
      <c r="B122" s="50" t="s">
        <v>152</v>
      </c>
      <c r="C122" s="51">
        <v>3554360</v>
      </c>
      <c r="D122" s="51"/>
      <c r="E122" s="52">
        <f t="shared" si="19"/>
        <v>3554360</v>
      </c>
      <c r="F122" s="53">
        <v>1869358.61</v>
      </c>
      <c r="G122" s="45">
        <f t="shared" si="14"/>
        <v>52.593395435465176</v>
      </c>
      <c r="H122" s="46">
        <f t="shared" si="15"/>
        <v>-2.593395435465176</v>
      </c>
      <c r="I122" s="47">
        <f t="shared" si="20"/>
        <v>1685001.39</v>
      </c>
      <c r="J122" s="46">
        <f t="shared" si="16"/>
        <v>47.406604564534824</v>
      </c>
      <c r="K122" s="53">
        <v>402962.5</v>
      </c>
      <c r="L122" s="45">
        <f t="shared" si="17"/>
        <v>11.337132423277327</v>
      </c>
      <c r="M122" s="44">
        <f t="shared" si="21"/>
        <v>2272321.1100000003</v>
      </c>
      <c r="N122" s="45">
        <f t="shared" si="22"/>
        <v>63.93052785874251</v>
      </c>
      <c r="O122" s="54">
        <f t="shared" si="23"/>
        <v>6.069472141257492</v>
      </c>
      <c r="P122" s="53">
        <f t="shared" si="24"/>
        <v>1282038.8899999997</v>
      </c>
      <c r="Q122" s="55">
        <f t="shared" si="18"/>
        <v>36.06947214125749</v>
      </c>
      <c r="S122" s="2">
        <v>5</v>
      </c>
      <c r="T122" s="2">
        <v>127</v>
      </c>
      <c r="U122" s="2"/>
      <c r="V122" s="2" t="s">
        <v>36</v>
      </c>
      <c r="X122" s="37"/>
      <c r="Y122" s="38"/>
      <c r="Z122" s="2">
        <v>70</v>
      </c>
      <c r="AA122" s="2">
        <v>50</v>
      </c>
      <c r="AB122" s="48">
        <f t="shared" si="27"/>
        <v>0</v>
      </c>
      <c r="AF122" s="38"/>
      <c r="AG122" s="38"/>
      <c r="AH122" s="38">
        <f t="shared" si="26"/>
        <v>0</v>
      </c>
    </row>
    <row r="123" spans="1:34" s="1" customFormat="1" ht="23.25" customHeight="1">
      <c r="A123" s="49">
        <v>114</v>
      </c>
      <c r="B123" s="50" t="s">
        <v>153</v>
      </c>
      <c r="C123" s="51">
        <v>11303412</v>
      </c>
      <c r="D123" s="51"/>
      <c r="E123" s="52">
        <f t="shared" si="19"/>
        <v>11303412</v>
      </c>
      <c r="F123" s="53">
        <v>5940922.09</v>
      </c>
      <c r="G123" s="45">
        <f t="shared" si="14"/>
        <v>52.5586618447598</v>
      </c>
      <c r="H123" s="46">
        <f t="shared" si="15"/>
        <v>-2.558661844759797</v>
      </c>
      <c r="I123" s="47">
        <f t="shared" si="20"/>
        <v>5362489.91</v>
      </c>
      <c r="J123" s="46">
        <f t="shared" si="16"/>
        <v>47.4413381552402</v>
      </c>
      <c r="K123" s="53">
        <v>971170</v>
      </c>
      <c r="L123" s="45">
        <f t="shared" si="17"/>
        <v>8.591830502152801</v>
      </c>
      <c r="M123" s="44">
        <f t="shared" si="21"/>
        <v>6912092.09</v>
      </c>
      <c r="N123" s="45">
        <f t="shared" si="22"/>
        <v>61.15049234691259</v>
      </c>
      <c r="O123" s="54">
        <f t="shared" si="23"/>
        <v>8.849507653087407</v>
      </c>
      <c r="P123" s="53">
        <f t="shared" si="24"/>
        <v>4391319.91</v>
      </c>
      <c r="Q123" s="55">
        <f t="shared" si="18"/>
        <v>38.84950765308741</v>
      </c>
      <c r="S123" s="2">
        <v>7</v>
      </c>
      <c r="T123" s="2">
        <v>3</v>
      </c>
      <c r="U123" s="2" t="s">
        <v>75</v>
      </c>
      <c r="V123" s="2" t="s">
        <v>36</v>
      </c>
      <c r="X123" s="37"/>
      <c r="Y123" s="38"/>
      <c r="Z123" s="2">
        <v>70</v>
      </c>
      <c r="AA123" s="2">
        <v>50</v>
      </c>
      <c r="AB123" s="48">
        <f t="shared" si="27"/>
        <v>0</v>
      </c>
      <c r="AF123" s="38"/>
      <c r="AG123" s="38"/>
      <c r="AH123" s="38">
        <f t="shared" si="26"/>
        <v>0</v>
      </c>
    </row>
    <row r="124" spans="1:34" s="1" customFormat="1" ht="23.25" customHeight="1">
      <c r="A124" s="49">
        <v>115</v>
      </c>
      <c r="B124" s="50" t="s">
        <v>154</v>
      </c>
      <c r="C124" s="51">
        <v>10240730</v>
      </c>
      <c r="D124" s="51"/>
      <c r="E124" s="52">
        <f t="shared" si="19"/>
        <v>10240730</v>
      </c>
      <c r="F124" s="53">
        <v>5381511.1</v>
      </c>
      <c r="G124" s="45">
        <f t="shared" si="14"/>
        <v>52.550073090492575</v>
      </c>
      <c r="H124" s="46">
        <f t="shared" si="15"/>
        <v>-2.5500730904925746</v>
      </c>
      <c r="I124" s="47">
        <f t="shared" si="20"/>
        <v>4859218.9</v>
      </c>
      <c r="J124" s="46">
        <f t="shared" si="16"/>
        <v>47.44992690950743</v>
      </c>
      <c r="K124" s="53">
        <v>1281700</v>
      </c>
      <c r="L124" s="45">
        <f t="shared" si="17"/>
        <v>12.51570932931539</v>
      </c>
      <c r="M124" s="44">
        <f t="shared" si="21"/>
        <v>6663211.1</v>
      </c>
      <c r="N124" s="45">
        <f t="shared" si="22"/>
        <v>65.06578241980796</v>
      </c>
      <c r="O124" s="54">
        <f t="shared" si="23"/>
        <v>4.9342175801920405</v>
      </c>
      <c r="P124" s="53">
        <f t="shared" si="24"/>
        <v>3577518.9000000004</v>
      </c>
      <c r="Q124" s="55">
        <f t="shared" si="18"/>
        <v>34.93421758019204</v>
      </c>
      <c r="S124" s="2">
        <v>4</v>
      </c>
      <c r="T124" s="2">
        <v>3</v>
      </c>
      <c r="U124" s="2" t="s">
        <v>75</v>
      </c>
      <c r="V124" s="2" t="s">
        <v>36</v>
      </c>
      <c r="X124" s="37"/>
      <c r="Y124" s="38"/>
      <c r="Z124" s="2">
        <v>70</v>
      </c>
      <c r="AA124" s="2">
        <v>50</v>
      </c>
      <c r="AB124" s="48">
        <f t="shared" si="27"/>
        <v>0</v>
      </c>
      <c r="AF124" s="38"/>
      <c r="AG124" s="38"/>
      <c r="AH124" s="38">
        <f t="shared" si="26"/>
        <v>0</v>
      </c>
    </row>
    <row r="125" spans="1:34" s="1" customFormat="1" ht="23.25" customHeight="1">
      <c r="A125" s="49">
        <v>116</v>
      </c>
      <c r="B125" s="50" t="s">
        <v>155</v>
      </c>
      <c r="C125" s="51">
        <v>8988492</v>
      </c>
      <c r="D125" s="51"/>
      <c r="E125" s="52">
        <f t="shared" si="19"/>
        <v>8988492</v>
      </c>
      <c r="F125" s="53">
        <v>4722728.05</v>
      </c>
      <c r="G125" s="45">
        <f t="shared" si="14"/>
        <v>52.54193973805617</v>
      </c>
      <c r="H125" s="46">
        <f t="shared" si="15"/>
        <v>-2.541939738056172</v>
      </c>
      <c r="I125" s="47">
        <f t="shared" si="20"/>
        <v>4265763.95</v>
      </c>
      <c r="J125" s="46">
        <f t="shared" si="16"/>
        <v>47.45806026194383</v>
      </c>
      <c r="K125" s="53"/>
      <c r="L125" s="45">
        <f t="shared" si="17"/>
        <v>0</v>
      </c>
      <c r="M125" s="44">
        <f t="shared" si="21"/>
        <v>4722728.05</v>
      </c>
      <c r="N125" s="45">
        <f t="shared" si="22"/>
        <v>52.54193973805617</v>
      </c>
      <c r="O125" s="54">
        <f t="shared" si="23"/>
        <v>17.458060261943828</v>
      </c>
      <c r="P125" s="53">
        <f t="shared" si="24"/>
        <v>4265763.95</v>
      </c>
      <c r="Q125" s="55">
        <f t="shared" si="18"/>
        <v>47.45806026194383</v>
      </c>
      <c r="S125" s="2">
        <v>2</v>
      </c>
      <c r="T125" s="2">
        <v>83</v>
      </c>
      <c r="U125" s="2"/>
      <c r="V125" s="2" t="s">
        <v>36</v>
      </c>
      <c r="X125" s="37"/>
      <c r="Y125" s="38"/>
      <c r="Z125" s="2">
        <v>70</v>
      </c>
      <c r="AA125" s="2">
        <v>50</v>
      </c>
      <c r="AB125" s="48">
        <f t="shared" si="27"/>
        <v>0</v>
      </c>
      <c r="AF125" s="38"/>
      <c r="AG125" s="38"/>
      <c r="AH125" s="38">
        <f t="shared" si="26"/>
        <v>0</v>
      </c>
    </row>
    <row r="126" spans="1:34" s="1" customFormat="1" ht="23.25" customHeight="1">
      <c r="A126" s="49">
        <v>117</v>
      </c>
      <c r="B126" s="50" t="s">
        <v>156</v>
      </c>
      <c r="C126" s="51">
        <v>6077000</v>
      </c>
      <c r="D126" s="51"/>
      <c r="E126" s="52">
        <f t="shared" si="19"/>
        <v>6077000</v>
      </c>
      <c r="F126" s="53">
        <v>3186478.15</v>
      </c>
      <c r="G126" s="45">
        <f t="shared" si="14"/>
        <v>52.43505265756129</v>
      </c>
      <c r="H126" s="46">
        <f t="shared" si="15"/>
        <v>-2.435052657561293</v>
      </c>
      <c r="I126" s="47">
        <f t="shared" si="20"/>
        <v>2890521.85</v>
      </c>
      <c r="J126" s="46">
        <f t="shared" si="16"/>
        <v>47.56494734243871</v>
      </c>
      <c r="K126" s="53">
        <v>834500</v>
      </c>
      <c r="L126" s="45">
        <f t="shared" si="17"/>
        <v>13.732104656903077</v>
      </c>
      <c r="M126" s="44">
        <f t="shared" si="21"/>
        <v>4020978.15</v>
      </c>
      <c r="N126" s="45">
        <f t="shared" si="22"/>
        <v>66.16715731446438</v>
      </c>
      <c r="O126" s="54">
        <f t="shared" si="23"/>
        <v>3.832842685535624</v>
      </c>
      <c r="P126" s="53">
        <f t="shared" si="24"/>
        <v>2056021.85</v>
      </c>
      <c r="Q126" s="55">
        <f t="shared" si="18"/>
        <v>33.832842685535624</v>
      </c>
      <c r="S126" s="2">
        <v>4</v>
      </c>
      <c r="T126" s="2">
        <v>17</v>
      </c>
      <c r="U126" s="2"/>
      <c r="V126" s="2" t="s">
        <v>36</v>
      </c>
      <c r="X126" s="37"/>
      <c r="Y126" s="38"/>
      <c r="Z126" s="2">
        <v>70</v>
      </c>
      <c r="AA126" s="2">
        <v>50</v>
      </c>
      <c r="AB126" s="48"/>
      <c r="AF126" s="38"/>
      <c r="AG126" s="38"/>
      <c r="AH126" s="38">
        <f t="shared" si="26"/>
        <v>0</v>
      </c>
    </row>
    <row r="127" spans="1:34" s="1" customFormat="1" ht="23.25" customHeight="1">
      <c r="A127" s="49">
        <v>118</v>
      </c>
      <c r="B127" s="50" t="s">
        <v>157</v>
      </c>
      <c r="C127" s="51">
        <v>2281960</v>
      </c>
      <c r="D127" s="51"/>
      <c r="E127" s="52">
        <f t="shared" si="19"/>
        <v>2281960</v>
      </c>
      <c r="F127" s="53">
        <v>1195229.38</v>
      </c>
      <c r="G127" s="45">
        <f t="shared" si="14"/>
        <v>52.377315115076506</v>
      </c>
      <c r="H127" s="46">
        <f t="shared" si="15"/>
        <v>-2.377315115076506</v>
      </c>
      <c r="I127" s="47">
        <f t="shared" si="20"/>
        <v>1086730.62</v>
      </c>
      <c r="J127" s="46">
        <f t="shared" si="16"/>
        <v>47.622684884923494</v>
      </c>
      <c r="K127" s="53"/>
      <c r="L127" s="45">
        <f t="shared" si="17"/>
        <v>0</v>
      </c>
      <c r="M127" s="44">
        <f t="shared" si="21"/>
        <v>1195229.38</v>
      </c>
      <c r="N127" s="45">
        <f t="shared" si="22"/>
        <v>52.377315115076506</v>
      </c>
      <c r="O127" s="54">
        <f t="shared" si="23"/>
        <v>17.622684884923494</v>
      </c>
      <c r="P127" s="53">
        <f t="shared" si="24"/>
        <v>1086730.62</v>
      </c>
      <c r="Q127" s="55">
        <f t="shared" si="18"/>
        <v>47.622684884923494</v>
      </c>
      <c r="S127" s="2">
        <v>4</v>
      </c>
      <c r="T127" s="2">
        <v>17</v>
      </c>
      <c r="U127" s="2"/>
      <c r="V127" s="2" t="s">
        <v>36</v>
      </c>
      <c r="X127" s="37"/>
      <c r="Y127" s="38"/>
      <c r="Z127" s="2">
        <v>70</v>
      </c>
      <c r="AA127" s="2">
        <v>50</v>
      </c>
      <c r="AB127" s="48">
        <f aca="true" t="shared" si="28" ref="AB127:AB158">+Y127+X127</f>
        <v>0</v>
      </c>
      <c r="AF127" s="38"/>
      <c r="AG127" s="38"/>
      <c r="AH127" s="38">
        <f t="shared" si="26"/>
        <v>0</v>
      </c>
    </row>
    <row r="128" spans="1:34" s="1" customFormat="1" ht="23.25" customHeight="1">
      <c r="A128" s="49">
        <v>119</v>
      </c>
      <c r="B128" s="50" t="s">
        <v>158</v>
      </c>
      <c r="C128" s="51">
        <v>916290</v>
      </c>
      <c r="D128" s="51"/>
      <c r="E128" s="52">
        <f t="shared" si="19"/>
        <v>916290</v>
      </c>
      <c r="F128" s="53">
        <v>479858.21</v>
      </c>
      <c r="G128" s="45">
        <f t="shared" si="14"/>
        <v>52.3696875443364</v>
      </c>
      <c r="H128" s="46">
        <f t="shared" si="15"/>
        <v>-2.3696875443364007</v>
      </c>
      <c r="I128" s="47">
        <f t="shared" si="20"/>
        <v>436431.79</v>
      </c>
      <c r="J128" s="46">
        <f t="shared" si="16"/>
        <v>47.6303124556636</v>
      </c>
      <c r="K128" s="53">
        <v>45500</v>
      </c>
      <c r="L128" s="45">
        <f t="shared" si="17"/>
        <v>4.96567680537821</v>
      </c>
      <c r="M128" s="44">
        <f t="shared" si="21"/>
        <v>525358.21</v>
      </c>
      <c r="N128" s="45">
        <f t="shared" si="22"/>
        <v>57.33536434971461</v>
      </c>
      <c r="O128" s="54">
        <f t="shared" si="23"/>
        <v>12.66463565028539</v>
      </c>
      <c r="P128" s="53">
        <f t="shared" si="24"/>
        <v>390931.79000000004</v>
      </c>
      <c r="Q128" s="55">
        <f t="shared" si="18"/>
        <v>42.66463565028539</v>
      </c>
      <c r="S128" s="2">
        <v>7</v>
      </c>
      <c r="T128" s="2">
        <v>83</v>
      </c>
      <c r="U128" s="2"/>
      <c r="V128" s="2" t="s">
        <v>36</v>
      </c>
      <c r="X128" s="37"/>
      <c r="Y128" s="38"/>
      <c r="Z128" s="2">
        <v>70</v>
      </c>
      <c r="AA128" s="2">
        <v>50</v>
      </c>
      <c r="AB128" s="48">
        <f t="shared" si="28"/>
        <v>0</v>
      </c>
      <c r="AF128" s="38"/>
      <c r="AG128" s="38"/>
      <c r="AH128" s="38">
        <f t="shared" si="26"/>
        <v>0</v>
      </c>
    </row>
    <row r="129" spans="1:34" s="1" customFormat="1" ht="23.25" customHeight="1">
      <c r="A129" s="49">
        <v>120</v>
      </c>
      <c r="B129" s="50" t="s">
        <v>159</v>
      </c>
      <c r="C129" s="51">
        <v>7029080</v>
      </c>
      <c r="D129" s="51"/>
      <c r="E129" s="52">
        <f t="shared" si="19"/>
        <v>7029080</v>
      </c>
      <c r="F129" s="53">
        <v>3679923.59</v>
      </c>
      <c r="G129" s="45">
        <f t="shared" si="14"/>
        <v>52.352848310162926</v>
      </c>
      <c r="H129" s="46">
        <f t="shared" si="15"/>
        <v>-2.3528483101629263</v>
      </c>
      <c r="I129" s="47">
        <f t="shared" si="20"/>
        <v>3349156.41</v>
      </c>
      <c r="J129" s="46">
        <f t="shared" si="16"/>
        <v>47.647151689837074</v>
      </c>
      <c r="K129" s="53">
        <v>107590</v>
      </c>
      <c r="L129" s="45">
        <f t="shared" si="17"/>
        <v>1.5306412788017778</v>
      </c>
      <c r="M129" s="44">
        <f t="shared" si="21"/>
        <v>3787513.59</v>
      </c>
      <c r="N129" s="45">
        <f t="shared" si="22"/>
        <v>53.8834895889647</v>
      </c>
      <c r="O129" s="54">
        <f t="shared" si="23"/>
        <v>16.1165104110353</v>
      </c>
      <c r="P129" s="53">
        <f t="shared" si="24"/>
        <v>3241566.41</v>
      </c>
      <c r="Q129" s="55">
        <f t="shared" si="18"/>
        <v>46.1165104110353</v>
      </c>
      <c r="S129" s="2">
        <v>8</v>
      </c>
      <c r="T129" s="2">
        <v>127</v>
      </c>
      <c r="U129" s="2"/>
      <c r="V129" s="2" t="s">
        <v>36</v>
      </c>
      <c r="X129" s="37"/>
      <c r="Y129" s="38"/>
      <c r="Z129" s="2">
        <v>70</v>
      </c>
      <c r="AA129" s="2">
        <v>50</v>
      </c>
      <c r="AB129" s="48">
        <f t="shared" si="28"/>
        <v>0</v>
      </c>
      <c r="AF129" s="38"/>
      <c r="AG129" s="38"/>
      <c r="AH129" s="38">
        <f t="shared" si="26"/>
        <v>0</v>
      </c>
    </row>
    <row r="130" spans="1:34" s="1" customFormat="1" ht="23.25" customHeight="1">
      <c r="A130" s="49">
        <v>121</v>
      </c>
      <c r="B130" s="50" t="s">
        <v>160</v>
      </c>
      <c r="C130" s="51">
        <v>23279710</v>
      </c>
      <c r="D130" s="51"/>
      <c r="E130" s="52">
        <f t="shared" si="19"/>
        <v>23279710</v>
      </c>
      <c r="F130" s="53">
        <v>12186525.87</v>
      </c>
      <c r="G130" s="45">
        <f t="shared" si="14"/>
        <v>52.34827182125551</v>
      </c>
      <c r="H130" s="46">
        <f t="shared" si="15"/>
        <v>-2.3482718212555085</v>
      </c>
      <c r="I130" s="47">
        <f t="shared" si="20"/>
        <v>11093184.13</v>
      </c>
      <c r="J130" s="46">
        <f t="shared" si="16"/>
        <v>47.65172817874449</v>
      </c>
      <c r="K130" s="53">
        <v>3242900</v>
      </c>
      <c r="L130" s="45">
        <f t="shared" si="17"/>
        <v>13.930156346449333</v>
      </c>
      <c r="M130" s="44">
        <f t="shared" si="21"/>
        <v>15429425.87</v>
      </c>
      <c r="N130" s="45">
        <f t="shared" si="22"/>
        <v>66.27842816770483</v>
      </c>
      <c r="O130" s="54">
        <f t="shared" si="23"/>
        <v>3.7215718322951687</v>
      </c>
      <c r="P130" s="53">
        <f t="shared" si="24"/>
        <v>7850284.130000001</v>
      </c>
      <c r="Q130" s="55">
        <f t="shared" si="18"/>
        <v>33.72157183229517</v>
      </c>
      <c r="S130" s="2">
        <v>3</v>
      </c>
      <c r="T130" s="2">
        <v>3</v>
      </c>
      <c r="U130" s="2" t="s">
        <v>75</v>
      </c>
      <c r="V130" s="2" t="s">
        <v>36</v>
      </c>
      <c r="X130" s="37"/>
      <c r="Y130" s="38"/>
      <c r="Z130" s="2">
        <v>70</v>
      </c>
      <c r="AA130" s="2">
        <v>50</v>
      </c>
      <c r="AB130" s="48">
        <f t="shared" si="28"/>
        <v>0</v>
      </c>
      <c r="AF130" s="38"/>
      <c r="AG130" s="38"/>
      <c r="AH130" s="38">
        <f t="shared" si="26"/>
        <v>0</v>
      </c>
    </row>
    <row r="131" spans="1:34" s="1" customFormat="1" ht="23.25" customHeight="1">
      <c r="A131" s="49">
        <v>122</v>
      </c>
      <c r="B131" s="50" t="s">
        <v>161</v>
      </c>
      <c r="C131" s="51">
        <v>8065280</v>
      </c>
      <c r="D131" s="51"/>
      <c r="E131" s="52">
        <f t="shared" si="19"/>
        <v>8065280</v>
      </c>
      <c r="F131" s="53">
        <v>4219198.82</v>
      </c>
      <c r="G131" s="45">
        <f t="shared" si="14"/>
        <v>52.31311027019521</v>
      </c>
      <c r="H131" s="46">
        <f t="shared" si="15"/>
        <v>-2.31311027019521</v>
      </c>
      <c r="I131" s="47">
        <f t="shared" si="20"/>
        <v>3846081.1799999997</v>
      </c>
      <c r="J131" s="46">
        <f t="shared" si="16"/>
        <v>47.68688972980479</v>
      </c>
      <c r="K131" s="53"/>
      <c r="L131" s="45">
        <f t="shared" si="17"/>
        <v>0</v>
      </c>
      <c r="M131" s="44">
        <f t="shared" si="21"/>
        <v>4219198.82</v>
      </c>
      <c r="N131" s="45">
        <f t="shared" si="22"/>
        <v>52.31311027019521</v>
      </c>
      <c r="O131" s="54">
        <f t="shared" si="23"/>
        <v>17.68688972980479</v>
      </c>
      <c r="P131" s="53">
        <f t="shared" si="24"/>
        <v>3846081.1799999997</v>
      </c>
      <c r="Q131" s="55">
        <f t="shared" si="18"/>
        <v>47.68688972980479</v>
      </c>
      <c r="S131" s="2">
        <v>2</v>
      </c>
      <c r="T131" s="2">
        <v>17</v>
      </c>
      <c r="U131" s="2"/>
      <c r="V131" s="2" t="s">
        <v>36</v>
      </c>
      <c r="X131" s="37"/>
      <c r="Y131" s="38"/>
      <c r="Z131" s="2">
        <v>70</v>
      </c>
      <c r="AA131" s="2">
        <v>50</v>
      </c>
      <c r="AB131" s="48">
        <f t="shared" si="28"/>
        <v>0</v>
      </c>
      <c r="AF131" s="38"/>
      <c r="AG131" s="38"/>
      <c r="AH131" s="38">
        <f t="shared" si="26"/>
        <v>0</v>
      </c>
    </row>
    <row r="132" spans="1:34" s="1" customFormat="1" ht="23.25" customHeight="1">
      <c r="A132" s="49">
        <v>123</v>
      </c>
      <c r="B132" s="50" t="s">
        <v>162</v>
      </c>
      <c r="C132" s="51">
        <v>4084870</v>
      </c>
      <c r="D132" s="51"/>
      <c r="E132" s="52">
        <f t="shared" si="19"/>
        <v>4084870</v>
      </c>
      <c r="F132" s="53">
        <v>2136402.73</v>
      </c>
      <c r="G132" s="45">
        <f t="shared" si="14"/>
        <v>52.3003848347683</v>
      </c>
      <c r="H132" s="46">
        <f t="shared" si="15"/>
        <v>-2.300384834768302</v>
      </c>
      <c r="I132" s="47">
        <f t="shared" si="20"/>
        <v>1948467.27</v>
      </c>
      <c r="J132" s="46">
        <f t="shared" si="16"/>
        <v>47.6996151652317</v>
      </c>
      <c r="K132" s="53"/>
      <c r="L132" s="45">
        <f t="shared" si="17"/>
        <v>0</v>
      </c>
      <c r="M132" s="44">
        <f t="shared" si="21"/>
        <v>2136402.73</v>
      </c>
      <c r="N132" s="45">
        <f t="shared" si="22"/>
        <v>52.3003848347683</v>
      </c>
      <c r="O132" s="54">
        <f t="shared" si="23"/>
        <v>17.699615165231698</v>
      </c>
      <c r="P132" s="53">
        <f t="shared" si="24"/>
        <v>1948467.27</v>
      </c>
      <c r="Q132" s="55">
        <f t="shared" si="18"/>
        <v>47.6996151652317</v>
      </c>
      <c r="S132" s="2">
        <v>8</v>
      </c>
      <c r="T132" s="2">
        <v>3</v>
      </c>
      <c r="U132" s="2" t="s">
        <v>75</v>
      </c>
      <c r="V132" s="2" t="s">
        <v>36</v>
      </c>
      <c r="X132" s="37"/>
      <c r="Y132" s="38"/>
      <c r="Z132" s="2">
        <v>70</v>
      </c>
      <c r="AA132" s="2">
        <v>50</v>
      </c>
      <c r="AB132" s="48">
        <f t="shared" si="28"/>
        <v>0</v>
      </c>
      <c r="AF132" s="38"/>
      <c r="AG132" s="38"/>
      <c r="AH132" s="38">
        <f t="shared" si="26"/>
        <v>0</v>
      </c>
    </row>
    <row r="133" spans="1:34" s="1" customFormat="1" ht="23.25" customHeight="1">
      <c r="A133" s="49">
        <v>124</v>
      </c>
      <c r="B133" s="50" t="s">
        <v>163</v>
      </c>
      <c r="C133" s="51">
        <v>1708580</v>
      </c>
      <c r="D133" s="51"/>
      <c r="E133" s="52">
        <f t="shared" si="19"/>
        <v>1708580</v>
      </c>
      <c r="F133" s="53">
        <v>893329.03</v>
      </c>
      <c r="G133" s="45">
        <f t="shared" si="14"/>
        <v>52.28488159758396</v>
      </c>
      <c r="H133" s="46">
        <f t="shared" si="15"/>
        <v>-2.2848815975839614</v>
      </c>
      <c r="I133" s="47">
        <f t="shared" si="20"/>
        <v>815250.97</v>
      </c>
      <c r="J133" s="46">
        <f t="shared" si="16"/>
        <v>47.71511840241604</v>
      </c>
      <c r="K133" s="53"/>
      <c r="L133" s="45">
        <f t="shared" si="17"/>
        <v>0</v>
      </c>
      <c r="M133" s="44">
        <f t="shared" si="21"/>
        <v>893329.03</v>
      </c>
      <c r="N133" s="45">
        <f t="shared" si="22"/>
        <v>52.28488159758396</v>
      </c>
      <c r="O133" s="54">
        <f t="shared" si="23"/>
        <v>17.71511840241604</v>
      </c>
      <c r="P133" s="53">
        <f t="shared" si="24"/>
        <v>815250.97</v>
      </c>
      <c r="Q133" s="55">
        <f t="shared" si="18"/>
        <v>47.71511840241604</v>
      </c>
      <c r="S133" s="2">
        <v>7</v>
      </c>
      <c r="T133" s="2">
        <v>127</v>
      </c>
      <c r="U133" s="2"/>
      <c r="V133" s="2" t="s">
        <v>36</v>
      </c>
      <c r="X133" s="37"/>
      <c r="Y133" s="38"/>
      <c r="Z133" s="2">
        <v>70</v>
      </c>
      <c r="AA133" s="2">
        <v>50</v>
      </c>
      <c r="AB133" s="48">
        <f t="shared" si="28"/>
        <v>0</v>
      </c>
      <c r="AF133" s="38">
        <v>-208840</v>
      </c>
      <c r="AG133" s="38">
        <v>-10452</v>
      </c>
      <c r="AH133" s="38">
        <f t="shared" si="26"/>
        <v>-219292</v>
      </c>
    </row>
    <row r="134" spans="1:34" s="1" customFormat="1" ht="23.25" customHeight="1">
      <c r="A134" s="49">
        <v>125</v>
      </c>
      <c r="B134" s="50" t="s">
        <v>164</v>
      </c>
      <c r="C134" s="51">
        <v>6671186</v>
      </c>
      <c r="D134" s="51"/>
      <c r="E134" s="52">
        <f t="shared" si="19"/>
        <v>6671186</v>
      </c>
      <c r="F134" s="53">
        <v>3483777.84</v>
      </c>
      <c r="G134" s="45">
        <f t="shared" si="14"/>
        <v>52.22126680323409</v>
      </c>
      <c r="H134" s="46">
        <f t="shared" si="15"/>
        <v>-2.221266803234087</v>
      </c>
      <c r="I134" s="47">
        <f t="shared" si="20"/>
        <v>3187408.16</v>
      </c>
      <c r="J134" s="46">
        <f t="shared" si="16"/>
        <v>47.77873319676591</v>
      </c>
      <c r="K134" s="53"/>
      <c r="L134" s="45">
        <f t="shared" si="17"/>
        <v>0</v>
      </c>
      <c r="M134" s="44">
        <f t="shared" si="21"/>
        <v>3483777.84</v>
      </c>
      <c r="N134" s="45">
        <f t="shared" si="22"/>
        <v>52.22126680323409</v>
      </c>
      <c r="O134" s="54">
        <f t="shared" si="23"/>
        <v>17.778733196765913</v>
      </c>
      <c r="P134" s="53">
        <f t="shared" si="24"/>
        <v>3187408.16</v>
      </c>
      <c r="Q134" s="55">
        <f t="shared" si="18"/>
        <v>47.77873319676591</v>
      </c>
      <c r="S134" s="2">
        <v>4</v>
      </c>
      <c r="T134" s="2">
        <v>3</v>
      </c>
      <c r="U134" s="2" t="s">
        <v>75</v>
      </c>
      <c r="V134" s="2" t="s">
        <v>36</v>
      </c>
      <c r="X134" s="37"/>
      <c r="Y134" s="38"/>
      <c r="Z134" s="2">
        <v>70</v>
      </c>
      <c r="AA134" s="2">
        <v>50</v>
      </c>
      <c r="AB134" s="48">
        <f t="shared" si="28"/>
        <v>0</v>
      </c>
      <c r="AF134" s="38"/>
      <c r="AG134" s="38"/>
      <c r="AH134" s="38">
        <f t="shared" si="26"/>
        <v>0</v>
      </c>
    </row>
    <row r="135" spans="1:34" s="1" customFormat="1" ht="23.25" customHeight="1">
      <c r="A135" s="49">
        <v>126</v>
      </c>
      <c r="B135" s="50" t="s">
        <v>165</v>
      </c>
      <c r="C135" s="51">
        <v>3281180</v>
      </c>
      <c r="D135" s="51"/>
      <c r="E135" s="52">
        <f t="shared" si="19"/>
        <v>3281180</v>
      </c>
      <c r="F135" s="53">
        <v>1711950.48</v>
      </c>
      <c r="G135" s="45">
        <f t="shared" si="14"/>
        <v>52.17484197758124</v>
      </c>
      <c r="H135" s="46">
        <f t="shared" si="15"/>
        <v>-2.174841977581238</v>
      </c>
      <c r="I135" s="47">
        <f t="shared" si="20"/>
        <v>1569229.52</v>
      </c>
      <c r="J135" s="46">
        <f t="shared" si="16"/>
        <v>47.82515802241876</v>
      </c>
      <c r="K135" s="53">
        <v>66000</v>
      </c>
      <c r="L135" s="45">
        <f t="shared" si="17"/>
        <v>2.011471482820205</v>
      </c>
      <c r="M135" s="44">
        <f t="shared" si="21"/>
        <v>1777950.48</v>
      </c>
      <c r="N135" s="45">
        <f t="shared" si="22"/>
        <v>54.18631346040144</v>
      </c>
      <c r="O135" s="54">
        <f t="shared" si="23"/>
        <v>15.813686539598557</v>
      </c>
      <c r="P135" s="53">
        <f t="shared" si="24"/>
        <v>1503229.52</v>
      </c>
      <c r="Q135" s="55">
        <f t="shared" si="18"/>
        <v>45.81368653959856</v>
      </c>
      <c r="S135" s="2">
        <v>2</v>
      </c>
      <c r="T135" s="2">
        <v>17</v>
      </c>
      <c r="U135" s="2"/>
      <c r="V135" s="2" t="s">
        <v>36</v>
      </c>
      <c r="X135" s="37"/>
      <c r="Y135" s="38"/>
      <c r="Z135" s="2">
        <v>70</v>
      </c>
      <c r="AA135" s="2">
        <v>50</v>
      </c>
      <c r="AB135" s="48">
        <f t="shared" si="28"/>
        <v>0</v>
      </c>
      <c r="AF135" s="38"/>
      <c r="AG135" s="38"/>
      <c r="AH135" s="38">
        <f t="shared" si="26"/>
        <v>0</v>
      </c>
    </row>
    <row r="136" spans="1:34" s="1" customFormat="1" ht="23.25" customHeight="1">
      <c r="A136" s="49">
        <v>127</v>
      </c>
      <c r="B136" s="50" t="s">
        <v>166</v>
      </c>
      <c r="C136" s="51">
        <v>2024650</v>
      </c>
      <c r="D136" s="51"/>
      <c r="E136" s="52">
        <f t="shared" si="19"/>
        <v>2024650</v>
      </c>
      <c r="F136" s="53">
        <v>1053698.05</v>
      </c>
      <c r="G136" s="45">
        <f t="shared" si="14"/>
        <v>52.04346677203467</v>
      </c>
      <c r="H136" s="46">
        <f t="shared" si="15"/>
        <v>-2.0434667720346695</v>
      </c>
      <c r="I136" s="47">
        <f t="shared" si="20"/>
        <v>970951.95</v>
      </c>
      <c r="J136" s="46">
        <f t="shared" si="16"/>
        <v>47.95653322796533</v>
      </c>
      <c r="K136" s="53"/>
      <c r="L136" s="45">
        <f t="shared" si="17"/>
        <v>0</v>
      </c>
      <c r="M136" s="44">
        <f t="shared" si="21"/>
        <v>1053698.05</v>
      </c>
      <c r="N136" s="45">
        <f t="shared" si="22"/>
        <v>52.04346677203467</v>
      </c>
      <c r="O136" s="54">
        <f t="shared" si="23"/>
        <v>17.95653322796533</v>
      </c>
      <c r="P136" s="53">
        <f t="shared" si="24"/>
        <v>970951.95</v>
      </c>
      <c r="Q136" s="55">
        <f t="shared" si="18"/>
        <v>47.95653322796533</v>
      </c>
      <c r="S136" s="2">
        <v>4</v>
      </c>
      <c r="T136" s="2">
        <v>53</v>
      </c>
      <c r="U136" s="2"/>
      <c r="V136" s="2" t="s">
        <v>36</v>
      </c>
      <c r="X136" s="37"/>
      <c r="Y136" s="38"/>
      <c r="Z136" s="2">
        <v>70</v>
      </c>
      <c r="AA136" s="2">
        <v>50</v>
      </c>
      <c r="AB136" s="48">
        <f t="shared" si="28"/>
        <v>0</v>
      </c>
      <c r="AF136" s="38"/>
      <c r="AG136" s="38"/>
      <c r="AH136" s="38">
        <f t="shared" si="26"/>
        <v>0</v>
      </c>
    </row>
    <row r="137" spans="1:34" s="1" customFormat="1" ht="23.25" customHeight="1">
      <c r="A137" s="49">
        <v>128</v>
      </c>
      <c r="B137" s="50" t="s">
        <v>167</v>
      </c>
      <c r="C137" s="51">
        <v>16655810</v>
      </c>
      <c r="D137" s="51"/>
      <c r="E137" s="52">
        <f t="shared" si="19"/>
        <v>16655810</v>
      </c>
      <c r="F137" s="53">
        <v>8665375.59</v>
      </c>
      <c r="G137" s="45">
        <f aca="true" t="shared" si="29" ref="G137:G200">+F137*100/E137</f>
        <v>52.02614336979108</v>
      </c>
      <c r="H137" s="46">
        <f aca="true" t="shared" si="30" ref="H137:H200">+AA137-G137</f>
        <v>-2.026143369791079</v>
      </c>
      <c r="I137" s="47">
        <f t="shared" si="20"/>
        <v>7990434.41</v>
      </c>
      <c r="J137" s="46">
        <f aca="true" t="shared" si="31" ref="J137:J200">+I137*100/E137</f>
        <v>47.97385663020892</v>
      </c>
      <c r="K137" s="53">
        <v>1051727.13</v>
      </c>
      <c r="L137" s="45">
        <f aca="true" t="shared" si="32" ref="L137:L200">+K137*100/E137</f>
        <v>6.3144760296857365</v>
      </c>
      <c r="M137" s="44">
        <f t="shared" si="21"/>
        <v>9717102.719999999</v>
      </c>
      <c r="N137" s="45">
        <f t="shared" si="22"/>
        <v>58.340619399476815</v>
      </c>
      <c r="O137" s="54">
        <f t="shared" si="23"/>
        <v>11.659380600523185</v>
      </c>
      <c r="P137" s="53">
        <f t="shared" si="24"/>
        <v>6938707.280000001</v>
      </c>
      <c r="Q137" s="55">
        <f aca="true" t="shared" si="33" ref="Q137:Q200">+P137*100/E137</f>
        <v>41.659380600523185</v>
      </c>
      <c r="S137" s="2">
        <v>4</v>
      </c>
      <c r="T137" s="2">
        <v>3</v>
      </c>
      <c r="U137" s="2" t="s">
        <v>75</v>
      </c>
      <c r="V137" s="2" t="s">
        <v>36</v>
      </c>
      <c r="X137" s="37"/>
      <c r="Y137" s="38"/>
      <c r="Z137" s="2">
        <v>70</v>
      </c>
      <c r="AA137" s="2">
        <v>50</v>
      </c>
      <c r="AB137" s="48">
        <f t="shared" si="28"/>
        <v>0</v>
      </c>
      <c r="AF137" s="38"/>
      <c r="AG137" s="38"/>
      <c r="AH137" s="38">
        <f t="shared" si="26"/>
        <v>0</v>
      </c>
    </row>
    <row r="138" spans="1:34" s="1" customFormat="1" ht="23.25" customHeight="1">
      <c r="A138" s="49">
        <v>129</v>
      </c>
      <c r="B138" s="50" t="s">
        <v>168</v>
      </c>
      <c r="C138" s="51">
        <v>6351080</v>
      </c>
      <c r="D138" s="51"/>
      <c r="E138" s="52">
        <f aca="true" t="shared" si="34" ref="E138:E201">SUM(C138:D138)</f>
        <v>6351080</v>
      </c>
      <c r="F138" s="53">
        <v>3303437.11</v>
      </c>
      <c r="G138" s="45">
        <f t="shared" si="29"/>
        <v>52.01378521448321</v>
      </c>
      <c r="H138" s="46">
        <f t="shared" si="30"/>
        <v>-2.0137852144832067</v>
      </c>
      <c r="I138" s="47">
        <f aca="true" t="shared" si="35" ref="I138:I201">+E138-F138</f>
        <v>3047642.89</v>
      </c>
      <c r="J138" s="46">
        <f t="shared" si="31"/>
        <v>47.98621478551679</v>
      </c>
      <c r="K138" s="53"/>
      <c r="L138" s="45">
        <f t="shared" si="32"/>
        <v>0</v>
      </c>
      <c r="M138" s="44">
        <f aca="true" t="shared" si="36" ref="M138:M201">SUM(F138+K138)</f>
        <v>3303437.11</v>
      </c>
      <c r="N138" s="45">
        <f aca="true" t="shared" si="37" ref="N138:N201">SUM(M138*100/E138)</f>
        <v>52.01378521448321</v>
      </c>
      <c r="O138" s="54">
        <f aca="true" t="shared" si="38" ref="O138:O201">+Z138-N138</f>
        <v>17.986214785516793</v>
      </c>
      <c r="P138" s="53">
        <f aca="true" t="shared" si="39" ref="P138:P201">SUM(E138-M138)</f>
        <v>3047642.89</v>
      </c>
      <c r="Q138" s="55">
        <f t="shared" si="33"/>
        <v>47.98621478551679</v>
      </c>
      <c r="S138" s="2">
        <v>2</v>
      </c>
      <c r="T138" s="2">
        <v>127</v>
      </c>
      <c r="U138" s="2"/>
      <c r="V138" s="2" t="s">
        <v>36</v>
      </c>
      <c r="X138" s="37"/>
      <c r="Y138" s="38"/>
      <c r="Z138" s="2">
        <v>70</v>
      </c>
      <c r="AA138" s="2">
        <v>50</v>
      </c>
      <c r="AB138" s="48">
        <f t="shared" si="28"/>
        <v>0</v>
      </c>
      <c r="AF138" s="38"/>
      <c r="AG138" s="38"/>
      <c r="AH138" s="38">
        <f aca="true" t="shared" si="40" ref="AH138:AH201">SUM(AF138:AG138)</f>
        <v>0</v>
      </c>
    </row>
    <row r="139" spans="1:34" s="1" customFormat="1" ht="23.25" customHeight="1">
      <c r="A139" s="49">
        <v>130</v>
      </c>
      <c r="B139" s="50" t="s">
        <v>169</v>
      </c>
      <c r="C139" s="51">
        <v>54555360</v>
      </c>
      <c r="D139" s="51">
        <v>1591000</v>
      </c>
      <c r="E139" s="52">
        <f t="shared" si="34"/>
        <v>56146360</v>
      </c>
      <c r="F139" s="53">
        <v>29191873.28</v>
      </c>
      <c r="G139" s="45">
        <f t="shared" si="29"/>
        <v>51.99245913715511</v>
      </c>
      <c r="H139" s="46">
        <f t="shared" si="30"/>
        <v>-1.9924591371551088</v>
      </c>
      <c r="I139" s="47">
        <f t="shared" si="35"/>
        <v>26954486.72</v>
      </c>
      <c r="J139" s="46">
        <f t="shared" si="31"/>
        <v>48.00754086284489</v>
      </c>
      <c r="K139" s="53">
        <v>13600859.24</v>
      </c>
      <c r="L139" s="45">
        <f t="shared" si="32"/>
        <v>24.223937651523624</v>
      </c>
      <c r="M139" s="44">
        <f t="shared" si="36"/>
        <v>42792732.52</v>
      </c>
      <c r="N139" s="45">
        <f t="shared" si="37"/>
        <v>76.21639678867874</v>
      </c>
      <c r="O139" s="54">
        <f t="shared" si="38"/>
        <v>-6.216396788678736</v>
      </c>
      <c r="P139" s="53">
        <f t="shared" si="39"/>
        <v>13353627.479999997</v>
      </c>
      <c r="Q139" s="55">
        <f t="shared" si="33"/>
        <v>23.783603211321264</v>
      </c>
      <c r="S139" s="2" t="s">
        <v>67</v>
      </c>
      <c r="T139" s="2">
        <v>127</v>
      </c>
      <c r="U139" s="2"/>
      <c r="V139" s="2" t="s">
        <v>67</v>
      </c>
      <c r="X139" s="37"/>
      <c r="Y139" s="38"/>
      <c r="Z139" s="2">
        <v>70</v>
      </c>
      <c r="AA139" s="2">
        <v>50</v>
      </c>
      <c r="AB139" s="48">
        <f t="shared" si="28"/>
        <v>0</v>
      </c>
      <c r="AF139" s="38"/>
      <c r="AG139" s="38"/>
      <c r="AH139" s="38">
        <f t="shared" si="40"/>
        <v>0</v>
      </c>
    </row>
    <row r="140" spans="1:34" s="1" customFormat="1" ht="23.25" customHeight="1">
      <c r="A140" s="49">
        <v>131</v>
      </c>
      <c r="B140" s="50" t="s">
        <v>170</v>
      </c>
      <c r="C140" s="51">
        <v>1148040</v>
      </c>
      <c r="D140" s="51"/>
      <c r="E140" s="52">
        <f t="shared" si="34"/>
        <v>1148040</v>
      </c>
      <c r="F140" s="53">
        <v>595859.18</v>
      </c>
      <c r="G140" s="45">
        <f t="shared" si="29"/>
        <v>51.90230131354309</v>
      </c>
      <c r="H140" s="46">
        <f t="shared" si="30"/>
        <v>-1.9023013135430915</v>
      </c>
      <c r="I140" s="47">
        <f t="shared" si="35"/>
        <v>552180.82</v>
      </c>
      <c r="J140" s="46">
        <f t="shared" si="31"/>
        <v>48.09769868645691</v>
      </c>
      <c r="K140" s="53">
        <v>45500</v>
      </c>
      <c r="L140" s="45">
        <f t="shared" si="32"/>
        <v>3.963276540887077</v>
      </c>
      <c r="M140" s="44">
        <f t="shared" si="36"/>
        <v>641359.18</v>
      </c>
      <c r="N140" s="45">
        <f t="shared" si="37"/>
        <v>55.865577854430164</v>
      </c>
      <c r="O140" s="54">
        <f t="shared" si="38"/>
        <v>14.134422145569836</v>
      </c>
      <c r="P140" s="53">
        <f t="shared" si="39"/>
        <v>506680.81999999995</v>
      </c>
      <c r="Q140" s="55">
        <f t="shared" si="33"/>
        <v>44.134422145569836</v>
      </c>
      <c r="S140" s="2">
        <v>9</v>
      </c>
      <c r="T140" s="2">
        <v>83</v>
      </c>
      <c r="U140" s="2"/>
      <c r="V140" s="2" t="s">
        <v>36</v>
      </c>
      <c r="X140" s="37"/>
      <c r="Y140" s="38"/>
      <c r="Z140" s="2">
        <v>70</v>
      </c>
      <c r="AA140" s="2">
        <v>50</v>
      </c>
      <c r="AB140" s="48">
        <f t="shared" si="28"/>
        <v>0</v>
      </c>
      <c r="AF140" s="38"/>
      <c r="AG140" s="38"/>
      <c r="AH140" s="38">
        <f t="shared" si="40"/>
        <v>0</v>
      </c>
    </row>
    <row r="141" spans="1:34" s="1" customFormat="1" ht="23.25" customHeight="1">
      <c r="A141" s="49">
        <v>132</v>
      </c>
      <c r="B141" s="50" t="s">
        <v>171</v>
      </c>
      <c r="C141" s="51">
        <v>1498700</v>
      </c>
      <c r="D141" s="51"/>
      <c r="E141" s="52">
        <f t="shared" si="34"/>
        <v>1498700</v>
      </c>
      <c r="F141" s="53">
        <v>777833.43</v>
      </c>
      <c r="G141" s="45">
        <f t="shared" si="29"/>
        <v>51.90054247014079</v>
      </c>
      <c r="H141" s="46">
        <f t="shared" si="30"/>
        <v>-1.9005424701407918</v>
      </c>
      <c r="I141" s="47">
        <f t="shared" si="35"/>
        <v>720866.57</v>
      </c>
      <c r="J141" s="46">
        <f t="shared" si="31"/>
        <v>48.09945752985921</v>
      </c>
      <c r="K141" s="53">
        <v>441000</v>
      </c>
      <c r="L141" s="45">
        <f t="shared" si="32"/>
        <v>29.42550210182158</v>
      </c>
      <c r="M141" s="44">
        <f t="shared" si="36"/>
        <v>1218833.4300000002</v>
      </c>
      <c r="N141" s="45">
        <f t="shared" si="37"/>
        <v>81.32604457196237</v>
      </c>
      <c r="O141" s="54">
        <f t="shared" si="38"/>
        <v>-11.32604457196237</v>
      </c>
      <c r="P141" s="53">
        <f t="shared" si="39"/>
        <v>279866.56999999983</v>
      </c>
      <c r="Q141" s="55">
        <f t="shared" si="33"/>
        <v>18.673955428037623</v>
      </c>
      <c r="S141" s="2">
        <v>6</v>
      </c>
      <c r="T141" s="2">
        <v>83</v>
      </c>
      <c r="U141" s="2"/>
      <c r="V141" s="2" t="s">
        <v>36</v>
      </c>
      <c r="X141" s="37"/>
      <c r="Y141" s="38"/>
      <c r="Z141" s="2">
        <v>70</v>
      </c>
      <c r="AA141" s="2">
        <v>50</v>
      </c>
      <c r="AB141" s="48">
        <f t="shared" si="28"/>
        <v>0</v>
      </c>
      <c r="AF141" s="38"/>
      <c r="AG141" s="38"/>
      <c r="AH141" s="38">
        <f t="shared" si="40"/>
        <v>0</v>
      </c>
    </row>
    <row r="142" spans="1:34" s="1" customFormat="1" ht="23.25" customHeight="1">
      <c r="A142" s="49">
        <v>133</v>
      </c>
      <c r="B142" s="50" t="s">
        <v>172</v>
      </c>
      <c r="C142" s="51">
        <v>3238570</v>
      </c>
      <c r="D142" s="51"/>
      <c r="E142" s="52">
        <f t="shared" si="34"/>
        <v>3238570</v>
      </c>
      <c r="F142" s="53">
        <v>1680821.67</v>
      </c>
      <c r="G142" s="45">
        <f t="shared" si="29"/>
        <v>51.900118570850715</v>
      </c>
      <c r="H142" s="46">
        <f t="shared" si="30"/>
        <v>-1.9001185708507151</v>
      </c>
      <c r="I142" s="47">
        <f t="shared" si="35"/>
        <v>1557748.33</v>
      </c>
      <c r="J142" s="46">
        <f t="shared" si="31"/>
        <v>48.099881429149285</v>
      </c>
      <c r="K142" s="53"/>
      <c r="L142" s="45">
        <f t="shared" si="32"/>
        <v>0</v>
      </c>
      <c r="M142" s="44">
        <f t="shared" si="36"/>
        <v>1680821.67</v>
      </c>
      <c r="N142" s="45">
        <f t="shared" si="37"/>
        <v>51.900118570850715</v>
      </c>
      <c r="O142" s="54">
        <f t="shared" si="38"/>
        <v>18.099881429149285</v>
      </c>
      <c r="P142" s="53">
        <f t="shared" si="39"/>
        <v>1557748.33</v>
      </c>
      <c r="Q142" s="55">
        <f t="shared" si="33"/>
        <v>48.099881429149285</v>
      </c>
      <c r="S142" s="2">
        <v>6</v>
      </c>
      <c r="T142" s="2">
        <v>53</v>
      </c>
      <c r="U142" s="2"/>
      <c r="V142" s="2" t="s">
        <v>36</v>
      </c>
      <c r="X142" s="37"/>
      <c r="Y142" s="38"/>
      <c r="Z142" s="2">
        <v>70</v>
      </c>
      <c r="AA142" s="2">
        <v>50</v>
      </c>
      <c r="AB142" s="48">
        <f t="shared" si="28"/>
        <v>0</v>
      </c>
      <c r="AF142" s="38"/>
      <c r="AG142" s="38"/>
      <c r="AH142" s="38">
        <f t="shared" si="40"/>
        <v>0</v>
      </c>
    </row>
    <row r="143" spans="1:34" s="1" customFormat="1" ht="23.25" customHeight="1">
      <c r="A143" s="49">
        <v>134</v>
      </c>
      <c r="B143" s="50" t="s">
        <v>173</v>
      </c>
      <c r="C143" s="51">
        <v>4612650</v>
      </c>
      <c r="D143" s="51"/>
      <c r="E143" s="52">
        <f t="shared" si="34"/>
        <v>4612650</v>
      </c>
      <c r="F143" s="53">
        <v>2391544.99</v>
      </c>
      <c r="G143" s="45">
        <f t="shared" si="29"/>
        <v>51.84752777687447</v>
      </c>
      <c r="H143" s="46">
        <f t="shared" si="30"/>
        <v>-1.8475277768744718</v>
      </c>
      <c r="I143" s="47">
        <f t="shared" si="35"/>
        <v>2221105.01</v>
      </c>
      <c r="J143" s="46">
        <f t="shared" si="31"/>
        <v>48.15247222312553</v>
      </c>
      <c r="K143" s="53"/>
      <c r="L143" s="45">
        <f t="shared" si="32"/>
        <v>0</v>
      </c>
      <c r="M143" s="44">
        <f t="shared" si="36"/>
        <v>2391544.99</v>
      </c>
      <c r="N143" s="45">
        <f t="shared" si="37"/>
        <v>51.84752777687447</v>
      </c>
      <c r="O143" s="54">
        <f t="shared" si="38"/>
        <v>18.152472223125528</v>
      </c>
      <c r="P143" s="53">
        <f t="shared" si="39"/>
        <v>2221105.01</v>
      </c>
      <c r="Q143" s="55">
        <f t="shared" si="33"/>
        <v>48.15247222312553</v>
      </c>
      <c r="S143" s="2">
        <v>2</v>
      </c>
      <c r="T143" s="2">
        <v>3</v>
      </c>
      <c r="U143" s="2" t="s">
        <v>75</v>
      </c>
      <c r="V143" s="2" t="s">
        <v>36</v>
      </c>
      <c r="X143" s="37"/>
      <c r="Y143" s="38"/>
      <c r="Z143" s="2">
        <v>70</v>
      </c>
      <c r="AA143" s="2">
        <v>50</v>
      </c>
      <c r="AB143" s="48">
        <f t="shared" si="28"/>
        <v>0</v>
      </c>
      <c r="AF143" s="38"/>
      <c r="AG143" s="38"/>
      <c r="AH143" s="38">
        <f t="shared" si="40"/>
        <v>0</v>
      </c>
    </row>
    <row r="144" spans="1:34" s="1" customFormat="1" ht="23.25" customHeight="1">
      <c r="A144" s="49">
        <v>135</v>
      </c>
      <c r="B144" s="50" t="s">
        <v>174</v>
      </c>
      <c r="C144" s="51">
        <v>7282406</v>
      </c>
      <c r="D144" s="51"/>
      <c r="E144" s="52">
        <f t="shared" si="34"/>
        <v>7282406</v>
      </c>
      <c r="F144" s="53">
        <v>3773719.11</v>
      </c>
      <c r="G144" s="45">
        <f t="shared" si="29"/>
        <v>51.8196748437261</v>
      </c>
      <c r="H144" s="46">
        <f t="shared" si="30"/>
        <v>-1.819674843726098</v>
      </c>
      <c r="I144" s="47">
        <f t="shared" si="35"/>
        <v>3508686.89</v>
      </c>
      <c r="J144" s="46">
        <f t="shared" si="31"/>
        <v>48.1803251562739</v>
      </c>
      <c r="K144" s="53"/>
      <c r="L144" s="45">
        <f t="shared" si="32"/>
        <v>0</v>
      </c>
      <c r="M144" s="44">
        <f t="shared" si="36"/>
        <v>3773719.11</v>
      </c>
      <c r="N144" s="45">
        <f t="shared" si="37"/>
        <v>51.8196748437261</v>
      </c>
      <c r="O144" s="54">
        <f t="shared" si="38"/>
        <v>18.180325156273902</v>
      </c>
      <c r="P144" s="53">
        <f t="shared" si="39"/>
        <v>3508686.89</v>
      </c>
      <c r="Q144" s="55">
        <f t="shared" si="33"/>
        <v>48.1803251562739</v>
      </c>
      <c r="S144" s="2">
        <v>4</v>
      </c>
      <c r="T144" s="2">
        <v>3</v>
      </c>
      <c r="U144" s="2" t="s">
        <v>75</v>
      </c>
      <c r="V144" s="2" t="s">
        <v>36</v>
      </c>
      <c r="X144" s="37"/>
      <c r="Y144" s="38"/>
      <c r="Z144" s="2">
        <v>70</v>
      </c>
      <c r="AA144" s="2">
        <v>50</v>
      </c>
      <c r="AB144" s="48">
        <f t="shared" si="28"/>
        <v>0</v>
      </c>
      <c r="AF144" s="38"/>
      <c r="AG144" s="38"/>
      <c r="AH144" s="38">
        <f t="shared" si="40"/>
        <v>0</v>
      </c>
    </row>
    <row r="145" spans="1:34" s="1" customFormat="1" ht="23.25" customHeight="1">
      <c r="A145" s="49">
        <v>136</v>
      </c>
      <c r="B145" s="50" t="s">
        <v>175</v>
      </c>
      <c r="C145" s="51">
        <v>13068342</v>
      </c>
      <c r="D145" s="51"/>
      <c r="E145" s="52">
        <f t="shared" si="34"/>
        <v>13068342</v>
      </c>
      <c r="F145" s="53">
        <v>6755636.51</v>
      </c>
      <c r="G145" s="45">
        <f t="shared" si="29"/>
        <v>51.69467182600516</v>
      </c>
      <c r="H145" s="46">
        <f t="shared" si="30"/>
        <v>-1.6946718260051625</v>
      </c>
      <c r="I145" s="47">
        <f t="shared" si="35"/>
        <v>6312705.49</v>
      </c>
      <c r="J145" s="46">
        <f t="shared" si="31"/>
        <v>48.30532817399484</v>
      </c>
      <c r="K145" s="53">
        <v>1312180</v>
      </c>
      <c r="L145" s="45">
        <f t="shared" si="32"/>
        <v>10.040906489897495</v>
      </c>
      <c r="M145" s="44">
        <f t="shared" si="36"/>
        <v>8067816.51</v>
      </c>
      <c r="N145" s="45">
        <f t="shared" si="37"/>
        <v>61.73557831590266</v>
      </c>
      <c r="O145" s="54">
        <f t="shared" si="38"/>
        <v>8.264421684097343</v>
      </c>
      <c r="P145" s="53">
        <f t="shared" si="39"/>
        <v>5000525.49</v>
      </c>
      <c r="Q145" s="55">
        <f t="shared" si="33"/>
        <v>38.26442168409734</v>
      </c>
      <c r="S145" s="2">
        <v>4</v>
      </c>
      <c r="T145" s="2">
        <v>3</v>
      </c>
      <c r="U145" s="2" t="s">
        <v>75</v>
      </c>
      <c r="V145" s="2" t="s">
        <v>36</v>
      </c>
      <c r="X145" s="37"/>
      <c r="Y145" s="38"/>
      <c r="Z145" s="2">
        <v>70</v>
      </c>
      <c r="AA145" s="2">
        <v>50</v>
      </c>
      <c r="AB145" s="48">
        <f t="shared" si="28"/>
        <v>0</v>
      </c>
      <c r="AF145" s="38"/>
      <c r="AG145" s="38"/>
      <c r="AH145" s="38">
        <f t="shared" si="40"/>
        <v>0</v>
      </c>
    </row>
    <row r="146" spans="1:34" s="1" customFormat="1" ht="23.25" customHeight="1">
      <c r="A146" s="49">
        <v>137</v>
      </c>
      <c r="B146" s="50" t="s">
        <v>176</v>
      </c>
      <c r="C146" s="51">
        <v>10676830</v>
      </c>
      <c r="D146" s="51"/>
      <c r="E146" s="52">
        <f t="shared" si="34"/>
        <v>10676830</v>
      </c>
      <c r="F146" s="53">
        <v>5516697.52</v>
      </c>
      <c r="G146" s="45">
        <f t="shared" si="29"/>
        <v>51.66980761143523</v>
      </c>
      <c r="H146" s="46">
        <f t="shared" si="30"/>
        <v>-1.6698076114352318</v>
      </c>
      <c r="I146" s="47">
        <f t="shared" si="35"/>
        <v>5160132.48</v>
      </c>
      <c r="J146" s="46">
        <f t="shared" si="31"/>
        <v>48.330192388564775</v>
      </c>
      <c r="K146" s="53"/>
      <c r="L146" s="45">
        <f t="shared" si="32"/>
        <v>0</v>
      </c>
      <c r="M146" s="44">
        <f t="shared" si="36"/>
        <v>5516697.52</v>
      </c>
      <c r="N146" s="45">
        <f t="shared" si="37"/>
        <v>51.66980761143523</v>
      </c>
      <c r="O146" s="54">
        <f t="shared" si="38"/>
        <v>18.330192388564768</v>
      </c>
      <c r="P146" s="53">
        <f t="shared" si="39"/>
        <v>5160132.48</v>
      </c>
      <c r="Q146" s="55">
        <f t="shared" si="33"/>
        <v>48.330192388564775</v>
      </c>
      <c r="S146" s="2">
        <v>3</v>
      </c>
      <c r="T146" s="2">
        <v>3</v>
      </c>
      <c r="U146" s="2" t="s">
        <v>75</v>
      </c>
      <c r="V146" s="2" t="s">
        <v>36</v>
      </c>
      <c r="X146" s="37"/>
      <c r="Y146" s="38"/>
      <c r="Z146" s="2">
        <v>70</v>
      </c>
      <c r="AA146" s="2">
        <v>50</v>
      </c>
      <c r="AB146" s="48">
        <f t="shared" si="28"/>
        <v>0</v>
      </c>
      <c r="AF146" s="38"/>
      <c r="AG146" s="38"/>
      <c r="AH146" s="38">
        <f t="shared" si="40"/>
        <v>0</v>
      </c>
    </row>
    <row r="147" spans="1:34" s="1" customFormat="1" ht="23.25" customHeight="1">
      <c r="A147" s="49">
        <v>138</v>
      </c>
      <c r="B147" s="50" t="s">
        <v>177</v>
      </c>
      <c r="C147" s="51">
        <v>5792826</v>
      </c>
      <c r="D147" s="51"/>
      <c r="E147" s="52">
        <f t="shared" si="34"/>
        <v>5792826</v>
      </c>
      <c r="F147" s="53">
        <v>2992359.95</v>
      </c>
      <c r="G147" s="45">
        <f t="shared" si="29"/>
        <v>51.656306438342874</v>
      </c>
      <c r="H147" s="46">
        <f t="shared" si="30"/>
        <v>-1.6563064383428738</v>
      </c>
      <c r="I147" s="47">
        <f t="shared" si="35"/>
        <v>2800466.05</v>
      </c>
      <c r="J147" s="46">
        <f t="shared" si="31"/>
        <v>48.343693561657126</v>
      </c>
      <c r="K147" s="53">
        <v>188240</v>
      </c>
      <c r="L147" s="45">
        <f t="shared" si="32"/>
        <v>3.2495365819722535</v>
      </c>
      <c r="M147" s="44">
        <f t="shared" si="36"/>
        <v>3180599.95</v>
      </c>
      <c r="N147" s="45">
        <f t="shared" si="37"/>
        <v>54.905843020315125</v>
      </c>
      <c r="O147" s="54">
        <f t="shared" si="38"/>
        <v>15.094156979684875</v>
      </c>
      <c r="P147" s="53">
        <f t="shared" si="39"/>
        <v>2612226.05</v>
      </c>
      <c r="Q147" s="55">
        <f t="shared" si="33"/>
        <v>45.09415697968487</v>
      </c>
      <c r="S147" s="2">
        <v>9</v>
      </c>
      <c r="T147" s="2">
        <v>3</v>
      </c>
      <c r="U147" s="2" t="s">
        <v>75</v>
      </c>
      <c r="V147" s="2" t="s">
        <v>36</v>
      </c>
      <c r="X147" s="37"/>
      <c r="Y147" s="38"/>
      <c r="Z147" s="2">
        <v>70</v>
      </c>
      <c r="AA147" s="2">
        <v>50</v>
      </c>
      <c r="AB147" s="48">
        <f t="shared" si="28"/>
        <v>0</v>
      </c>
      <c r="AF147" s="38"/>
      <c r="AG147" s="38"/>
      <c r="AH147" s="38">
        <f t="shared" si="40"/>
        <v>0</v>
      </c>
    </row>
    <row r="148" spans="1:34" s="1" customFormat="1" ht="23.25" customHeight="1">
      <c r="A148" s="49">
        <v>139</v>
      </c>
      <c r="B148" s="50" t="s">
        <v>178</v>
      </c>
      <c r="C148" s="51">
        <v>6305620</v>
      </c>
      <c r="D148" s="51"/>
      <c r="E148" s="52">
        <f t="shared" si="34"/>
        <v>6305620</v>
      </c>
      <c r="F148" s="53">
        <v>3251543.97</v>
      </c>
      <c r="G148" s="45">
        <f t="shared" si="29"/>
        <v>51.56580907190728</v>
      </c>
      <c r="H148" s="46">
        <f t="shared" si="30"/>
        <v>-1.5658090719072817</v>
      </c>
      <c r="I148" s="47">
        <f t="shared" si="35"/>
        <v>3054076.03</v>
      </c>
      <c r="J148" s="46">
        <f t="shared" si="31"/>
        <v>48.43419092809272</v>
      </c>
      <c r="K148" s="53"/>
      <c r="L148" s="45">
        <f t="shared" si="32"/>
        <v>0</v>
      </c>
      <c r="M148" s="44">
        <f t="shared" si="36"/>
        <v>3251543.97</v>
      </c>
      <c r="N148" s="45">
        <f t="shared" si="37"/>
        <v>51.56580907190728</v>
      </c>
      <c r="O148" s="54">
        <f t="shared" si="38"/>
        <v>18.43419092809272</v>
      </c>
      <c r="P148" s="53">
        <f t="shared" si="39"/>
        <v>3054076.03</v>
      </c>
      <c r="Q148" s="55">
        <f t="shared" si="33"/>
        <v>48.43419092809272</v>
      </c>
      <c r="S148" s="2">
        <v>2</v>
      </c>
      <c r="T148" s="2">
        <v>3</v>
      </c>
      <c r="U148" s="2" t="s">
        <v>75</v>
      </c>
      <c r="V148" s="2" t="s">
        <v>36</v>
      </c>
      <c r="X148" s="37"/>
      <c r="Y148" s="38"/>
      <c r="Z148" s="2">
        <v>70</v>
      </c>
      <c r="AA148" s="2">
        <v>50</v>
      </c>
      <c r="AB148" s="48">
        <f t="shared" si="28"/>
        <v>0</v>
      </c>
      <c r="AF148" s="38"/>
      <c r="AG148" s="38"/>
      <c r="AH148" s="38">
        <f t="shared" si="40"/>
        <v>0</v>
      </c>
    </row>
    <row r="149" spans="1:34" s="1" customFormat="1" ht="23.25" customHeight="1">
      <c r="A149" s="49">
        <v>140</v>
      </c>
      <c r="B149" s="50" t="s">
        <v>179</v>
      </c>
      <c r="C149" s="51">
        <v>10585592</v>
      </c>
      <c r="D149" s="51"/>
      <c r="E149" s="52">
        <f t="shared" si="34"/>
        <v>10585592</v>
      </c>
      <c r="F149" s="53">
        <v>5451906.69</v>
      </c>
      <c r="G149" s="45">
        <f t="shared" si="29"/>
        <v>51.503087309618586</v>
      </c>
      <c r="H149" s="46">
        <f t="shared" si="30"/>
        <v>-1.5030873096185857</v>
      </c>
      <c r="I149" s="47">
        <f t="shared" si="35"/>
        <v>5133685.31</v>
      </c>
      <c r="J149" s="46">
        <f t="shared" si="31"/>
        <v>48.496912690381414</v>
      </c>
      <c r="K149" s="53">
        <v>1083780</v>
      </c>
      <c r="L149" s="45">
        <f t="shared" si="32"/>
        <v>10.238255923712154</v>
      </c>
      <c r="M149" s="44">
        <f t="shared" si="36"/>
        <v>6535686.69</v>
      </c>
      <c r="N149" s="45">
        <f t="shared" si="37"/>
        <v>61.74134323333074</v>
      </c>
      <c r="O149" s="54">
        <f t="shared" si="38"/>
        <v>8.258656766669262</v>
      </c>
      <c r="P149" s="53">
        <f t="shared" si="39"/>
        <v>4049905.3099999996</v>
      </c>
      <c r="Q149" s="55">
        <f t="shared" si="33"/>
        <v>38.258656766669255</v>
      </c>
      <c r="S149" s="2">
        <v>7</v>
      </c>
      <c r="T149" s="2">
        <v>3</v>
      </c>
      <c r="U149" s="2" t="s">
        <v>75</v>
      </c>
      <c r="V149" s="2" t="s">
        <v>36</v>
      </c>
      <c r="X149" s="37"/>
      <c r="Y149" s="38"/>
      <c r="Z149" s="2">
        <v>70</v>
      </c>
      <c r="AA149" s="2">
        <v>50</v>
      </c>
      <c r="AB149" s="48">
        <f t="shared" si="28"/>
        <v>0</v>
      </c>
      <c r="AF149" s="38"/>
      <c r="AG149" s="38"/>
      <c r="AH149" s="38">
        <f t="shared" si="40"/>
        <v>0</v>
      </c>
    </row>
    <row r="150" spans="1:34" s="1" customFormat="1" ht="23.25" customHeight="1">
      <c r="A150" s="49">
        <v>141</v>
      </c>
      <c r="B150" s="50" t="s">
        <v>180</v>
      </c>
      <c r="C150" s="51">
        <v>8191030</v>
      </c>
      <c r="D150" s="51"/>
      <c r="E150" s="52">
        <f t="shared" si="34"/>
        <v>8191030</v>
      </c>
      <c r="F150" s="53">
        <v>4218237.17</v>
      </c>
      <c r="G150" s="45">
        <f t="shared" si="29"/>
        <v>51.49825076943925</v>
      </c>
      <c r="H150" s="46">
        <f t="shared" si="30"/>
        <v>-1.4982507694392524</v>
      </c>
      <c r="I150" s="47">
        <f t="shared" si="35"/>
        <v>3972792.83</v>
      </c>
      <c r="J150" s="46">
        <f t="shared" si="31"/>
        <v>48.50174923056075</v>
      </c>
      <c r="K150" s="53"/>
      <c r="L150" s="45">
        <f t="shared" si="32"/>
        <v>0</v>
      </c>
      <c r="M150" s="44">
        <f t="shared" si="36"/>
        <v>4218237.17</v>
      </c>
      <c r="N150" s="45">
        <f t="shared" si="37"/>
        <v>51.49825076943925</v>
      </c>
      <c r="O150" s="54">
        <f t="shared" si="38"/>
        <v>18.501749230560748</v>
      </c>
      <c r="P150" s="53">
        <f t="shared" si="39"/>
        <v>3972792.83</v>
      </c>
      <c r="Q150" s="55">
        <f t="shared" si="33"/>
        <v>48.50174923056075</v>
      </c>
      <c r="S150" s="2">
        <v>4</v>
      </c>
      <c r="T150" s="2">
        <v>17</v>
      </c>
      <c r="U150" s="2"/>
      <c r="V150" s="2" t="s">
        <v>36</v>
      </c>
      <c r="X150" s="37"/>
      <c r="Y150" s="38"/>
      <c r="Z150" s="2">
        <v>70</v>
      </c>
      <c r="AA150" s="2">
        <v>50</v>
      </c>
      <c r="AB150" s="48">
        <f t="shared" si="28"/>
        <v>0</v>
      </c>
      <c r="AF150" s="38"/>
      <c r="AG150" s="38"/>
      <c r="AH150" s="38">
        <f t="shared" si="40"/>
        <v>0</v>
      </c>
    </row>
    <row r="151" spans="1:34" s="1" customFormat="1" ht="23.25" customHeight="1">
      <c r="A151" s="49">
        <v>142</v>
      </c>
      <c r="B151" s="50" t="s">
        <v>181</v>
      </c>
      <c r="C151" s="51">
        <v>13206010</v>
      </c>
      <c r="D151" s="51"/>
      <c r="E151" s="52">
        <f t="shared" si="34"/>
        <v>13206010</v>
      </c>
      <c r="F151" s="53">
        <v>6795581.07</v>
      </c>
      <c r="G151" s="45">
        <f t="shared" si="29"/>
        <v>51.45824567753621</v>
      </c>
      <c r="H151" s="46">
        <f t="shared" si="30"/>
        <v>-1.4582456775362118</v>
      </c>
      <c r="I151" s="47">
        <f t="shared" si="35"/>
        <v>6410428.93</v>
      </c>
      <c r="J151" s="46">
        <f t="shared" si="31"/>
        <v>48.54175432246379</v>
      </c>
      <c r="K151" s="53"/>
      <c r="L151" s="45">
        <f t="shared" si="32"/>
        <v>0</v>
      </c>
      <c r="M151" s="44">
        <f t="shared" si="36"/>
        <v>6795581.07</v>
      </c>
      <c r="N151" s="45">
        <f t="shared" si="37"/>
        <v>51.45824567753621</v>
      </c>
      <c r="O151" s="54">
        <f t="shared" si="38"/>
        <v>18.541754322463788</v>
      </c>
      <c r="P151" s="53">
        <f t="shared" si="39"/>
        <v>6410428.93</v>
      </c>
      <c r="Q151" s="55">
        <f t="shared" si="33"/>
        <v>48.54175432246379</v>
      </c>
      <c r="S151" s="2">
        <v>3</v>
      </c>
      <c r="T151" s="2">
        <v>3</v>
      </c>
      <c r="U151" s="2" t="s">
        <v>75</v>
      </c>
      <c r="V151" s="2" t="s">
        <v>36</v>
      </c>
      <c r="X151" s="37"/>
      <c r="Y151" s="38"/>
      <c r="Z151" s="2">
        <v>70</v>
      </c>
      <c r="AA151" s="2">
        <v>50</v>
      </c>
      <c r="AB151" s="48">
        <f t="shared" si="28"/>
        <v>0</v>
      </c>
      <c r="AF151" s="38"/>
      <c r="AG151" s="38"/>
      <c r="AH151" s="38">
        <f t="shared" si="40"/>
        <v>0</v>
      </c>
    </row>
    <row r="152" spans="1:34" s="1" customFormat="1" ht="23.25" customHeight="1">
      <c r="A152" s="49">
        <v>143</v>
      </c>
      <c r="B152" s="50" t="s">
        <v>182</v>
      </c>
      <c r="C152" s="51">
        <v>8803060</v>
      </c>
      <c r="D152" s="51"/>
      <c r="E152" s="52">
        <f t="shared" si="34"/>
        <v>8803060</v>
      </c>
      <c r="F152" s="53">
        <v>4528370.42</v>
      </c>
      <c r="G152" s="45">
        <f t="shared" si="29"/>
        <v>51.44086738020643</v>
      </c>
      <c r="H152" s="46">
        <f t="shared" si="30"/>
        <v>-1.4408673802064271</v>
      </c>
      <c r="I152" s="47">
        <f t="shared" si="35"/>
        <v>4274689.58</v>
      </c>
      <c r="J152" s="46">
        <f t="shared" si="31"/>
        <v>48.55913261979357</v>
      </c>
      <c r="K152" s="53">
        <v>334800</v>
      </c>
      <c r="L152" s="45">
        <f t="shared" si="32"/>
        <v>3.8032229701944553</v>
      </c>
      <c r="M152" s="44">
        <f t="shared" si="36"/>
        <v>4863170.42</v>
      </c>
      <c r="N152" s="45">
        <f t="shared" si="37"/>
        <v>55.24409035040088</v>
      </c>
      <c r="O152" s="54">
        <f t="shared" si="38"/>
        <v>14.755909649599118</v>
      </c>
      <c r="P152" s="53">
        <f t="shared" si="39"/>
        <v>3939889.58</v>
      </c>
      <c r="Q152" s="55">
        <f t="shared" si="33"/>
        <v>44.75590964959912</v>
      </c>
      <c r="S152" s="2">
        <v>2</v>
      </c>
      <c r="T152" s="2">
        <v>3</v>
      </c>
      <c r="U152" s="2" t="s">
        <v>75</v>
      </c>
      <c r="V152" s="2" t="s">
        <v>36</v>
      </c>
      <c r="X152" s="37"/>
      <c r="Y152" s="38"/>
      <c r="Z152" s="2">
        <v>70</v>
      </c>
      <c r="AA152" s="2">
        <v>50</v>
      </c>
      <c r="AB152" s="48">
        <f t="shared" si="28"/>
        <v>0</v>
      </c>
      <c r="AF152" s="38"/>
      <c r="AG152" s="38"/>
      <c r="AH152" s="38">
        <f t="shared" si="40"/>
        <v>0</v>
      </c>
    </row>
    <row r="153" spans="1:34" s="1" customFormat="1" ht="23.25" customHeight="1">
      <c r="A153" s="49">
        <v>144</v>
      </c>
      <c r="B153" s="50" t="s">
        <v>183</v>
      </c>
      <c r="C153" s="51">
        <v>11288542</v>
      </c>
      <c r="D153" s="51"/>
      <c r="E153" s="52">
        <f t="shared" si="34"/>
        <v>11288542</v>
      </c>
      <c r="F153" s="53">
        <v>5804788.18</v>
      </c>
      <c r="G153" s="45">
        <f t="shared" si="29"/>
        <v>51.42194784764941</v>
      </c>
      <c r="H153" s="46">
        <f t="shared" si="30"/>
        <v>-1.4219478476494132</v>
      </c>
      <c r="I153" s="47">
        <f t="shared" si="35"/>
        <v>5483753.82</v>
      </c>
      <c r="J153" s="46">
        <f t="shared" si="31"/>
        <v>48.57805215235059</v>
      </c>
      <c r="K153" s="53">
        <v>787200</v>
      </c>
      <c r="L153" s="45">
        <f t="shared" si="32"/>
        <v>6.9734426288177875</v>
      </c>
      <c r="M153" s="44">
        <f t="shared" si="36"/>
        <v>6591988.18</v>
      </c>
      <c r="N153" s="45">
        <f t="shared" si="37"/>
        <v>58.3953904764672</v>
      </c>
      <c r="O153" s="54">
        <f t="shared" si="38"/>
        <v>11.604609523532801</v>
      </c>
      <c r="P153" s="53">
        <f t="shared" si="39"/>
        <v>4696553.82</v>
      </c>
      <c r="Q153" s="55">
        <f t="shared" si="33"/>
        <v>41.6046095235328</v>
      </c>
      <c r="S153" s="2">
        <v>7</v>
      </c>
      <c r="T153" s="2">
        <v>3</v>
      </c>
      <c r="U153" s="2" t="s">
        <v>75</v>
      </c>
      <c r="V153" s="2" t="s">
        <v>36</v>
      </c>
      <c r="X153" s="37"/>
      <c r="Y153" s="38"/>
      <c r="Z153" s="2">
        <v>70</v>
      </c>
      <c r="AA153" s="2">
        <v>50</v>
      </c>
      <c r="AB153" s="48">
        <f t="shared" si="28"/>
        <v>0</v>
      </c>
      <c r="AF153" s="38"/>
      <c r="AG153" s="38"/>
      <c r="AH153" s="38">
        <f t="shared" si="40"/>
        <v>0</v>
      </c>
    </row>
    <row r="154" spans="1:34" s="1" customFormat="1" ht="23.25" customHeight="1">
      <c r="A154" s="49">
        <v>145</v>
      </c>
      <c r="B154" s="50" t="s">
        <v>184</v>
      </c>
      <c r="C154" s="51">
        <v>4539080</v>
      </c>
      <c r="D154" s="51"/>
      <c r="E154" s="52">
        <f t="shared" si="34"/>
        <v>4539080</v>
      </c>
      <c r="F154" s="53">
        <v>2333667.38</v>
      </c>
      <c r="G154" s="45">
        <f t="shared" si="29"/>
        <v>51.412783647787656</v>
      </c>
      <c r="H154" s="46">
        <f t="shared" si="30"/>
        <v>-1.4127836477876556</v>
      </c>
      <c r="I154" s="47">
        <f t="shared" si="35"/>
        <v>2205412.62</v>
      </c>
      <c r="J154" s="46">
        <f t="shared" si="31"/>
        <v>48.587216352212344</v>
      </c>
      <c r="K154" s="53"/>
      <c r="L154" s="45">
        <f t="shared" si="32"/>
        <v>0</v>
      </c>
      <c r="M154" s="44">
        <f t="shared" si="36"/>
        <v>2333667.38</v>
      </c>
      <c r="N154" s="45">
        <f t="shared" si="37"/>
        <v>51.412783647787656</v>
      </c>
      <c r="O154" s="54">
        <f t="shared" si="38"/>
        <v>18.587216352212344</v>
      </c>
      <c r="P154" s="53">
        <f t="shared" si="39"/>
        <v>2205412.62</v>
      </c>
      <c r="Q154" s="55">
        <f t="shared" si="33"/>
        <v>48.587216352212344</v>
      </c>
      <c r="S154" s="2">
        <v>3</v>
      </c>
      <c r="T154" s="2">
        <v>17</v>
      </c>
      <c r="U154" s="2"/>
      <c r="V154" s="2" t="s">
        <v>36</v>
      </c>
      <c r="X154" s="37"/>
      <c r="Y154" s="38"/>
      <c r="Z154" s="2">
        <v>70</v>
      </c>
      <c r="AA154" s="2">
        <v>50</v>
      </c>
      <c r="AB154" s="48">
        <f t="shared" si="28"/>
        <v>0</v>
      </c>
      <c r="AF154" s="38"/>
      <c r="AG154" s="38"/>
      <c r="AH154" s="38">
        <f t="shared" si="40"/>
        <v>0</v>
      </c>
    </row>
    <row r="155" spans="1:34" s="1" customFormat="1" ht="23.25" customHeight="1">
      <c r="A155" s="49">
        <v>146</v>
      </c>
      <c r="B155" s="50" t="s">
        <v>185</v>
      </c>
      <c r="C155" s="51">
        <v>9265042</v>
      </c>
      <c r="D155" s="51"/>
      <c r="E155" s="52">
        <f t="shared" si="34"/>
        <v>9265042</v>
      </c>
      <c r="F155" s="53">
        <v>4761535.35</v>
      </c>
      <c r="G155" s="45">
        <f t="shared" si="29"/>
        <v>51.39248532278644</v>
      </c>
      <c r="H155" s="46">
        <f t="shared" si="30"/>
        <v>-1.3924853227864418</v>
      </c>
      <c r="I155" s="47">
        <f t="shared" si="35"/>
        <v>4503506.65</v>
      </c>
      <c r="J155" s="46">
        <f t="shared" si="31"/>
        <v>48.60751467721356</v>
      </c>
      <c r="K155" s="53">
        <v>1373960</v>
      </c>
      <c r="L155" s="45">
        <f t="shared" si="32"/>
        <v>14.829506439366384</v>
      </c>
      <c r="M155" s="44">
        <f t="shared" si="36"/>
        <v>6135495.35</v>
      </c>
      <c r="N155" s="45">
        <f t="shared" si="37"/>
        <v>66.22199176215283</v>
      </c>
      <c r="O155" s="54">
        <f t="shared" si="38"/>
        <v>3.7780082378471747</v>
      </c>
      <c r="P155" s="53">
        <f t="shared" si="39"/>
        <v>3129546.6500000004</v>
      </c>
      <c r="Q155" s="55">
        <f t="shared" si="33"/>
        <v>33.778008237847175</v>
      </c>
      <c r="S155" s="2">
        <v>7</v>
      </c>
      <c r="T155" s="2">
        <v>3</v>
      </c>
      <c r="U155" s="2" t="s">
        <v>75</v>
      </c>
      <c r="V155" s="2" t="s">
        <v>36</v>
      </c>
      <c r="X155" s="37"/>
      <c r="Y155" s="38"/>
      <c r="Z155" s="2">
        <v>70</v>
      </c>
      <c r="AA155" s="2">
        <v>50</v>
      </c>
      <c r="AB155" s="48">
        <f t="shared" si="28"/>
        <v>0</v>
      </c>
      <c r="AF155" s="38"/>
      <c r="AG155" s="38"/>
      <c r="AH155" s="38">
        <f t="shared" si="40"/>
        <v>0</v>
      </c>
    </row>
    <row r="156" spans="1:34" s="1" customFormat="1" ht="23.25" customHeight="1">
      <c r="A156" s="49">
        <v>147</v>
      </c>
      <c r="B156" s="50" t="s">
        <v>186</v>
      </c>
      <c r="C156" s="51">
        <v>3499200</v>
      </c>
      <c r="D156" s="51"/>
      <c r="E156" s="52">
        <f t="shared" si="34"/>
        <v>3499200</v>
      </c>
      <c r="F156" s="53">
        <v>1797404.89</v>
      </c>
      <c r="G156" s="45">
        <f t="shared" si="29"/>
        <v>51.36616626657522</v>
      </c>
      <c r="H156" s="46">
        <f t="shared" si="30"/>
        <v>-1.3661662665752203</v>
      </c>
      <c r="I156" s="47">
        <f t="shared" si="35"/>
        <v>1701795.11</v>
      </c>
      <c r="J156" s="46">
        <f t="shared" si="31"/>
        <v>48.63383373342478</v>
      </c>
      <c r="K156" s="53">
        <v>327740</v>
      </c>
      <c r="L156" s="45">
        <f t="shared" si="32"/>
        <v>9.366140832190215</v>
      </c>
      <c r="M156" s="44">
        <f t="shared" si="36"/>
        <v>2125144.8899999997</v>
      </c>
      <c r="N156" s="45">
        <f t="shared" si="37"/>
        <v>60.732307098765425</v>
      </c>
      <c r="O156" s="54">
        <f t="shared" si="38"/>
        <v>9.267692901234575</v>
      </c>
      <c r="P156" s="53">
        <f t="shared" si="39"/>
        <v>1374055.1100000003</v>
      </c>
      <c r="Q156" s="55">
        <f t="shared" si="33"/>
        <v>39.267692901234575</v>
      </c>
      <c r="S156" s="2">
        <v>8</v>
      </c>
      <c r="T156" s="2">
        <v>3</v>
      </c>
      <c r="U156" s="2" t="s">
        <v>75</v>
      </c>
      <c r="V156" s="2" t="s">
        <v>36</v>
      </c>
      <c r="X156" s="37"/>
      <c r="Y156" s="38"/>
      <c r="Z156" s="2">
        <v>70</v>
      </c>
      <c r="AA156" s="2">
        <v>50</v>
      </c>
      <c r="AB156" s="48">
        <f t="shared" si="28"/>
        <v>0</v>
      </c>
      <c r="AF156" s="38"/>
      <c r="AG156" s="38"/>
      <c r="AH156" s="38">
        <f t="shared" si="40"/>
        <v>0</v>
      </c>
    </row>
    <row r="157" spans="1:34" s="1" customFormat="1" ht="23.25" customHeight="1">
      <c r="A157" s="49">
        <v>148</v>
      </c>
      <c r="B157" s="50" t="s">
        <v>187</v>
      </c>
      <c r="C157" s="51">
        <v>1276920</v>
      </c>
      <c r="D157" s="51"/>
      <c r="E157" s="52">
        <f t="shared" si="34"/>
        <v>1276920</v>
      </c>
      <c r="F157" s="53">
        <v>654364.97</v>
      </c>
      <c r="G157" s="45">
        <f t="shared" si="29"/>
        <v>51.24557294113962</v>
      </c>
      <c r="H157" s="46">
        <f t="shared" si="30"/>
        <v>-1.2455729411396206</v>
      </c>
      <c r="I157" s="47">
        <f t="shared" si="35"/>
        <v>622555.03</v>
      </c>
      <c r="J157" s="46">
        <f t="shared" si="31"/>
        <v>48.75442705886038</v>
      </c>
      <c r="K157" s="53">
        <v>25000</v>
      </c>
      <c r="L157" s="45">
        <f t="shared" si="32"/>
        <v>1.9578360429784167</v>
      </c>
      <c r="M157" s="44">
        <f t="shared" si="36"/>
        <v>679364.97</v>
      </c>
      <c r="N157" s="45">
        <f t="shared" si="37"/>
        <v>53.203408984118035</v>
      </c>
      <c r="O157" s="54">
        <f t="shared" si="38"/>
        <v>16.796591015881965</v>
      </c>
      <c r="P157" s="53">
        <f t="shared" si="39"/>
        <v>597555.03</v>
      </c>
      <c r="Q157" s="55">
        <f t="shared" si="33"/>
        <v>46.796591015881965</v>
      </c>
      <c r="S157" s="2">
        <v>4</v>
      </c>
      <c r="T157" s="2">
        <v>83</v>
      </c>
      <c r="U157" s="2"/>
      <c r="V157" s="2" t="s">
        <v>36</v>
      </c>
      <c r="X157" s="37"/>
      <c r="Y157" s="38"/>
      <c r="Z157" s="2">
        <v>70</v>
      </c>
      <c r="AA157" s="2">
        <v>50</v>
      </c>
      <c r="AB157" s="48">
        <f t="shared" si="28"/>
        <v>0</v>
      </c>
      <c r="AF157" s="38"/>
      <c r="AG157" s="38"/>
      <c r="AH157" s="38">
        <f t="shared" si="40"/>
        <v>0</v>
      </c>
    </row>
    <row r="158" spans="1:34" s="1" customFormat="1" ht="23.25" customHeight="1">
      <c r="A158" s="49">
        <v>149</v>
      </c>
      <c r="B158" s="50" t="s">
        <v>188</v>
      </c>
      <c r="C158" s="51">
        <v>3489100</v>
      </c>
      <c r="D158" s="51"/>
      <c r="E158" s="52">
        <f t="shared" si="34"/>
        <v>3489100</v>
      </c>
      <c r="F158" s="53">
        <v>1783333.89</v>
      </c>
      <c r="G158" s="45">
        <f t="shared" si="29"/>
        <v>51.11157289845519</v>
      </c>
      <c r="H158" s="46">
        <f t="shared" si="30"/>
        <v>-1.1115728984551865</v>
      </c>
      <c r="I158" s="47">
        <f t="shared" si="35"/>
        <v>1705766.11</v>
      </c>
      <c r="J158" s="46">
        <f t="shared" si="31"/>
        <v>48.88842710154481</v>
      </c>
      <c r="K158" s="53"/>
      <c r="L158" s="45">
        <f t="shared" si="32"/>
        <v>0</v>
      </c>
      <c r="M158" s="44">
        <f t="shared" si="36"/>
        <v>1783333.89</v>
      </c>
      <c r="N158" s="45">
        <f t="shared" si="37"/>
        <v>51.11157289845519</v>
      </c>
      <c r="O158" s="54">
        <f t="shared" si="38"/>
        <v>18.888427101544814</v>
      </c>
      <c r="P158" s="53">
        <f t="shared" si="39"/>
        <v>1705766.11</v>
      </c>
      <c r="Q158" s="55">
        <f t="shared" si="33"/>
        <v>48.88842710154481</v>
      </c>
      <c r="S158" s="2">
        <v>2</v>
      </c>
      <c r="T158" s="2">
        <v>53</v>
      </c>
      <c r="U158" s="2"/>
      <c r="V158" s="2" t="s">
        <v>36</v>
      </c>
      <c r="X158" s="37"/>
      <c r="Y158" s="38"/>
      <c r="Z158" s="2">
        <v>70</v>
      </c>
      <c r="AA158" s="2">
        <v>50</v>
      </c>
      <c r="AB158" s="48">
        <f t="shared" si="28"/>
        <v>0</v>
      </c>
      <c r="AF158" s="38"/>
      <c r="AG158" s="38"/>
      <c r="AH158" s="38">
        <f t="shared" si="40"/>
        <v>0</v>
      </c>
    </row>
    <row r="159" spans="1:34" s="1" customFormat="1" ht="23.25" customHeight="1">
      <c r="A159" s="49">
        <v>150</v>
      </c>
      <c r="B159" s="50" t="s">
        <v>189</v>
      </c>
      <c r="C159" s="51">
        <v>9811010</v>
      </c>
      <c r="D159" s="51"/>
      <c r="E159" s="52">
        <f t="shared" si="34"/>
        <v>9811010</v>
      </c>
      <c r="F159" s="53">
        <v>5010667.39</v>
      </c>
      <c r="G159" s="45">
        <f t="shared" si="29"/>
        <v>51.07188138632006</v>
      </c>
      <c r="H159" s="46">
        <f t="shared" si="30"/>
        <v>-1.071881386320058</v>
      </c>
      <c r="I159" s="47">
        <f t="shared" si="35"/>
        <v>4800342.61</v>
      </c>
      <c r="J159" s="46">
        <f t="shared" si="31"/>
        <v>48.92811861367994</v>
      </c>
      <c r="K159" s="53">
        <v>180227</v>
      </c>
      <c r="L159" s="45">
        <f t="shared" si="32"/>
        <v>1.8369872214991116</v>
      </c>
      <c r="M159" s="44">
        <f t="shared" si="36"/>
        <v>5190894.39</v>
      </c>
      <c r="N159" s="45">
        <f t="shared" si="37"/>
        <v>52.908868607819166</v>
      </c>
      <c r="O159" s="54">
        <f t="shared" si="38"/>
        <v>17.091131392180834</v>
      </c>
      <c r="P159" s="53">
        <f t="shared" si="39"/>
        <v>4620115.61</v>
      </c>
      <c r="Q159" s="55">
        <f t="shared" si="33"/>
        <v>47.091131392180834</v>
      </c>
      <c r="S159" s="2">
        <v>5</v>
      </c>
      <c r="T159" s="2">
        <v>17</v>
      </c>
      <c r="U159" s="2"/>
      <c r="V159" s="2" t="s">
        <v>36</v>
      </c>
      <c r="X159" s="37"/>
      <c r="Y159" s="38"/>
      <c r="Z159" s="2">
        <v>70</v>
      </c>
      <c r="AA159" s="2">
        <v>50</v>
      </c>
      <c r="AB159" s="48">
        <f aca="true" t="shared" si="41" ref="AB159:AB190">+Y159+X159</f>
        <v>0</v>
      </c>
      <c r="AF159" s="38"/>
      <c r="AG159" s="38"/>
      <c r="AH159" s="38">
        <f t="shared" si="40"/>
        <v>0</v>
      </c>
    </row>
    <row r="160" spans="1:34" s="1" customFormat="1" ht="23.25" customHeight="1">
      <c r="A160" s="49">
        <v>151</v>
      </c>
      <c r="B160" s="50" t="s">
        <v>190</v>
      </c>
      <c r="C160" s="51">
        <v>7038720</v>
      </c>
      <c r="D160" s="51"/>
      <c r="E160" s="52">
        <f t="shared" si="34"/>
        <v>7038720</v>
      </c>
      <c r="F160" s="53">
        <v>3593154.24</v>
      </c>
      <c r="G160" s="45">
        <f t="shared" si="29"/>
        <v>51.04840425531915</v>
      </c>
      <c r="H160" s="46">
        <f t="shared" si="30"/>
        <v>-1.0484042553191486</v>
      </c>
      <c r="I160" s="47">
        <f t="shared" si="35"/>
        <v>3445565.76</v>
      </c>
      <c r="J160" s="46">
        <f t="shared" si="31"/>
        <v>48.95159574468085</v>
      </c>
      <c r="K160" s="53">
        <v>405020</v>
      </c>
      <c r="L160" s="45">
        <f t="shared" si="32"/>
        <v>5.754171212947809</v>
      </c>
      <c r="M160" s="44">
        <f t="shared" si="36"/>
        <v>3998174.24</v>
      </c>
      <c r="N160" s="45">
        <f t="shared" si="37"/>
        <v>56.80257546826696</v>
      </c>
      <c r="O160" s="54">
        <f t="shared" si="38"/>
        <v>13.197424531733041</v>
      </c>
      <c r="P160" s="53">
        <f t="shared" si="39"/>
        <v>3040545.76</v>
      </c>
      <c r="Q160" s="55">
        <f t="shared" si="33"/>
        <v>43.19742453173304</v>
      </c>
      <c r="S160" s="2">
        <v>3</v>
      </c>
      <c r="T160" s="2">
        <v>17</v>
      </c>
      <c r="U160" s="2"/>
      <c r="V160" s="2" t="s">
        <v>36</v>
      </c>
      <c r="X160" s="37"/>
      <c r="Y160" s="38"/>
      <c r="Z160" s="2">
        <v>70</v>
      </c>
      <c r="AA160" s="2">
        <v>50</v>
      </c>
      <c r="AB160" s="48">
        <f t="shared" si="41"/>
        <v>0</v>
      </c>
      <c r="AF160" s="38"/>
      <c r="AG160" s="38"/>
      <c r="AH160" s="38">
        <f t="shared" si="40"/>
        <v>0</v>
      </c>
    </row>
    <row r="161" spans="1:34" s="1" customFormat="1" ht="23.25" customHeight="1">
      <c r="A161" s="49">
        <v>152</v>
      </c>
      <c r="B161" s="50" t="s">
        <v>191</v>
      </c>
      <c r="C161" s="51">
        <v>11787750</v>
      </c>
      <c r="D161" s="51"/>
      <c r="E161" s="52">
        <f t="shared" si="34"/>
        <v>11787750</v>
      </c>
      <c r="F161" s="53">
        <v>6016724.89</v>
      </c>
      <c r="G161" s="45">
        <f t="shared" si="29"/>
        <v>51.042182689656634</v>
      </c>
      <c r="H161" s="46">
        <f t="shared" si="30"/>
        <v>-1.0421826896566344</v>
      </c>
      <c r="I161" s="47">
        <f t="shared" si="35"/>
        <v>5771025.11</v>
      </c>
      <c r="J161" s="46">
        <f t="shared" si="31"/>
        <v>48.957817310343366</v>
      </c>
      <c r="K161" s="53">
        <v>1394400</v>
      </c>
      <c r="L161" s="45">
        <f t="shared" si="32"/>
        <v>11.829229496723293</v>
      </c>
      <c r="M161" s="44">
        <f t="shared" si="36"/>
        <v>7411124.89</v>
      </c>
      <c r="N161" s="45">
        <f t="shared" si="37"/>
        <v>62.87141218637993</v>
      </c>
      <c r="O161" s="54">
        <f t="shared" si="38"/>
        <v>7.128587813620072</v>
      </c>
      <c r="P161" s="53">
        <f t="shared" si="39"/>
        <v>4376625.11</v>
      </c>
      <c r="Q161" s="55">
        <f t="shared" si="33"/>
        <v>37.12858781362008</v>
      </c>
      <c r="S161" s="2">
        <v>3</v>
      </c>
      <c r="T161" s="2">
        <v>3</v>
      </c>
      <c r="U161" s="2" t="s">
        <v>75</v>
      </c>
      <c r="V161" s="2" t="s">
        <v>36</v>
      </c>
      <c r="X161" s="37"/>
      <c r="Y161" s="38"/>
      <c r="Z161" s="2">
        <v>70</v>
      </c>
      <c r="AA161" s="2">
        <v>50</v>
      </c>
      <c r="AB161" s="48">
        <f t="shared" si="41"/>
        <v>0</v>
      </c>
      <c r="AF161" s="38"/>
      <c r="AG161" s="38"/>
      <c r="AH161" s="38">
        <f t="shared" si="40"/>
        <v>0</v>
      </c>
    </row>
    <row r="162" spans="1:34" s="1" customFormat="1" ht="23.25" customHeight="1">
      <c r="A162" s="49">
        <v>153</v>
      </c>
      <c r="B162" s="50" t="s">
        <v>192</v>
      </c>
      <c r="C162" s="51">
        <v>1392160</v>
      </c>
      <c r="D162" s="51"/>
      <c r="E162" s="52">
        <f t="shared" si="34"/>
        <v>1392160</v>
      </c>
      <c r="F162" s="53">
        <v>709555.08</v>
      </c>
      <c r="G162" s="45">
        <f t="shared" si="29"/>
        <v>50.967926100448224</v>
      </c>
      <c r="H162" s="46">
        <f t="shared" si="30"/>
        <v>-0.9679261004482242</v>
      </c>
      <c r="I162" s="47">
        <f t="shared" si="35"/>
        <v>682604.92</v>
      </c>
      <c r="J162" s="46">
        <f t="shared" si="31"/>
        <v>49.032073899551776</v>
      </c>
      <c r="K162" s="53">
        <v>52259.13</v>
      </c>
      <c r="L162" s="45">
        <f t="shared" si="32"/>
        <v>3.753816371681416</v>
      </c>
      <c r="M162" s="44">
        <f t="shared" si="36"/>
        <v>761814.21</v>
      </c>
      <c r="N162" s="45">
        <f t="shared" si="37"/>
        <v>54.72174247212964</v>
      </c>
      <c r="O162" s="54">
        <f t="shared" si="38"/>
        <v>15.278257527870359</v>
      </c>
      <c r="P162" s="53">
        <f t="shared" si="39"/>
        <v>630345.79</v>
      </c>
      <c r="Q162" s="55">
        <f t="shared" si="33"/>
        <v>45.27825752787036</v>
      </c>
      <c r="S162" s="2">
        <v>83</v>
      </c>
      <c r="T162" s="2">
        <v>83</v>
      </c>
      <c r="U162" s="2"/>
      <c r="V162" s="2" t="s">
        <v>67</v>
      </c>
      <c r="X162" s="37"/>
      <c r="Y162" s="38"/>
      <c r="Z162" s="2">
        <v>70</v>
      </c>
      <c r="AA162" s="2">
        <v>50</v>
      </c>
      <c r="AB162" s="48">
        <f t="shared" si="41"/>
        <v>0</v>
      </c>
      <c r="AF162" s="38"/>
      <c r="AG162" s="38"/>
      <c r="AH162" s="38">
        <f t="shared" si="40"/>
        <v>0</v>
      </c>
    </row>
    <row r="163" spans="1:34" s="1" customFormat="1" ht="23.25" customHeight="1">
      <c r="A163" s="49">
        <v>154</v>
      </c>
      <c r="B163" s="50" t="s">
        <v>193</v>
      </c>
      <c r="C163" s="51">
        <v>9431290</v>
      </c>
      <c r="D163" s="51"/>
      <c r="E163" s="52">
        <f t="shared" si="34"/>
        <v>9431290</v>
      </c>
      <c r="F163" s="53">
        <v>4805850.51</v>
      </c>
      <c r="G163" s="45">
        <f t="shared" si="29"/>
        <v>50.95644932983717</v>
      </c>
      <c r="H163" s="46">
        <f t="shared" si="30"/>
        <v>-0.9564493298371701</v>
      </c>
      <c r="I163" s="47">
        <f t="shared" si="35"/>
        <v>4625439.49</v>
      </c>
      <c r="J163" s="46">
        <f t="shared" si="31"/>
        <v>49.04355067016283</v>
      </c>
      <c r="K163" s="53"/>
      <c r="L163" s="45">
        <f t="shared" si="32"/>
        <v>0</v>
      </c>
      <c r="M163" s="44">
        <f t="shared" si="36"/>
        <v>4805850.51</v>
      </c>
      <c r="N163" s="45">
        <f t="shared" si="37"/>
        <v>50.95644932983717</v>
      </c>
      <c r="O163" s="54">
        <f t="shared" si="38"/>
        <v>19.04355067016283</v>
      </c>
      <c r="P163" s="53">
        <f t="shared" si="39"/>
        <v>4625439.49</v>
      </c>
      <c r="Q163" s="55">
        <f t="shared" si="33"/>
        <v>49.04355067016283</v>
      </c>
      <c r="S163" s="2">
        <v>2</v>
      </c>
      <c r="T163" s="2">
        <v>3</v>
      </c>
      <c r="U163" s="2" t="s">
        <v>75</v>
      </c>
      <c r="V163" s="2" t="s">
        <v>36</v>
      </c>
      <c r="X163" s="37"/>
      <c r="Y163" s="38"/>
      <c r="Z163" s="2">
        <v>70</v>
      </c>
      <c r="AA163" s="2">
        <v>50</v>
      </c>
      <c r="AB163" s="48">
        <f t="shared" si="41"/>
        <v>0</v>
      </c>
      <c r="AF163" s="38"/>
      <c r="AG163" s="38"/>
      <c r="AH163" s="38">
        <f t="shared" si="40"/>
        <v>0</v>
      </c>
    </row>
    <row r="164" spans="1:34" s="1" customFormat="1" ht="23.25" customHeight="1">
      <c r="A164" s="49">
        <v>155</v>
      </c>
      <c r="B164" s="50" t="s">
        <v>194</v>
      </c>
      <c r="C164" s="51">
        <v>1210100</v>
      </c>
      <c r="D164" s="51"/>
      <c r="E164" s="52">
        <f t="shared" si="34"/>
        <v>1210100</v>
      </c>
      <c r="F164" s="53">
        <v>616451.29</v>
      </c>
      <c r="G164" s="45">
        <f t="shared" si="29"/>
        <v>50.94217750599124</v>
      </c>
      <c r="H164" s="46">
        <f t="shared" si="30"/>
        <v>-0.9421775059912392</v>
      </c>
      <c r="I164" s="47">
        <f t="shared" si="35"/>
        <v>593648.71</v>
      </c>
      <c r="J164" s="46">
        <f t="shared" si="31"/>
        <v>49.05782249400876</v>
      </c>
      <c r="K164" s="53">
        <v>6417.28</v>
      </c>
      <c r="L164" s="45">
        <f t="shared" si="32"/>
        <v>0.530309891744484</v>
      </c>
      <c r="M164" s="44">
        <f t="shared" si="36"/>
        <v>622868.5700000001</v>
      </c>
      <c r="N164" s="45">
        <f t="shared" si="37"/>
        <v>51.47248739773573</v>
      </c>
      <c r="O164" s="54">
        <f t="shared" si="38"/>
        <v>18.527512602264267</v>
      </c>
      <c r="P164" s="53">
        <f t="shared" si="39"/>
        <v>587231.4299999999</v>
      </c>
      <c r="Q164" s="55">
        <f t="shared" si="33"/>
        <v>48.52751260226427</v>
      </c>
      <c r="S164" s="2" t="s">
        <v>67</v>
      </c>
      <c r="T164" s="2">
        <v>7</v>
      </c>
      <c r="U164" s="2"/>
      <c r="V164" s="2" t="s">
        <v>67</v>
      </c>
      <c r="X164" s="37"/>
      <c r="Y164" s="38"/>
      <c r="Z164" s="2">
        <v>70</v>
      </c>
      <c r="AA164" s="2">
        <v>50</v>
      </c>
      <c r="AB164" s="48">
        <f t="shared" si="41"/>
        <v>0</v>
      </c>
      <c r="AF164" s="38"/>
      <c r="AG164" s="38"/>
      <c r="AH164" s="38">
        <f t="shared" si="40"/>
        <v>0</v>
      </c>
    </row>
    <row r="165" spans="1:34" s="1" customFormat="1" ht="23.25" customHeight="1">
      <c r="A165" s="49">
        <v>156</v>
      </c>
      <c r="B165" s="50" t="s">
        <v>195</v>
      </c>
      <c r="C165" s="51">
        <v>3532920</v>
      </c>
      <c r="D165" s="51"/>
      <c r="E165" s="52">
        <f t="shared" si="34"/>
        <v>3532920</v>
      </c>
      <c r="F165" s="53">
        <v>1799639.54</v>
      </c>
      <c r="G165" s="45">
        <f t="shared" si="29"/>
        <v>50.939153448139216</v>
      </c>
      <c r="H165" s="46">
        <f t="shared" si="30"/>
        <v>-0.9391534481392156</v>
      </c>
      <c r="I165" s="47">
        <f t="shared" si="35"/>
        <v>1733280.46</v>
      </c>
      <c r="J165" s="46">
        <f t="shared" si="31"/>
        <v>49.060846551860784</v>
      </c>
      <c r="K165" s="53">
        <v>47430</v>
      </c>
      <c r="L165" s="45">
        <f t="shared" si="32"/>
        <v>1.3425155395536836</v>
      </c>
      <c r="M165" s="44">
        <f t="shared" si="36"/>
        <v>1847069.54</v>
      </c>
      <c r="N165" s="45">
        <f t="shared" si="37"/>
        <v>52.2816689876929</v>
      </c>
      <c r="O165" s="54">
        <f t="shared" si="38"/>
        <v>17.718331012307097</v>
      </c>
      <c r="P165" s="53">
        <f t="shared" si="39"/>
        <v>1685850.46</v>
      </c>
      <c r="Q165" s="55">
        <f t="shared" si="33"/>
        <v>47.7183310123071</v>
      </c>
      <c r="S165" s="2">
        <v>5</v>
      </c>
      <c r="T165" s="2">
        <v>15</v>
      </c>
      <c r="U165" s="2"/>
      <c r="V165" s="2" t="s">
        <v>36</v>
      </c>
      <c r="X165" s="37"/>
      <c r="Y165" s="38"/>
      <c r="Z165" s="2">
        <v>70</v>
      </c>
      <c r="AA165" s="2">
        <v>50</v>
      </c>
      <c r="AB165" s="48">
        <f t="shared" si="41"/>
        <v>0</v>
      </c>
      <c r="AF165" s="38"/>
      <c r="AG165" s="38"/>
      <c r="AH165" s="38">
        <f t="shared" si="40"/>
        <v>0</v>
      </c>
    </row>
    <row r="166" spans="1:34" s="1" customFormat="1" ht="23.25" customHeight="1">
      <c r="A166" s="49">
        <v>157</v>
      </c>
      <c r="B166" s="50" t="s">
        <v>196</v>
      </c>
      <c r="C166" s="51">
        <v>11044940</v>
      </c>
      <c r="D166" s="51"/>
      <c r="E166" s="52">
        <f t="shared" si="34"/>
        <v>11044940</v>
      </c>
      <c r="F166" s="53">
        <v>5623724.15</v>
      </c>
      <c r="G166" s="45">
        <f t="shared" si="29"/>
        <v>50.91674694475479</v>
      </c>
      <c r="H166" s="46">
        <f t="shared" si="30"/>
        <v>-0.9167469447547916</v>
      </c>
      <c r="I166" s="47">
        <f t="shared" si="35"/>
        <v>5421215.85</v>
      </c>
      <c r="J166" s="46">
        <f t="shared" si="31"/>
        <v>49.08325305524521</v>
      </c>
      <c r="K166" s="53"/>
      <c r="L166" s="45">
        <f t="shared" si="32"/>
        <v>0</v>
      </c>
      <c r="M166" s="44">
        <f t="shared" si="36"/>
        <v>5623724.15</v>
      </c>
      <c r="N166" s="45">
        <f t="shared" si="37"/>
        <v>50.91674694475479</v>
      </c>
      <c r="O166" s="54">
        <f t="shared" si="38"/>
        <v>19.08325305524521</v>
      </c>
      <c r="P166" s="53">
        <f t="shared" si="39"/>
        <v>5421215.85</v>
      </c>
      <c r="Q166" s="55">
        <f t="shared" si="33"/>
        <v>49.08325305524521</v>
      </c>
      <c r="S166" s="2">
        <v>2</v>
      </c>
      <c r="T166" s="2">
        <v>17</v>
      </c>
      <c r="U166" s="2"/>
      <c r="V166" s="2" t="s">
        <v>36</v>
      </c>
      <c r="X166" s="37"/>
      <c r="Y166" s="38"/>
      <c r="Z166" s="2">
        <v>70</v>
      </c>
      <c r="AA166" s="2">
        <v>50</v>
      </c>
      <c r="AB166" s="48">
        <f t="shared" si="41"/>
        <v>0</v>
      </c>
      <c r="AF166" s="38"/>
      <c r="AG166" s="38"/>
      <c r="AH166" s="38">
        <f t="shared" si="40"/>
        <v>0</v>
      </c>
    </row>
    <row r="167" spans="1:34" s="1" customFormat="1" ht="23.25" customHeight="1">
      <c r="A167" s="49">
        <v>158</v>
      </c>
      <c r="B167" s="50" t="s">
        <v>197</v>
      </c>
      <c r="C167" s="51">
        <v>7613786</v>
      </c>
      <c r="D167" s="51"/>
      <c r="E167" s="52">
        <f t="shared" si="34"/>
        <v>7613786</v>
      </c>
      <c r="F167" s="53">
        <v>3864777.15</v>
      </c>
      <c r="G167" s="45">
        <f t="shared" si="29"/>
        <v>50.7602544909983</v>
      </c>
      <c r="H167" s="46">
        <f t="shared" si="30"/>
        <v>-0.7602544909982996</v>
      </c>
      <c r="I167" s="47">
        <f t="shared" si="35"/>
        <v>3749008.85</v>
      </c>
      <c r="J167" s="46">
        <f t="shared" si="31"/>
        <v>49.2397455090017</v>
      </c>
      <c r="K167" s="53">
        <v>855960</v>
      </c>
      <c r="L167" s="45">
        <f t="shared" si="32"/>
        <v>11.242238749552456</v>
      </c>
      <c r="M167" s="44">
        <f t="shared" si="36"/>
        <v>4720737.15</v>
      </c>
      <c r="N167" s="45">
        <f t="shared" si="37"/>
        <v>62.00249324055077</v>
      </c>
      <c r="O167" s="54">
        <f t="shared" si="38"/>
        <v>7.99750675944923</v>
      </c>
      <c r="P167" s="53">
        <f t="shared" si="39"/>
        <v>2893048.8499999996</v>
      </c>
      <c r="Q167" s="55">
        <f t="shared" si="33"/>
        <v>37.99750675944923</v>
      </c>
      <c r="S167" s="2">
        <v>4</v>
      </c>
      <c r="T167" s="2">
        <v>3</v>
      </c>
      <c r="U167" s="2" t="s">
        <v>75</v>
      </c>
      <c r="V167" s="2" t="s">
        <v>36</v>
      </c>
      <c r="X167" s="37"/>
      <c r="Y167" s="38"/>
      <c r="Z167" s="2">
        <v>70</v>
      </c>
      <c r="AA167" s="2">
        <v>50</v>
      </c>
      <c r="AB167" s="48">
        <f t="shared" si="41"/>
        <v>0</v>
      </c>
      <c r="AF167" s="38"/>
      <c r="AG167" s="38"/>
      <c r="AH167" s="38">
        <f t="shared" si="40"/>
        <v>0</v>
      </c>
    </row>
    <row r="168" spans="1:34" s="1" customFormat="1" ht="23.25" customHeight="1">
      <c r="A168" s="49">
        <v>159</v>
      </c>
      <c r="B168" s="50" t="s">
        <v>198</v>
      </c>
      <c r="C168" s="51">
        <v>3222140</v>
      </c>
      <c r="D168" s="51"/>
      <c r="E168" s="52">
        <f t="shared" si="34"/>
        <v>3222140</v>
      </c>
      <c r="F168" s="53">
        <v>1634892.17</v>
      </c>
      <c r="G168" s="45">
        <f t="shared" si="29"/>
        <v>50.739327589738494</v>
      </c>
      <c r="H168" s="46">
        <f t="shared" si="30"/>
        <v>-0.7393275897384939</v>
      </c>
      <c r="I168" s="47">
        <f t="shared" si="35"/>
        <v>1587247.83</v>
      </c>
      <c r="J168" s="46">
        <f t="shared" si="31"/>
        <v>49.260672410261506</v>
      </c>
      <c r="K168" s="53">
        <v>31128</v>
      </c>
      <c r="L168" s="45">
        <f t="shared" si="32"/>
        <v>0.9660660306504373</v>
      </c>
      <c r="M168" s="44">
        <f t="shared" si="36"/>
        <v>1666020.17</v>
      </c>
      <c r="N168" s="45">
        <f t="shared" si="37"/>
        <v>51.70539362038893</v>
      </c>
      <c r="O168" s="54">
        <f t="shared" si="38"/>
        <v>18.294606379611068</v>
      </c>
      <c r="P168" s="53">
        <f t="shared" si="39"/>
        <v>1556119.83</v>
      </c>
      <c r="Q168" s="55">
        <f t="shared" si="33"/>
        <v>48.29460637961107</v>
      </c>
      <c r="S168" s="2">
        <v>9</v>
      </c>
      <c r="T168" s="2">
        <v>53</v>
      </c>
      <c r="U168" s="2"/>
      <c r="V168" s="2" t="s">
        <v>36</v>
      </c>
      <c r="X168" s="37"/>
      <c r="Y168" s="38"/>
      <c r="Z168" s="2">
        <v>70</v>
      </c>
      <c r="AA168" s="2">
        <v>50</v>
      </c>
      <c r="AB168" s="48">
        <f t="shared" si="41"/>
        <v>0</v>
      </c>
      <c r="AF168" s="38"/>
      <c r="AG168" s="38"/>
      <c r="AH168" s="38">
        <f t="shared" si="40"/>
        <v>0</v>
      </c>
    </row>
    <row r="169" spans="1:34" s="1" customFormat="1" ht="23.25" customHeight="1">
      <c r="A169" s="49">
        <v>160</v>
      </c>
      <c r="B169" s="50" t="s">
        <v>199</v>
      </c>
      <c r="C169" s="51">
        <v>8235900</v>
      </c>
      <c r="D169" s="51"/>
      <c r="E169" s="52">
        <f t="shared" si="34"/>
        <v>8235900</v>
      </c>
      <c r="F169" s="53">
        <v>4176401.98</v>
      </c>
      <c r="G169" s="45">
        <f t="shared" si="29"/>
        <v>50.7097218276084</v>
      </c>
      <c r="H169" s="46">
        <f t="shared" si="30"/>
        <v>-0.7097218276083979</v>
      </c>
      <c r="I169" s="47">
        <f t="shared" si="35"/>
        <v>4059498.02</v>
      </c>
      <c r="J169" s="46">
        <f t="shared" si="31"/>
        <v>49.2902781723916</v>
      </c>
      <c r="K169" s="53">
        <v>529335.1</v>
      </c>
      <c r="L169" s="45">
        <f t="shared" si="32"/>
        <v>6.427167644094756</v>
      </c>
      <c r="M169" s="44">
        <f t="shared" si="36"/>
        <v>4705737.08</v>
      </c>
      <c r="N169" s="45">
        <f t="shared" si="37"/>
        <v>57.13688947170316</v>
      </c>
      <c r="O169" s="54">
        <f t="shared" si="38"/>
        <v>12.863110528296843</v>
      </c>
      <c r="P169" s="53">
        <f t="shared" si="39"/>
        <v>3530162.92</v>
      </c>
      <c r="Q169" s="55">
        <f t="shared" si="33"/>
        <v>42.86311052829684</v>
      </c>
      <c r="S169" s="2">
        <v>3</v>
      </c>
      <c r="T169" s="2">
        <v>17</v>
      </c>
      <c r="U169" s="2"/>
      <c r="V169" s="2" t="s">
        <v>36</v>
      </c>
      <c r="X169" s="37"/>
      <c r="Y169" s="38"/>
      <c r="Z169" s="2">
        <v>70</v>
      </c>
      <c r="AA169" s="2">
        <v>50</v>
      </c>
      <c r="AB169" s="48">
        <f t="shared" si="41"/>
        <v>0</v>
      </c>
      <c r="AF169" s="38"/>
      <c r="AG169" s="38"/>
      <c r="AH169" s="38">
        <f t="shared" si="40"/>
        <v>0</v>
      </c>
    </row>
    <row r="170" spans="1:34" s="1" customFormat="1" ht="23.25" customHeight="1">
      <c r="A170" s="49">
        <v>161</v>
      </c>
      <c r="B170" s="50" t="s">
        <v>200</v>
      </c>
      <c r="C170" s="51">
        <v>10491110</v>
      </c>
      <c r="D170" s="51"/>
      <c r="E170" s="52">
        <f t="shared" si="34"/>
        <v>10491110</v>
      </c>
      <c r="F170" s="53">
        <v>5316336.51</v>
      </c>
      <c r="G170" s="45">
        <f t="shared" si="29"/>
        <v>50.67468084883296</v>
      </c>
      <c r="H170" s="46">
        <f t="shared" si="30"/>
        <v>-0.6746808488329634</v>
      </c>
      <c r="I170" s="47">
        <f t="shared" si="35"/>
        <v>5174773.49</v>
      </c>
      <c r="J170" s="46">
        <f t="shared" si="31"/>
        <v>49.32531915116704</v>
      </c>
      <c r="K170" s="53">
        <v>42000</v>
      </c>
      <c r="L170" s="45">
        <f t="shared" si="32"/>
        <v>0.4003389536474215</v>
      </c>
      <c r="M170" s="44">
        <f t="shared" si="36"/>
        <v>5358336.51</v>
      </c>
      <c r="N170" s="45">
        <f t="shared" si="37"/>
        <v>51.075019802480384</v>
      </c>
      <c r="O170" s="54">
        <f t="shared" si="38"/>
        <v>18.924980197519616</v>
      </c>
      <c r="P170" s="53">
        <f t="shared" si="39"/>
        <v>5132773.49</v>
      </c>
      <c r="Q170" s="55">
        <f t="shared" si="33"/>
        <v>48.924980197519616</v>
      </c>
      <c r="S170" s="2">
        <v>6</v>
      </c>
      <c r="T170" s="2">
        <v>17</v>
      </c>
      <c r="U170" s="2"/>
      <c r="V170" s="2" t="s">
        <v>36</v>
      </c>
      <c r="X170" s="37"/>
      <c r="Y170" s="38"/>
      <c r="Z170" s="2">
        <v>70</v>
      </c>
      <c r="AA170" s="2">
        <v>50</v>
      </c>
      <c r="AB170" s="48">
        <f t="shared" si="41"/>
        <v>0</v>
      </c>
      <c r="AF170" s="38"/>
      <c r="AG170" s="38"/>
      <c r="AH170" s="38">
        <f t="shared" si="40"/>
        <v>0</v>
      </c>
    </row>
    <row r="171" spans="1:34" s="1" customFormat="1" ht="23.25" customHeight="1">
      <c r="A171" s="49">
        <v>162</v>
      </c>
      <c r="B171" s="50" t="s">
        <v>201</v>
      </c>
      <c r="C171" s="51">
        <v>10607950</v>
      </c>
      <c r="D171" s="51"/>
      <c r="E171" s="52">
        <f t="shared" si="34"/>
        <v>10607950</v>
      </c>
      <c r="F171" s="53">
        <v>5371057.72</v>
      </c>
      <c r="G171" s="45">
        <f t="shared" si="29"/>
        <v>50.63238156288444</v>
      </c>
      <c r="H171" s="46">
        <f t="shared" si="30"/>
        <v>-0.63238156288444</v>
      </c>
      <c r="I171" s="47">
        <f t="shared" si="35"/>
        <v>5236892.28</v>
      </c>
      <c r="J171" s="46">
        <f t="shared" si="31"/>
        <v>49.36761843711556</v>
      </c>
      <c r="K171" s="53">
        <v>161600</v>
      </c>
      <c r="L171" s="45">
        <f t="shared" si="32"/>
        <v>1.5233857625648688</v>
      </c>
      <c r="M171" s="44">
        <f t="shared" si="36"/>
        <v>5532657.72</v>
      </c>
      <c r="N171" s="45">
        <f t="shared" si="37"/>
        <v>52.15576732544931</v>
      </c>
      <c r="O171" s="54">
        <f t="shared" si="38"/>
        <v>17.84423267455069</v>
      </c>
      <c r="P171" s="53">
        <f t="shared" si="39"/>
        <v>5075292.28</v>
      </c>
      <c r="Q171" s="55">
        <f t="shared" si="33"/>
        <v>47.84423267455069</v>
      </c>
      <c r="S171" s="2">
        <v>1</v>
      </c>
      <c r="T171" s="2">
        <v>3</v>
      </c>
      <c r="U171" s="2" t="s">
        <v>75</v>
      </c>
      <c r="V171" s="2" t="s">
        <v>36</v>
      </c>
      <c r="X171" s="37"/>
      <c r="Y171" s="38"/>
      <c r="Z171" s="2">
        <v>70</v>
      </c>
      <c r="AA171" s="2">
        <v>50</v>
      </c>
      <c r="AB171" s="48">
        <f t="shared" si="41"/>
        <v>0</v>
      </c>
      <c r="AF171" s="38"/>
      <c r="AG171" s="38"/>
      <c r="AH171" s="38">
        <f t="shared" si="40"/>
        <v>0</v>
      </c>
    </row>
    <row r="172" spans="1:34" s="1" customFormat="1" ht="23.25" customHeight="1">
      <c r="A172" s="49">
        <v>163</v>
      </c>
      <c r="B172" s="50" t="s">
        <v>202</v>
      </c>
      <c r="C172" s="51">
        <v>7142620</v>
      </c>
      <c r="D172" s="51"/>
      <c r="E172" s="52">
        <f t="shared" si="34"/>
        <v>7142620</v>
      </c>
      <c r="F172" s="53">
        <v>3615285.27</v>
      </c>
      <c r="G172" s="45">
        <f t="shared" si="29"/>
        <v>50.615674220384115</v>
      </c>
      <c r="H172" s="46">
        <f t="shared" si="30"/>
        <v>-0.6156742203841148</v>
      </c>
      <c r="I172" s="47">
        <f t="shared" si="35"/>
        <v>3527334.73</v>
      </c>
      <c r="J172" s="46">
        <f t="shared" si="31"/>
        <v>49.384325779615885</v>
      </c>
      <c r="K172" s="53">
        <v>1299460</v>
      </c>
      <c r="L172" s="45">
        <f t="shared" si="32"/>
        <v>18.1930440090611</v>
      </c>
      <c r="M172" s="44">
        <f t="shared" si="36"/>
        <v>4914745.27</v>
      </c>
      <c r="N172" s="45">
        <f t="shared" si="37"/>
        <v>68.8087182294452</v>
      </c>
      <c r="O172" s="54">
        <f t="shared" si="38"/>
        <v>1.1912817705547951</v>
      </c>
      <c r="P172" s="53">
        <f t="shared" si="39"/>
        <v>2227874.7300000004</v>
      </c>
      <c r="Q172" s="55">
        <f t="shared" si="33"/>
        <v>31.19128177055479</v>
      </c>
      <c r="S172" s="2">
        <v>2</v>
      </c>
      <c r="T172" s="2">
        <v>3</v>
      </c>
      <c r="U172" s="2" t="s">
        <v>75</v>
      </c>
      <c r="V172" s="2" t="s">
        <v>36</v>
      </c>
      <c r="X172" s="37"/>
      <c r="Y172" s="38"/>
      <c r="Z172" s="2">
        <v>70</v>
      </c>
      <c r="AA172" s="2">
        <v>50</v>
      </c>
      <c r="AB172" s="48">
        <f t="shared" si="41"/>
        <v>0</v>
      </c>
      <c r="AF172" s="38"/>
      <c r="AG172" s="38"/>
      <c r="AH172" s="38">
        <f t="shared" si="40"/>
        <v>0</v>
      </c>
    </row>
    <row r="173" spans="1:34" s="1" customFormat="1" ht="23.25" customHeight="1">
      <c r="A173" s="49">
        <v>164</v>
      </c>
      <c r="B173" s="50" t="s">
        <v>203</v>
      </c>
      <c r="C173" s="51">
        <v>9381010</v>
      </c>
      <c r="D173" s="51"/>
      <c r="E173" s="52">
        <f t="shared" si="34"/>
        <v>9381010</v>
      </c>
      <c r="F173" s="53">
        <v>4747483.09</v>
      </c>
      <c r="G173" s="45">
        <f t="shared" si="29"/>
        <v>50.60737692423311</v>
      </c>
      <c r="H173" s="46">
        <f t="shared" si="30"/>
        <v>-0.6073769242331082</v>
      </c>
      <c r="I173" s="47">
        <f t="shared" si="35"/>
        <v>4633526.91</v>
      </c>
      <c r="J173" s="46">
        <f t="shared" si="31"/>
        <v>49.39262307576689</v>
      </c>
      <c r="K173" s="53"/>
      <c r="L173" s="45">
        <f t="shared" si="32"/>
        <v>0</v>
      </c>
      <c r="M173" s="44">
        <f t="shared" si="36"/>
        <v>4747483.09</v>
      </c>
      <c r="N173" s="45">
        <f t="shared" si="37"/>
        <v>50.60737692423311</v>
      </c>
      <c r="O173" s="54">
        <f t="shared" si="38"/>
        <v>19.392623075766892</v>
      </c>
      <c r="P173" s="53">
        <f t="shared" si="39"/>
        <v>4633526.91</v>
      </c>
      <c r="Q173" s="55">
        <f t="shared" si="33"/>
        <v>49.39262307576689</v>
      </c>
      <c r="S173" s="2">
        <v>3</v>
      </c>
      <c r="T173" s="2">
        <v>17</v>
      </c>
      <c r="U173" s="2"/>
      <c r="V173" s="2" t="s">
        <v>36</v>
      </c>
      <c r="X173" s="37"/>
      <c r="Y173" s="38"/>
      <c r="Z173" s="2">
        <v>70</v>
      </c>
      <c r="AA173" s="2">
        <v>50</v>
      </c>
      <c r="AB173" s="48">
        <f t="shared" si="41"/>
        <v>0</v>
      </c>
      <c r="AF173" s="38"/>
      <c r="AG173" s="38"/>
      <c r="AH173" s="38">
        <f t="shared" si="40"/>
        <v>0</v>
      </c>
    </row>
    <row r="174" spans="1:34" s="1" customFormat="1" ht="23.25" customHeight="1">
      <c r="A174" s="49">
        <v>165</v>
      </c>
      <c r="B174" s="50" t="s">
        <v>204</v>
      </c>
      <c r="C174" s="51">
        <v>872210</v>
      </c>
      <c r="D174" s="51"/>
      <c r="E174" s="52">
        <f t="shared" si="34"/>
        <v>872210</v>
      </c>
      <c r="F174" s="53">
        <v>440828.93</v>
      </c>
      <c r="G174" s="45">
        <f t="shared" si="29"/>
        <v>50.54160465942835</v>
      </c>
      <c r="H174" s="46">
        <f t="shared" si="30"/>
        <v>-0.5416046594283515</v>
      </c>
      <c r="I174" s="47">
        <f t="shared" si="35"/>
        <v>431381.07</v>
      </c>
      <c r="J174" s="46">
        <f t="shared" si="31"/>
        <v>49.45839534057165</v>
      </c>
      <c r="K174" s="53"/>
      <c r="L174" s="45">
        <f t="shared" si="32"/>
        <v>0</v>
      </c>
      <c r="M174" s="44">
        <f t="shared" si="36"/>
        <v>440828.93</v>
      </c>
      <c r="N174" s="45">
        <f t="shared" si="37"/>
        <v>50.54160465942835</v>
      </c>
      <c r="O174" s="54">
        <f t="shared" si="38"/>
        <v>19.45839534057165</v>
      </c>
      <c r="P174" s="53">
        <f t="shared" si="39"/>
        <v>431381.07</v>
      </c>
      <c r="Q174" s="55">
        <f t="shared" si="33"/>
        <v>49.45839534057165</v>
      </c>
      <c r="S174" s="2">
        <v>2</v>
      </c>
      <c r="T174" s="2">
        <v>83</v>
      </c>
      <c r="U174" s="2"/>
      <c r="V174" s="2" t="s">
        <v>36</v>
      </c>
      <c r="X174" s="37"/>
      <c r="Y174" s="38"/>
      <c r="Z174" s="2">
        <v>70</v>
      </c>
      <c r="AA174" s="2">
        <v>50</v>
      </c>
      <c r="AB174" s="48">
        <f t="shared" si="41"/>
        <v>0</v>
      </c>
      <c r="AF174" s="38">
        <v>52320</v>
      </c>
      <c r="AG174" s="38">
        <f>913+2616</f>
        <v>3529</v>
      </c>
      <c r="AH174" s="38">
        <f t="shared" si="40"/>
        <v>55849</v>
      </c>
    </row>
    <row r="175" spans="1:34" s="1" customFormat="1" ht="23.25" customHeight="1">
      <c r="A175" s="49">
        <v>166</v>
      </c>
      <c r="B175" s="50" t="s">
        <v>205</v>
      </c>
      <c r="C175" s="51">
        <v>5998210</v>
      </c>
      <c r="D175" s="51"/>
      <c r="E175" s="52">
        <f t="shared" si="34"/>
        <v>5998210</v>
      </c>
      <c r="F175" s="53">
        <v>3026716.91</v>
      </c>
      <c r="G175" s="45">
        <f t="shared" si="29"/>
        <v>50.460335833523665</v>
      </c>
      <c r="H175" s="46">
        <f t="shared" si="30"/>
        <v>-0.4603358335236649</v>
      </c>
      <c r="I175" s="47">
        <f t="shared" si="35"/>
        <v>2971493.09</v>
      </c>
      <c r="J175" s="46">
        <f t="shared" si="31"/>
        <v>49.539664166476335</v>
      </c>
      <c r="K175" s="53">
        <v>765520</v>
      </c>
      <c r="L175" s="45">
        <f t="shared" si="32"/>
        <v>12.762474138117872</v>
      </c>
      <c r="M175" s="44">
        <f t="shared" si="36"/>
        <v>3792236.91</v>
      </c>
      <c r="N175" s="45">
        <f t="shared" si="37"/>
        <v>63.22280997164154</v>
      </c>
      <c r="O175" s="54">
        <f t="shared" si="38"/>
        <v>6.777190028358461</v>
      </c>
      <c r="P175" s="53">
        <f t="shared" si="39"/>
        <v>2205973.09</v>
      </c>
      <c r="Q175" s="55">
        <f t="shared" si="33"/>
        <v>36.77719002835846</v>
      </c>
      <c r="S175" s="2">
        <v>1</v>
      </c>
      <c r="T175" s="2">
        <v>3</v>
      </c>
      <c r="U175" s="2" t="s">
        <v>75</v>
      </c>
      <c r="V175" s="2" t="s">
        <v>36</v>
      </c>
      <c r="X175" s="37"/>
      <c r="Y175" s="38"/>
      <c r="Z175" s="2">
        <v>70</v>
      </c>
      <c r="AA175" s="2">
        <v>50</v>
      </c>
      <c r="AB175" s="48">
        <f t="shared" si="41"/>
        <v>0</v>
      </c>
      <c r="AF175" s="38"/>
      <c r="AG175" s="38"/>
      <c r="AH175" s="38">
        <f t="shared" si="40"/>
        <v>0</v>
      </c>
    </row>
    <row r="176" spans="1:34" s="1" customFormat="1" ht="23.25" customHeight="1">
      <c r="A176" s="49">
        <v>167</v>
      </c>
      <c r="B176" s="50" t="s">
        <v>206</v>
      </c>
      <c r="C176" s="51">
        <v>892150</v>
      </c>
      <c r="D176" s="51"/>
      <c r="E176" s="52">
        <f t="shared" si="34"/>
        <v>892150</v>
      </c>
      <c r="F176" s="53">
        <v>449844.18</v>
      </c>
      <c r="G176" s="45">
        <f t="shared" si="29"/>
        <v>50.42248276635095</v>
      </c>
      <c r="H176" s="46">
        <f t="shared" si="30"/>
        <v>-0.42248276635095294</v>
      </c>
      <c r="I176" s="47">
        <f t="shared" si="35"/>
        <v>442305.82</v>
      </c>
      <c r="J176" s="46">
        <f t="shared" si="31"/>
        <v>49.57751723364905</v>
      </c>
      <c r="K176" s="53"/>
      <c r="L176" s="45">
        <f t="shared" si="32"/>
        <v>0</v>
      </c>
      <c r="M176" s="44">
        <f t="shared" si="36"/>
        <v>449844.18</v>
      </c>
      <c r="N176" s="45">
        <f t="shared" si="37"/>
        <v>50.42248276635095</v>
      </c>
      <c r="O176" s="54">
        <f t="shared" si="38"/>
        <v>19.577517233649047</v>
      </c>
      <c r="P176" s="53">
        <f t="shared" si="39"/>
        <v>442305.82</v>
      </c>
      <c r="Q176" s="55">
        <f t="shared" si="33"/>
        <v>49.57751723364905</v>
      </c>
      <c r="S176" s="2">
        <v>7</v>
      </c>
      <c r="T176" s="2">
        <v>83</v>
      </c>
      <c r="U176" s="2"/>
      <c r="V176" s="2" t="s">
        <v>36</v>
      </c>
      <c r="X176" s="37"/>
      <c r="Y176" s="38"/>
      <c r="Z176" s="2">
        <v>70</v>
      </c>
      <c r="AA176" s="2">
        <v>50</v>
      </c>
      <c r="AB176" s="48">
        <f t="shared" si="41"/>
        <v>0</v>
      </c>
      <c r="AF176" s="38"/>
      <c r="AG176" s="38"/>
      <c r="AH176" s="38">
        <f t="shared" si="40"/>
        <v>0</v>
      </c>
    </row>
    <row r="177" spans="1:34" s="1" customFormat="1" ht="23.25" customHeight="1">
      <c r="A177" s="49">
        <v>168</v>
      </c>
      <c r="B177" s="50" t="s">
        <v>207</v>
      </c>
      <c r="C177" s="51">
        <v>4370210</v>
      </c>
      <c r="D177" s="51"/>
      <c r="E177" s="52">
        <f t="shared" si="34"/>
        <v>4370210</v>
      </c>
      <c r="F177" s="53">
        <v>2201908.66</v>
      </c>
      <c r="G177" s="45">
        <f t="shared" si="29"/>
        <v>50.38450463478872</v>
      </c>
      <c r="H177" s="46">
        <f t="shared" si="30"/>
        <v>-0.3845046347887191</v>
      </c>
      <c r="I177" s="47">
        <f t="shared" si="35"/>
        <v>2168301.34</v>
      </c>
      <c r="J177" s="46">
        <f t="shared" si="31"/>
        <v>49.61549536521128</v>
      </c>
      <c r="K177" s="53">
        <v>89500</v>
      </c>
      <c r="L177" s="45">
        <f t="shared" si="32"/>
        <v>2.047956505522618</v>
      </c>
      <c r="M177" s="44">
        <f t="shared" si="36"/>
        <v>2291408.66</v>
      </c>
      <c r="N177" s="45">
        <f t="shared" si="37"/>
        <v>52.43246114031133</v>
      </c>
      <c r="O177" s="54">
        <f t="shared" si="38"/>
        <v>17.567538859688668</v>
      </c>
      <c r="P177" s="53">
        <f t="shared" si="39"/>
        <v>2078801.3399999999</v>
      </c>
      <c r="Q177" s="55">
        <f t="shared" si="33"/>
        <v>47.56753885968867</v>
      </c>
      <c r="S177" s="2">
        <v>2</v>
      </c>
      <c r="T177" s="2">
        <v>3</v>
      </c>
      <c r="U177" s="2" t="s">
        <v>75</v>
      </c>
      <c r="V177" s="2" t="s">
        <v>36</v>
      </c>
      <c r="X177" s="37"/>
      <c r="Y177" s="38"/>
      <c r="Z177" s="2">
        <v>70</v>
      </c>
      <c r="AA177" s="2">
        <v>50</v>
      </c>
      <c r="AB177" s="48">
        <f t="shared" si="41"/>
        <v>0</v>
      </c>
      <c r="AF177" s="38"/>
      <c r="AG177" s="38"/>
      <c r="AH177" s="38">
        <f t="shared" si="40"/>
        <v>0</v>
      </c>
    </row>
    <row r="178" spans="1:34" s="1" customFormat="1" ht="23.25" customHeight="1">
      <c r="A178" s="49">
        <v>169</v>
      </c>
      <c r="B178" s="50" t="s">
        <v>208</v>
      </c>
      <c r="C178" s="51">
        <v>1156860</v>
      </c>
      <c r="D178" s="51"/>
      <c r="E178" s="52">
        <f t="shared" si="34"/>
        <v>1156860</v>
      </c>
      <c r="F178" s="53">
        <v>582676.27</v>
      </c>
      <c r="G178" s="45">
        <f t="shared" si="29"/>
        <v>50.367051328596375</v>
      </c>
      <c r="H178" s="46">
        <f t="shared" si="30"/>
        <v>-0.367051328596375</v>
      </c>
      <c r="I178" s="47">
        <f t="shared" si="35"/>
        <v>574183.73</v>
      </c>
      <c r="J178" s="46">
        <f t="shared" si="31"/>
        <v>49.632948671403625</v>
      </c>
      <c r="K178" s="53">
        <v>119000</v>
      </c>
      <c r="L178" s="45">
        <f t="shared" si="32"/>
        <v>10.286465086527324</v>
      </c>
      <c r="M178" s="44">
        <f t="shared" si="36"/>
        <v>701676.27</v>
      </c>
      <c r="N178" s="45">
        <f t="shared" si="37"/>
        <v>60.6535164151237</v>
      </c>
      <c r="O178" s="54">
        <f t="shared" si="38"/>
        <v>9.346483584876303</v>
      </c>
      <c r="P178" s="53">
        <f t="shared" si="39"/>
        <v>455183.73</v>
      </c>
      <c r="Q178" s="55">
        <f t="shared" si="33"/>
        <v>39.3464835848763</v>
      </c>
      <c r="S178" s="2">
        <v>8</v>
      </c>
      <c r="T178" s="2">
        <v>83</v>
      </c>
      <c r="U178" s="2"/>
      <c r="V178" s="2" t="s">
        <v>36</v>
      </c>
      <c r="X178" s="37"/>
      <c r="Y178" s="38"/>
      <c r="Z178" s="2">
        <v>70</v>
      </c>
      <c r="AA178" s="2">
        <v>50</v>
      </c>
      <c r="AB178" s="48">
        <f t="shared" si="41"/>
        <v>0</v>
      </c>
      <c r="AF178" s="38"/>
      <c r="AG178" s="38"/>
      <c r="AH178" s="38">
        <f t="shared" si="40"/>
        <v>0</v>
      </c>
    </row>
    <row r="179" spans="1:34" s="1" customFormat="1" ht="23.25" customHeight="1">
      <c r="A179" s="49">
        <v>170</v>
      </c>
      <c r="B179" s="50" t="s">
        <v>209</v>
      </c>
      <c r="C179" s="51">
        <v>8494740</v>
      </c>
      <c r="D179" s="51"/>
      <c r="E179" s="52">
        <f t="shared" si="34"/>
        <v>8494740</v>
      </c>
      <c r="F179" s="53">
        <v>4273783.22</v>
      </c>
      <c r="G179" s="45">
        <f t="shared" si="29"/>
        <v>50.310936179329794</v>
      </c>
      <c r="H179" s="46">
        <f t="shared" si="30"/>
        <v>-0.31093617932979356</v>
      </c>
      <c r="I179" s="47">
        <f t="shared" si="35"/>
        <v>4220956.78</v>
      </c>
      <c r="J179" s="46">
        <f t="shared" si="31"/>
        <v>49.689063820670206</v>
      </c>
      <c r="K179" s="53">
        <v>1366720</v>
      </c>
      <c r="L179" s="45">
        <f t="shared" si="32"/>
        <v>16.08901508462884</v>
      </c>
      <c r="M179" s="44">
        <f t="shared" si="36"/>
        <v>5640503.22</v>
      </c>
      <c r="N179" s="45">
        <f t="shared" si="37"/>
        <v>66.39995126395864</v>
      </c>
      <c r="O179" s="54">
        <f t="shared" si="38"/>
        <v>3.6000487360413587</v>
      </c>
      <c r="P179" s="53">
        <f t="shared" si="39"/>
        <v>2854236.7800000003</v>
      </c>
      <c r="Q179" s="55">
        <f t="shared" si="33"/>
        <v>33.60004873604136</v>
      </c>
      <c r="S179" s="2">
        <v>1</v>
      </c>
      <c r="T179" s="2">
        <v>3</v>
      </c>
      <c r="U179" s="2" t="s">
        <v>75</v>
      </c>
      <c r="V179" s="2" t="s">
        <v>36</v>
      </c>
      <c r="X179" s="37"/>
      <c r="Y179" s="38"/>
      <c r="Z179" s="2">
        <v>70</v>
      </c>
      <c r="AA179" s="2">
        <v>50</v>
      </c>
      <c r="AB179" s="48">
        <f t="shared" si="41"/>
        <v>0</v>
      </c>
      <c r="AF179" s="38"/>
      <c r="AG179" s="38"/>
      <c r="AH179" s="38">
        <f t="shared" si="40"/>
        <v>0</v>
      </c>
    </row>
    <row r="180" spans="1:34" s="1" customFormat="1" ht="23.25" customHeight="1">
      <c r="A180" s="49">
        <v>171</v>
      </c>
      <c r="B180" s="50" t="s">
        <v>210</v>
      </c>
      <c r="C180" s="51">
        <v>15373956</v>
      </c>
      <c r="D180" s="51"/>
      <c r="E180" s="52">
        <f t="shared" si="34"/>
        <v>15373956</v>
      </c>
      <c r="F180" s="53">
        <v>7733125.18</v>
      </c>
      <c r="G180" s="45">
        <f t="shared" si="29"/>
        <v>50.30016464207391</v>
      </c>
      <c r="H180" s="46">
        <f t="shared" si="30"/>
        <v>-0.30016464207390925</v>
      </c>
      <c r="I180" s="47">
        <f t="shared" si="35"/>
        <v>7640830.82</v>
      </c>
      <c r="J180" s="46">
        <f t="shared" si="31"/>
        <v>49.69983535792609</v>
      </c>
      <c r="K180" s="53">
        <v>169840</v>
      </c>
      <c r="L180" s="45">
        <f t="shared" si="32"/>
        <v>1.1047254200545389</v>
      </c>
      <c r="M180" s="44">
        <f t="shared" si="36"/>
        <v>7902965.18</v>
      </c>
      <c r="N180" s="45">
        <f t="shared" si="37"/>
        <v>51.404890062128445</v>
      </c>
      <c r="O180" s="54">
        <f t="shared" si="38"/>
        <v>18.595109937871555</v>
      </c>
      <c r="P180" s="53">
        <f t="shared" si="39"/>
        <v>7470990.82</v>
      </c>
      <c r="Q180" s="55">
        <f t="shared" si="33"/>
        <v>48.595109937871555</v>
      </c>
      <c r="S180" s="2">
        <v>6</v>
      </c>
      <c r="T180" s="2">
        <v>3</v>
      </c>
      <c r="U180" s="2" t="s">
        <v>75</v>
      </c>
      <c r="V180" s="2" t="s">
        <v>36</v>
      </c>
      <c r="X180" s="37"/>
      <c r="Y180" s="38"/>
      <c r="Z180" s="2">
        <v>70</v>
      </c>
      <c r="AA180" s="2">
        <v>50</v>
      </c>
      <c r="AB180" s="48">
        <f t="shared" si="41"/>
        <v>0</v>
      </c>
      <c r="AF180" s="38"/>
      <c r="AG180" s="38"/>
      <c r="AH180" s="38">
        <f t="shared" si="40"/>
        <v>0</v>
      </c>
    </row>
    <row r="181" spans="1:34" s="1" customFormat="1" ht="23.25" customHeight="1">
      <c r="A181" s="49">
        <v>172</v>
      </c>
      <c r="B181" s="50" t="s">
        <v>211</v>
      </c>
      <c r="C181" s="51">
        <v>7737900</v>
      </c>
      <c r="D181" s="51"/>
      <c r="E181" s="52">
        <f t="shared" si="34"/>
        <v>7737900</v>
      </c>
      <c r="F181" s="53">
        <v>3889090.31</v>
      </c>
      <c r="G181" s="45">
        <f t="shared" si="29"/>
        <v>50.260281342483104</v>
      </c>
      <c r="H181" s="46">
        <f t="shared" si="30"/>
        <v>-0.2602813424831041</v>
      </c>
      <c r="I181" s="47">
        <f t="shared" si="35"/>
        <v>3848809.69</v>
      </c>
      <c r="J181" s="46">
        <f t="shared" si="31"/>
        <v>49.739718657516896</v>
      </c>
      <c r="K181" s="53">
        <v>26162</v>
      </c>
      <c r="L181" s="45">
        <f t="shared" si="32"/>
        <v>0.3381020690368188</v>
      </c>
      <c r="M181" s="44">
        <f t="shared" si="36"/>
        <v>3915252.31</v>
      </c>
      <c r="N181" s="45">
        <f t="shared" si="37"/>
        <v>50.59838341151992</v>
      </c>
      <c r="O181" s="54">
        <f t="shared" si="38"/>
        <v>19.40161658848008</v>
      </c>
      <c r="P181" s="53">
        <f t="shared" si="39"/>
        <v>3822647.69</v>
      </c>
      <c r="Q181" s="55">
        <f t="shared" si="33"/>
        <v>49.40161658848008</v>
      </c>
      <c r="S181" s="2">
        <v>6</v>
      </c>
      <c r="T181" s="2">
        <v>17</v>
      </c>
      <c r="U181" s="2"/>
      <c r="V181" s="2" t="s">
        <v>36</v>
      </c>
      <c r="X181" s="37"/>
      <c r="Y181" s="38"/>
      <c r="Z181" s="2">
        <v>70</v>
      </c>
      <c r="AA181" s="2">
        <v>50</v>
      </c>
      <c r="AB181" s="48">
        <f t="shared" si="41"/>
        <v>0</v>
      </c>
      <c r="AF181" s="38"/>
      <c r="AG181" s="38"/>
      <c r="AH181" s="38">
        <f t="shared" si="40"/>
        <v>0</v>
      </c>
    </row>
    <row r="182" spans="1:34" s="1" customFormat="1" ht="23.25" customHeight="1">
      <c r="A182" s="49">
        <v>173</v>
      </c>
      <c r="B182" s="50" t="s">
        <v>212</v>
      </c>
      <c r="C182" s="51">
        <v>1740630</v>
      </c>
      <c r="D182" s="51"/>
      <c r="E182" s="52">
        <f t="shared" si="34"/>
        <v>1740630</v>
      </c>
      <c r="F182" s="53">
        <v>874241.85</v>
      </c>
      <c r="G182" s="45">
        <f t="shared" si="29"/>
        <v>50.22559935195877</v>
      </c>
      <c r="H182" s="46">
        <f t="shared" si="30"/>
        <v>-0.22559935195877046</v>
      </c>
      <c r="I182" s="47">
        <f t="shared" si="35"/>
        <v>866388.15</v>
      </c>
      <c r="J182" s="46">
        <f t="shared" si="31"/>
        <v>49.77440064804123</v>
      </c>
      <c r="K182" s="53"/>
      <c r="L182" s="45">
        <f t="shared" si="32"/>
        <v>0</v>
      </c>
      <c r="M182" s="44">
        <f t="shared" si="36"/>
        <v>874241.85</v>
      </c>
      <c r="N182" s="45">
        <f t="shared" si="37"/>
        <v>50.22559935195877</v>
      </c>
      <c r="O182" s="54">
        <f t="shared" si="38"/>
        <v>19.77440064804123</v>
      </c>
      <c r="P182" s="53">
        <f t="shared" si="39"/>
        <v>866388.15</v>
      </c>
      <c r="Q182" s="55">
        <f t="shared" si="33"/>
        <v>49.77440064804123</v>
      </c>
      <c r="S182" s="2">
        <v>5</v>
      </c>
      <c r="T182" s="2">
        <v>83</v>
      </c>
      <c r="U182" s="2"/>
      <c r="V182" s="2" t="s">
        <v>36</v>
      </c>
      <c r="X182" s="37"/>
      <c r="Y182" s="38"/>
      <c r="Z182" s="2">
        <v>70</v>
      </c>
      <c r="AA182" s="2">
        <v>50</v>
      </c>
      <c r="AB182" s="48">
        <f t="shared" si="41"/>
        <v>0</v>
      </c>
      <c r="AF182" s="38"/>
      <c r="AG182" s="38"/>
      <c r="AH182" s="38">
        <f t="shared" si="40"/>
        <v>0</v>
      </c>
    </row>
    <row r="183" spans="1:34" s="1" customFormat="1" ht="23.25" customHeight="1">
      <c r="A183" s="49">
        <v>174</v>
      </c>
      <c r="B183" s="50" t="s">
        <v>213</v>
      </c>
      <c r="C183" s="51">
        <v>1705770</v>
      </c>
      <c r="D183" s="51"/>
      <c r="E183" s="52">
        <f t="shared" si="34"/>
        <v>1705770</v>
      </c>
      <c r="F183" s="53">
        <v>856672.68</v>
      </c>
      <c r="G183" s="45">
        <f t="shared" si="29"/>
        <v>50.22205103853392</v>
      </c>
      <c r="H183" s="46">
        <f t="shared" si="30"/>
        <v>-0.2220510385339196</v>
      </c>
      <c r="I183" s="47">
        <f t="shared" si="35"/>
        <v>849097.32</v>
      </c>
      <c r="J183" s="46">
        <f t="shared" si="31"/>
        <v>49.77794896146608</v>
      </c>
      <c r="K183" s="53"/>
      <c r="L183" s="45">
        <f t="shared" si="32"/>
        <v>0</v>
      </c>
      <c r="M183" s="44">
        <f t="shared" si="36"/>
        <v>856672.68</v>
      </c>
      <c r="N183" s="45">
        <f t="shared" si="37"/>
        <v>50.22205103853392</v>
      </c>
      <c r="O183" s="54">
        <f t="shared" si="38"/>
        <v>19.77794896146608</v>
      </c>
      <c r="P183" s="53">
        <f t="shared" si="39"/>
        <v>849097.32</v>
      </c>
      <c r="Q183" s="55">
        <f t="shared" si="33"/>
        <v>49.77794896146608</v>
      </c>
      <c r="S183" s="2">
        <v>2</v>
      </c>
      <c r="T183" s="2">
        <v>83</v>
      </c>
      <c r="U183" s="2"/>
      <c r="V183" s="2" t="s">
        <v>36</v>
      </c>
      <c r="X183" s="37"/>
      <c r="Y183" s="38"/>
      <c r="Z183" s="2">
        <v>70</v>
      </c>
      <c r="AA183" s="2">
        <v>50</v>
      </c>
      <c r="AB183" s="48">
        <f t="shared" si="41"/>
        <v>0</v>
      </c>
      <c r="AF183" s="38"/>
      <c r="AG183" s="38"/>
      <c r="AH183" s="38">
        <f t="shared" si="40"/>
        <v>0</v>
      </c>
    </row>
    <row r="184" spans="1:34" s="1" customFormat="1" ht="23.25" customHeight="1">
      <c r="A184" s="49">
        <v>175</v>
      </c>
      <c r="B184" s="50" t="s">
        <v>214</v>
      </c>
      <c r="C184" s="51">
        <v>20819280</v>
      </c>
      <c r="D184" s="51">
        <v>120000</v>
      </c>
      <c r="E184" s="52">
        <f t="shared" si="34"/>
        <v>20939280</v>
      </c>
      <c r="F184" s="53">
        <v>10510878.37</v>
      </c>
      <c r="G184" s="45">
        <f t="shared" si="29"/>
        <v>50.196942636040966</v>
      </c>
      <c r="H184" s="46">
        <f t="shared" si="30"/>
        <v>-0.19694263604096562</v>
      </c>
      <c r="I184" s="47">
        <f t="shared" si="35"/>
        <v>10428401.63</v>
      </c>
      <c r="J184" s="46">
        <f t="shared" si="31"/>
        <v>49.803057363959034</v>
      </c>
      <c r="K184" s="53">
        <v>4356074.5</v>
      </c>
      <c r="L184" s="45">
        <f t="shared" si="32"/>
        <v>20.803363343916313</v>
      </c>
      <c r="M184" s="44">
        <f t="shared" si="36"/>
        <v>14866952.87</v>
      </c>
      <c r="N184" s="45">
        <f t="shared" si="37"/>
        <v>71.00030597995729</v>
      </c>
      <c r="O184" s="54">
        <f t="shared" si="38"/>
        <v>-1.0003059799572895</v>
      </c>
      <c r="P184" s="53">
        <f t="shared" si="39"/>
        <v>6072327.130000001</v>
      </c>
      <c r="Q184" s="55">
        <f t="shared" si="33"/>
        <v>28.99969402004272</v>
      </c>
      <c r="S184" s="2">
        <v>6</v>
      </c>
      <c r="T184" s="2">
        <v>10</v>
      </c>
      <c r="U184" s="2"/>
      <c r="V184" s="2" t="s">
        <v>36</v>
      </c>
      <c r="X184" s="37"/>
      <c r="Y184" s="38"/>
      <c r="Z184" s="2">
        <v>70</v>
      </c>
      <c r="AA184" s="2">
        <v>50</v>
      </c>
      <c r="AB184" s="48">
        <f t="shared" si="41"/>
        <v>0</v>
      </c>
      <c r="AF184" s="38"/>
      <c r="AG184" s="38"/>
      <c r="AH184" s="38">
        <f t="shared" si="40"/>
        <v>0</v>
      </c>
    </row>
    <row r="185" spans="1:34" s="1" customFormat="1" ht="23.25" customHeight="1">
      <c r="A185" s="49">
        <v>176</v>
      </c>
      <c r="B185" s="50" t="s">
        <v>215</v>
      </c>
      <c r="C185" s="51">
        <v>6810440</v>
      </c>
      <c r="D185" s="51"/>
      <c r="E185" s="52">
        <f t="shared" si="34"/>
        <v>6810440</v>
      </c>
      <c r="F185" s="53">
        <v>3417754.02</v>
      </c>
      <c r="G185" s="45">
        <f t="shared" si="29"/>
        <v>50.184041266056234</v>
      </c>
      <c r="H185" s="46">
        <f t="shared" si="30"/>
        <v>-0.1840412660562336</v>
      </c>
      <c r="I185" s="47">
        <f t="shared" si="35"/>
        <v>3392685.98</v>
      </c>
      <c r="J185" s="46">
        <f t="shared" si="31"/>
        <v>49.815958733943766</v>
      </c>
      <c r="K185" s="53"/>
      <c r="L185" s="45">
        <f t="shared" si="32"/>
        <v>0</v>
      </c>
      <c r="M185" s="44">
        <f t="shared" si="36"/>
        <v>3417754.02</v>
      </c>
      <c r="N185" s="45">
        <f t="shared" si="37"/>
        <v>50.184041266056234</v>
      </c>
      <c r="O185" s="54">
        <f t="shared" si="38"/>
        <v>19.815958733943766</v>
      </c>
      <c r="P185" s="53">
        <f t="shared" si="39"/>
        <v>3392685.98</v>
      </c>
      <c r="Q185" s="55">
        <f t="shared" si="33"/>
        <v>49.815958733943766</v>
      </c>
      <c r="S185" s="2">
        <v>5</v>
      </c>
      <c r="T185" s="2">
        <v>3</v>
      </c>
      <c r="U185" s="2" t="s">
        <v>75</v>
      </c>
      <c r="V185" s="2" t="s">
        <v>36</v>
      </c>
      <c r="X185" s="37"/>
      <c r="Y185" s="38"/>
      <c r="Z185" s="2">
        <v>70</v>
      </c>
      <c r="AA185" s="2">
        <v>50</v>
      </c>
      <c r="AB185" s="48">
        <f t="shared" si="41"/>
        <v>0</v>
      </c>
      <c r="AF185" s="38"/>
      <c r="AG185" s="38"/>
      <c r="AH185" s="38">
        <f t="shared" si="40"/>
        <v>0</v>
      </c>
    </row>
    <row r="186" spans="1:34" s="1" customFormat="1" ht="23.25" customHeight="1">
      <c r="A186" s="49">
        <v>177</v>
      </c>
      <c r="B186" s="50" t="s">
        <v>216</v>
      </c>
      <c r="C186" s="51">
        <v>7427360</v>
      </c>
      <c r="D186" s="51"/>
      <c r="E186" s="52">
        <f t="shared" si="34"/>
        <v>7427360</v>
      </c>
      <c r="F186" s="53">
        <v>3724385.22</v>
      </c>
      <c r="G186" s="45">
        <f t="shared" si="29"/>
        <v>50.144132235410694</v>
      </c>
      <c r="H186" s="46">
        <f t="shared" si="30"/>
        <v>-0.14413223541069442</v>
      </c>
      <c r="I186" s="47">
        <f t="shared" si="35"/>
        <v>3702974.78</v>
      </c>
      <c r="J186" s="46">
        <f t="shared" si="31"/>
        <v>49.855867764589306</v>
      </c>
      <c r="K186" s="53"/>
      <c r="L186" s="45">
        <f t="shared" si="32"/>
        <v>0</v>
      </c>
      <c r="M186" s="44">
        <f t="shared" si="36"/>
        <v>3724385.22</v>
      </c>
      <c r="N186" s="45">
        <f t="shared" si="37"/>
        <v>50.144132235410694</v>
      </c>
      <c r="O186" s="54">
        <f t="shared" si="38"/>
        <v>19.855867764589306</v>
      </c>
      <c r="P186" s="53">
        <f t="shared" si="39"/>
        <v>3702974.78</v>
      </c>
      <c r="Q186" s="55">
        <f t="shared" si="33"/>
        <v>49.855867764589306</v>
      </c>
      <c r="S186" s="2">
        <v>8</v>
      </c>
      <c r="T186" s="2">
        <v>17</v>
      </c>
      <c r="U186" s="2"/>
      <c r="V186" s="2" t="s">
        <v>36</v>
      </c>
      <c r="X186" s="37"/>
      <c r="Y186" s="38"/>
      <c r="Z186" s="2">
        <v>70</v>
      </c>
      <c r="AA186" s="2">
        <v>50</v>
      </c>
      <c r="AB186" s="48">
        <f t="shared" si="41"/>
        <v>0</v>
      </c>
      <c r="AF186" s="38"/>
      <c r="AG186" s="38"/>
      <c r="AH186" s="38">
        <f t="shared" si="40"/>
        <v>0</v>
      </c>
    </row>
    <row r="187" spans="1:34" s="1" customFormat="1" ht="23.25" customHeight="1">
      <c r="A187" s="49">
        <v>178</v>
      </c>
      <c r="B187" s="50" t="s">
        <v>217</v>
      </c>
      <c r="C187" s="51">
        <v>1043050</v>
      </c>
      <c r="D187" s="51"/>
      <c r="E187" s="52">
        <f t="shared" si="34"/>
        <v>1043050</v>
      </c>
      <c r="F187" s="53">
        <v>522577.88</v>
      </c>
      <c r="G187" s="45">
        <f t="shared" si="29"/>
        <v>50.100942428455014</v>
      </c>
      <c r="H187" s="46">
        <f t="shared" si="30"/>
        <v>-0.10094242845501356</v>
      </c>
      <c r="I187" s="47">
        <f t="shared" si="35"/>
        <v>520472.12</v>
      </c>
      <c r="J187" s="46">
        <f t="shared" si="31"/>
        <v>49.899057571544986</v>
      </c>
      <c r="K187" s="53">
        <v>290500</v>
      </c>
      <c r="L187" s="45">
        <f t="shared" si="32"/>
        <v>27.851013853602417</v>
      </c>
      <c r="M187" s="44">
        <f t="shared" si="36"/>
        <v>813077.88</v>
      </c>
      <c r="N187" s="45">
        <f t="shared" si="37"/>
        <v>77.95195628205742</v>
      </c>
      <c r="O187" s="54">
        <f t="shared" si="38"/>
        <v>-7.951956282057424</v>
      </c>
      <c r="P187" s="53">
        <f t="shared" si="39"/>
        <v>229972.12</v>
      </c>
      <c r="Q187" s="55">
        <f t="shared" si="33"/>
        <v>22.048043717942573</v>
      </c>
      <c r="S187" s="2">
        <v>4</v>
      </c>
      <c r="T187" s="2">
        <v>83</v>
      </c>
      <c r="U187" s="2"/>
      <c r="V187" s="2" t="s">
        <v>36</v>
      </c>
      <c r="X187" s="37"/>
      <c r="Y187" s="38"/>
      <c r="Z187" s="2">
        <v>70</v>
      </c>
      <c r="AA187" s="2">
        <v>50</v>
      </c>
      <c r="AB187" s="48">
        <f t="shared" si="41"/>
        <v>0</v>
      </c>
      <c r="AF187" s="38"/>
      <c r="AG187" s="38"/>
      <c r="AH187" s="38">
        <f t="shared" si="40"/>
        <v>0</v>
      </c>
    </row>
    <row r="188" spans="1:34" s="1" customFormat="1" ht="23.25" customHeight="1">
      <c r="A188" s="49">
        <v>179</v>
      </c>
      <c r="B188" s="50" t="s">
        <v>218</v>
      </c>
      <c r="C188" s="51">
        <v>8733592</v>
      </c>
      <c r="D188" s="51"/>
      <c r="E188" s="52">
        <f t="shared" si="34"/>
        <v>8733592</v>
      </c>
      <c r="F188" s="53">
        <v>4369708.06</v>
      </c>
      <c r="G188" s="45">
        <f t="shared" si="29"/>
        <v>50.03334321090337</v>
      </c>
      <c r="H188" s="46">
        <f t="shared" si="30"/>
        <v>-0.033343210903368004</v>
      </c>
      <c r="I188" s="47">
        <f t="shared" si="35"/>
        <v>4363883.94</v>
      </c>
      <c r="J188" s="46">
        <f t="shared" si="31"/>
        <v>49.96665678909663</v>
      </c>
      <c r="K188" s="53">
        <v>272720</v>
      </c>
      <c r="L188" s="45">
        <f t="shared" si="32"/>
        <v>3.122655603788224</v>
      </c>
      <c r="M188" s="44">
        <f t="shared" si="36"/>
        <v>4642428.06</v>
      </c>
      <c r="N188" s="45">
        <f t="shared" si="37"/>
        <v>53.155998814691586</v>
      </c>
      <c r="O188" s="54">
        <f t="shared" si="38"/>
        <v>16.844001185308414</v>
      </c>
      <c r="P188" s="53">
        <f t="shared" si="39"/>
        <v>4091163.9400000004</v>
      </c>
      <c r="Q188" s="55">
        <f t="shared" si="33"/>
        <v>46.844001185308414</v>
      </c>
      <c r="S188" s="2">
        <v>6</v>
      </c>
      <c r="T188" s="2">
        <v>3</v>
      </c>
      <c r="U188" s="2" t="s">
        <v>75</v>
      </c>
      <c r="V188" s="2" t="s">
        <v>36</v>
      </c>
      <c r="X188" s="37"/>
      <c r="Y188" s="38"/>
      <c r="Z188" s="2">
        <v>70</v>
      </c>
      <c r="AA188" s="2">
        <v>50</v>
      </c>
      <c r="AB188" s="48">
        <f t="shared" si="41"/>
        <v>0</v>
      </c>
      <c r="AF188" s="38"/>
      <c r="AG188" s="38"/>
      <c r="AH188" s="38">
        <f t="shared" si="40"/>
        <v>0</v>
      </c>
    </row>
    <row r="189" spans="1:34" s="1" customFormat="1" ht="23.25" customHeight="1">
      <c r="A189" s="49">
        <v>180</v>
      </c>
      <c r="B189" s="50" t="s">
        <v>219</v>
      </c>
      <c r="C189" s="51">
        <v>14878580</v>
      </c>
      <c r="D189" s="51"/>
      <c r="E189" s="52">
        <f t="shared" si="34"/>
        <v>14878580</v>
      </c>
      <c r="F189" s="53">
        <v>7410561.95</v>
      </c>
      <c r="G189" s="45">
        <f t="shared" si="29"/>
        <v>49.80691672189147</v>
      </c>
      <c r="H189" s="46">
        <f t="shared" si="30"/>
        <v>0.19308327810853143</v>
      </c>
      <c r="I189" s="47">
        <f t="shared" si="35"/>
        <v>7468018.05</v>
      </c>
      <c r="J189" s="46">
        <f t="shared" si="31"/>
        <v>50.19308327810853</v>
      </c>
      <c r="K189" s="53"/>
      <c r="L189" s="45">
        <f t="shared" si="32"/>
        <v>0</v>
      </c>
      <c r="M189" s="44">
        <f t="shared" si="36"/>
        <v>7410561.95</v>
      </c>
      <c r="N189" s="45">
        <f t="shared" si="37"/>
        <v>49.80691672189147</v>
      </c>
      <c r="O189" s="54">
        <f t="shared" si="38"/>
        <v>20.19308327810853</v>
      </c>
      <c r="P189" s="53">
        <f t="shared" si="39"/>
        <v>7468018.05</v>
      </c>
      <c r="Q189" s="55">
        <f t="shared" si="33"/>
        <v>50.19308327810853</v>
      </c>
      <c r="S189" s="2">
        <v>8</v>
      </c>
      <c r="T189" s="2">
        <v>17</v>
      </c>
      <c r="U189" s="2"/>
      <c r="V189" s="2" t="s">
        <v>36</v>
      </c>
      <c r="X189" s="37"/>
      <c r="Y189" s="38"/>
      <c r="Z189" s="2">
        <v>70</v>
      </c>
      <c r="AA189" s="2">
        <v>50</v>
      </c>
      <c r="AB189" s="48">
        <f t="shared" si="41"/>
        <v>0</v>
      </c>
      <c r="AF189" s="38"/>
      <c r="AG189" s="38"/>
      <c r="AH189" s="38">
        <f t="shared" si="40"/>
        <v>0</v>
      </c>
    </row>
    <row r="190" spans="1:34" s="1" customFormat="1" ht="23.25" customHeight="1">
      <c r="A190" s="49">
        <v>181</v>
      </c>
      <c r="B190" s="50" t="s">
        <v>220</v>
      </c>
      <c r="C190" s="51">
        <v>2938300</v>
      </c>
      <c r="D190" s="51"/>
      <c r="E190" s="52">
        <f t="shared" si="34"/>
        <v>2938300</v>
      </c>
      <c r="F190" s="53">
        <v>1461897.87</v>
      </c>
      <c r="G190" s="45">
        <f t="shared" si="29"/>
        <v>49.75318619609978</v>
      </c>
      <c r="H190" s="46">
        <f t="shared" si="30"/>
        <v>0.246813803900217</v>
      </c>
      <c r="I190" s="47">
        <f t="shared" si="35"/>
        <v>1476402.13</v>
      </c>
      <c r="J190" s="46">
        <f t="shared" si="31"/>
        <v>50.24681380390022</v>
      </c>
      <c r="K190" s="53">
        <v>36000</v>
      </c>
      <c r="L190" s="45">
        <f t="shared" si="32"/>
        <v>1.225198243882517</v>
      </c>
      <c r="M190" s="44">
        <f t="shared" si="36"/>
        <v>1497897.87</v>
      </c>
      <c r="N190" s="45">
        <f t="shared" si="37"/>
        <v>50.9783844399823</v>
      </c>
      <c r="O190" s="54">
        <f t="shared" si="38"/>
        <v>19.0216155600177</v>
      </c>
      <c r="P190" s="53">
        <f t="shared" si="39"/>
        <v>1440402.13</v>
      </c>
      <c r="Q190" s="55">
        <f t="shared" si="33"/>
        <v>49.0216155600177</v>
      </c>
      <c r="S190" s="2">
        <v>7</v>
      </c>
      <c r="T190" s="2">
        <v>3</v>
      </c>
      <c r="U190" s="2" t="s">
        <v>75</v>
      </c>
      <c r="V190" s="2" t="s">
        <v>36</v>
      </c>
      <c r="X190" s="37"/>
      <c r="Y190" s="38"/>
      <c r="Z190" s="2">
        <v>70</v>
      </c>
      <c r="AA190" s="2">
        <v>50</v>
      </c>
      <c r="AB190" s="48">
        <f t="shared" si="41"/>
        <v>0</v>
      </c>
      <c r="AF190" s="38"/>
      <c r="AG190" s="38"/>
      <c r="AH190" s="38">
        <f t="shared" si="40"/>
        <v>0</v>
      </c>
    </row>
    <row r="191" spans="1:34" s="1" customFormat="1" ht="23.25" customHeight="1">
      <c r="A191" s="49">
        <v>182</v>
      </c>
      <c r="B191" s="50" t="s">
        <v>221</v>
      </c>
      <c r="C191" s="51">
        <v>3411400</v>
      </c>
      <c r="D191" s="51">
        <v>320000</v>
      </c>
      <c r="E191" s="52">
        <f t="shared" si="34"/>
        <v>3731400</v>
      </c>
      <c r="F191" s="53">
        <v>1851403.93</v>
      </c>
      <c r="G191" s="45">
        <f t="shared" si="29"/>
        <v>49.616871147558555</v>
      </c>
      <c r="H191" s="46">
        <f t="shared" si="30"/>
        <v>0.3831288524414447</v>
      </c>
      <c r="I191" s="47">
        <f t="shared" si="35"/>
        <v>1879996.07</v>
      </c>
      <c r="J191" s="46">
        <f t="shared" si="31"/>
        <v>50.383128852441445</v>
      </c>
      <c r="K191" s="53"/>
      <c r="L191" s="45">
        <f t="shared" si="32"/>
        <v>0</v>
      </c>
      <c r="M191" s="44">
        <f t="shared" si="36"/>
        <v>1851403.93</v>
      </c>
      <c r="N191" s="45">
        <f t="shared" si="37"/>
        <v>49.616871147558555</v>
      </c>
      <c r="O191" s="54">
        <f t="shared" si="38"/>
        <v>20.383128852441445</v>
      </c>
      <c r="P191" s="53">
        <f t="shared" si="39"/>
        <v>1879996.07</v>
      </c>
      <c r="Q191" s="55">
        <f t="shared" si="33"/>
        <v>50.383128852441445</v>
      </c>
      <c r="S191" s="2">
        <v>6</v>
      </c>
      <c r="T191" s="2">
        <v>15</v>
      </c>
      <c r="U191" s="2"/>
      <c r="V191" s="2" t="s">
        <v>36</v>
      </c>
      <c r="X191" s="37"/>
      <c r="Y191" s="38"/>
      <c r="Z191" s="2">
        <v>70</v>
      </c>
      <c r="AA191" s="2">
        <v>50</v>
      </c>
      <c r="AB191" s="48">
        <f aca="true" t="shared" si="42" ref="AB191:AB196">+Y191+X191</f>
        <v>0</v>
      </c>
      <c r="AF191" s="38"/>
      <c r="AG191" s="38"/>
      <c r="AH191" s="38">
        <f t="shared" si="40"/>
        <v>0</v>
      </c>
    </row>
    <row r="192" spans="1:34" s="1" customFormat="1" ht="23.25" customHeight="1">
      <c r="A192" s="49">
        <v>183</v>
      </c>
      <c r="B192" s="50" t="s">
        <v>222</v>
      </c>
      <c r="C192" s="51">
        <v>1039890</v>
      </c>
      <c r="D192" s="51"/>
      <c r="E192" s="52">
        <f t="shared" si="34"/>
        <v>1039890</v>
      </c>
      <c r="F192" s="53">
        <v>514607.82</v>
      </c>
      <c r="G192" s="45">
        <f t="shared" si="29"/>
        <v>49.48675532989066</v>
      </c>
      <c r="H192" s="46">
        <f t="shared" si="30"/>
        <v>0.5132446701093372</v>
      </c>
      <c r="I192" s="47">
        <f t="shared" si="35"/>
        <v>525282.1799999999</v>
      </c>
      <c r="J192" s="46">
        <f t="shared" si="31"/>
        <v>50.51324467010933</v>
      </c>
      <c r="K192" s="53"/>
      <c r="L192" s="45">
        <f t="shared" si="32"/>
        <v>0</v>
      </c>
      <c r="M192" s="44">
        <f t="shared" si="36"/>
        <v>514607.82</v>
      </c>
      <c r="N192" s="45">
        <f t="shared" si="37"/>
        <v>49.48675532989066</v>
      </c>
      <c r="O192" s="54">
        <f t="shared" si="38"/>
        <v>20.513244670109337</v>
      </c>
      <c r="P192" s="53">
        <f t="shared" si="39"/>
        <v>525282.1799999999</v>
      </c>
      <c r="Q192" s="55">
        <f t="shared" si="33"/>
        <v>50.51324467010933</v>
      </c>
      <c r="S192" s="2">
        <v>3</v>
      </c>
      <c r="T192" s="2">
        <v>83</v>
      </c>
      <c r="U192" s="2"/>
      <c r="V192" s="2" t="s">
        <v>36</v>
      </c>
      <c r="X192" s="37"/>
      <c r="Y192" s="38"/>
      <c r="Z192" s="2">
        <v>70</v>
      </c>
      <c r="AA192" s="2">
        <v>50</v>
      </c>
      <c r="AB192" s="48">
        <f t="shared" si="42"/>
        <v>0</v>
      </c>
      <c r="AF192" s="38"/>
      <c r="AG192" s="38"/>
      <c r="AH192" s="38">
        <f t="shared" si="40"/>
        <v>0</v>
      </c>
    </row>
    <row r="193" spans="1:34" s="1" customFormat="1" ht="23.25" customHeight="1">
      <c r="A193" s="49">
        <v>184</v>
      </c>
      <c r="B193" s="50" t="s">
        <v>223</v>
      </c>
      <c r="C193" s="51">
        <v>4965162</v>
      </c>
      <c r="D193" s="51"/>
      <c r="E193" s="52">
        <f t="shared" si="34"/>
        <v>4965162</v>
      </c>
      <c r="F193" s="53">
        <v>2419386.81</v>
      </c>
      <c r="G193" s="45">
        <f t="shared" si="29"/>
        <v>48.72724817437981</v>
      </c>
      <c r="H193" s="46">
        <f t="shared" si="30"/>
        <v>1.2727518256201904</v>
      </c>
      <c r="I193" s="47">
        <f t="shared" si="35"/>
        <v>2545775.19</v>
      </c>
      <c r="J193" s="46">
        <f t="shared" si="31"/>
        <v>51.27275182562019</v>
      </c>
      <c r="K193" s="53">
        <v>512103.2</v>
      </c>
      <c r="L193" s="45">
        <f t="shared" si="32"/>
        <v>10.313927319994797</v>
      </c>
      <c r="M193" s="44">
        <f t="shared" si="36"/>
        <v>2931490.0100000002</v>
      </c>
      <c r="N193" s="45">
        <f t="shared" si="37"/>
        <v>59.041175494374606</v>
      </c>
      <c r="O193" s="54">
        <f t="shared" si="38"/>
        <v>10.958824505625394</v>
      </c>
      <c r="P193" s="53">
        <f t="shared" si="39"/>
        <v>2033671.9899999998</v>
      </c>
      <c r="Q193" s="55">
        <f t="shared" si="33"/>
        <v>40.95882450562539</v>
      </c>
      <c r="S193" s="2">
        <v>5</v>
      </c>
      <c r="T193" s="2">
        <v>17</v>
      </c>
      <c r="U193" s="2"/>
      <c r="V193" s="2" t="s">
        <v>36</v>
      </c>
      <c r="X193" s="37"/>
      <c r="Y193" s="38"/>
      <c r="Z193" s="2">
        <v>70</v>
      </c>
      <c r="AA193" s="2">
        <v>50</v>
      </c>
      <c r="AB193" s="48">
        <f t="shared" si="42"/>
        <v>0</v>
      </c>
      <c r="AF193" s="38"/>
      <c r="AG193" s="38"/>
      <c r="AH193" s="38">
        <f t="shared" si="40"/>
        <v>0</v>
      </c>
    </row>
    <row r="194" spans="1:34" s="1" customFormat="1" ht="23.25" customHeight="1">
      <c r="A194" s="49">
        <v>185</v>
      </c>
      <c r="B194" s="50" t="s">
        <v>224</v>
      </c>
      <c r="C194" s="51">
        <v>12156470</v>
      </c>
      <c r="D194" s="51"/>
      <c r="E194" s="52">
        <f t="shared" si="34"/>
        <v>12156470</v>
      </c>
      <c r="F194" s="53">
        <v>5891688.04</v>
      </c>
      <c r="G194" s="45">
        <f t="shared" si="29"/>
        <v>48.46545123707787</v>
      </c>
      <c r="H194" s="46">
        <f t="shared" si="30"/>
        <v>1.5345487629221282</v>
      </c>
      <c r="I194" s="47">
        <f t="shared" si="35"/>
        <v>6264781.96</v>
      </c>
      <c r="J194" s="46">
        <f t="shared" si="31"/>
        <v>51.53454876292213</v>
      </c>
      <c r="K194" s="53">
        <v>2212700</v>
      </c>
      <c r="L194" s="45">
        <f t="shared" si="32"/>
        <v>18.201829972023127</v>
      </c>
      <c r="M194" s="44">
        <f t="shared" si="36"/>
        <v>8104388.04</v>
      </c>
      <c r="N194" s="45">
        <f t="shared" si="37"/>
        <v>66.66728120910099</v>
      </c>
      <c r="O194" s="54">
        <f t="shared" si="38"/>
        <v>3.3327187908990084</v>
      </c>
      <c r="P194" s="53">
        <f t="shared" si="39"/>
        <v>4052081.96</v>
      </c>
      <c r="Q194" s="55">
        <f t="shared" si="33"/>
        <v>33.332718790899</v>
      </c>
      <c r="S194" s="2">
        <v>3</v>
      </c>
      <c r="T194" s="2">
        <v>3</v>
      </c>
      <c r="U194" s="2" t="s">
        <v>75</v>
      </c>
      <c r="V194" s="2" t="s">
        <v>36</v>
      </c>
      <c r="X194" s="37"/>
      <c r="Y194" s="38"/>
      <c r="Z194" s="2">
        <v>70</v>
      </c>
      <c r="AA194" s="2">
        <v>50</v>
      </c>
      <c r="AB194" s="48">
        <f t="shared" si="42"/>
        <v>0</v>
      </c>
      <c r="AF194" s="38"/>
      <c r="AG194" s="38"/>
      <c r="AH194" s="38">
        <f t="shared" si="40"/>
        <v>0</v>
      </c>
    </row>
    <row r="195" spans="1:34" s="1" customFormat="1" ht="23.25" customHeight="1">
      <c r="A195" s="49">
        <v>186</v>
      </c>
      <c r="B195" s="50" t="s">
        <v>225</v>
      </c>
      <c r="C195" s="51">
        <v>9749778</v>
      </c>
      <c r="D195" s="51"/>
      <c r="E195" s="52">
        <f t="shared" si="34"/>
        <v>9749778</v>
      </c>
      <c r="F195" s="53">
        <v>4705816.84</v>
      </c>
      <c r="G195" s="45">
        <f t="shared" si="29"/>
        <v>48.2658870796853</v>
      </c>
      <c r="H195" s="46">
        <f t="shared" si="30"/>
        <v>1.7341129203147005</v>
      </c>
      <c r="I195" s="47">
        <f t="shared" si="35"/>
        <v>5043961.16</v>
      </c>
      <c r="J195" s="46">
        <f t="shared" si="31"/>
        <v>51.7341129203147</v>
      </c>
      <c r="K195" s="53">
        <v>1284347</v>
      </c>
      <c r="L195" s="45">
        <f t="shared" si="32"/>
        <v>13.173089684708719</v>
      </c>
      <c r="M195" s="44">
        <f t="shared" si="36"/>
        <v>5990163.84</v>
      </c>
      <c r="N195" s="45">
        <f t="shared" si="37"/>
        <v>61.43897676439402</v>
      </c>
      <c r="O195" s="54">
        <f t="shared" si="38"/>
        <v>8.56102323560598</v>
      </c>
      <c r="P195" s="53">
        <f t="shared" si="39"/>
        <v>3759614.16</v>
      </c>
      <c r="Q195" s="55">
        <f t="shared" si="33"/>
        <v>38.56102323560598</v>
      </c>
      <c r="S195" s="2">
        <v>9</v>
      </c>
      <c r="T195" s="2">
        <v>3</v>
      </c>
      <c r="U195" s="2" t="s">
        <v>75</v>
      </c>
      <c r="V195" s="2" t="s">
        <v>36</v>
      </c>
      <c r="X195" s="37"/>
      <c r="Y195" s="38"/>
      <c r="Z195" s="2">
        <v>70</v>
      </c>
      <c r="AA195" s="2">
        <v>50</v>
      </c>
      <c r="AB195" s="48">
        <f t="shared" si="42"/>
        <v>0</v>
      </c>
      <c r="AF195" s="38"/>
      <c r="AG195" s="38"/>
      <c r="AH195" s="38">
        <f t="shared" si="40"/>
        <v>0</v>
      </c>
    </row>
    <row r="196" spans="1:34" s="1" customFormat="1" ht="23.25" customHeight="1">
      <c r="A196" s="49">
        <v>187</v>
      </c>
      <c r="B196" s="50" t="s">
        <v>226</v>
      </c>
      <c r="C196" s="51">
        <v>2084090</v>
      </c>
      <c r="D196" s="51"/>
      <c r="E196" s="52">
        <f t="shared" si="34"/>
        <v>2084090</v>
      </c>
      <c r="F196" s="53">
        <v>1002795.44</v>
      </c>
      <c r="G196" s="45">
        <f t="shared" si="29"/>
        <v>48.116705132695806</v>
      </c>
      <c r="H196" s="46">
        <f t="shared" si="30"/>
        <v>1.883294867304194</v>
      </c>
      <c r="I196" s="47">
        <f t="shared" si="35"/>
        <v>1081294.56</v>
      </c>
      <c r="J196" s="46">
        <f t="shared" si="31"/>
        <v>51.883294867304194</v>
      </c>
      <c r="K196" s="53">
        <v>633500</v>
      </c>
      <c r="L196" s="45">
        <f t="shared" si="32"/>
        <v>30.396959824191853</v>
      </c>
      <c r="M196" s="44">
        <f t="shared" si="36"/>
        <v>1636295.44</v>
      </c>
      <c r="N196" s="45">
        <f t="shared" si="37"/>
        <v>78.51366495688765</v>
      </c>
      <c r="O196" s="54">
        <f t="shared" si="38"/>
        <v>-8.513664956887652</v>
      </c>
      <c r="P196" s="53">
        <f t="shared" si="39"/>
        <v>447794.56000000006</v>
      </c>
      <c r="Q196" s="55">
        <f t="shared" si="33"/>
        <v>21.486335043112344</v>
      </c>
      <c r="S196" s="2">
        <v>6</v>
      </c>
      <c r="T196" s="2">
        <v>83</v>
      </c>
      <c r="U196" s="2"/>
      <c r="V196" s="2" t="s">
        <v>36</v>
      </c>
      <c r="X196" s="37"/>
      <c r="Y196" s="38"/>
      <c r="Z196" s="2">
        <v>70</v>
      </c>
      <c r="AA196" s="2">
        <v>50</v>
      </c>
      <c r="AB196" s="48">
        <f t="shared" si="42"/>
        <v>0</v>
      </c>
      <c r="AF196" s="38"/>
      <c r="AG196" s="38"/>
      <c r="AH196" s="38">
        <f t="shared" si="40"/>
        <v>0</v>
      </c>
    </row>
    <row r="197" spans="1:34" s="1" customFormat="1" ht="23.25" customHeight="1">
      <c r="A197" s="49">
        <v>188</v>
      </c>
      <c r="B197" s="50" t="s">
        <v>227</v>
      </c>
      <c r="C197" s="52">
        <v>1970521663</v>
      </c>
      <c r="D197" s="57">
        <f>7988920-148920-8500000-121650-7679000-751000+1591000-1360000-5000000</f>
        <v>-13980650</v>
      </c>
      <c r="E197" s="52">
        <f t="shared" si="34"/>
        <v>1956541013</v>
      </c>
      <c r="F197" s="53">
        <f>900892872.4+39753050</f>
        <v>940645922.4</v>
      </c>
      <c r="G197" s="45">
        <f t="shared" si="29"/>
        <v>48.07698464535075</v>
      </c>
      <c r="H197" s="46">
        <f t="shared" si="30"/>
        <v>1.9230153546492517</v>
      </c>
      <c r="I197" s="47">
        <f t="shared" si="35"/>
        <v>1015895090.6</v>
      </c>
      <c r="J197" s="46">
        <f t="shared" si="31"/>
        <v>51.92301535464925</v>
      </c>
      <c r="K197" s="53"/>
      <c r="L197" s="45">
        <f t="shared" si="32"/>
        <v>0</v>
      </c>
      <c r="M197" s="44">
        <f t="shared" si="36"/>
        <v>940645922.4</v>
      </c>
      <c r="N197" s="45">
        <f t="shared" si="37"/>
        <v>48.07698464535075</v>
      </c>
      <c r="O197" s="54">
        <f t="shared" si="38"/>
        <v>21.92301535464925</v>
      </c>
      <c r="P197" s="53">
        <f t="shared" si="39"/>
        <v>1015895090.6</v>
      </c>
      <c r="Q197" s="55">
        <f t="shared" si="33"/>
        <v>51.92301535464925</v>
      </c>
      <c r="S197" s="2" t="s">
        <v>67</v>
      </c>
      <c r="T197" s="2">
        <v>0</v>
      </c>
      <c r="U197" s="2"/>
      <c r="V197" s="2" t="s">
        <v>67</v>
      </c>
      <c r="X197" s="37"/>
      <c r="Y197" s="38"/>
      <c r="Z197" s="2">
        <v>70</v>
      </c>
      <c r="AA197" s="2">
        <v>50</v>
      </c>
      <c r="AB197" s="48">
        <f>SUM(Y197-X197)</f>
        <v>0</v>
      </c>
      <c r="AF197" s="38"/>
      <c r="AG197" s="38"/>
      <c r="AH197" s="38">
        <f t="shared" si="40"/>
        <v>0</v>
      </c>
    </row>
    <row r="198" spans="1:34" s="1" customFormat="1" ht="23.25" customHeight="1">
      <c r="A198" s="49">
        <v>189</v>
      </c>
      <c r="B198" s="50" t="s">
        <v>228</v>
      </c>
      <c r="C198" s="51">
        <v>698300</v>
      </c>
      <c r="D198" s="51"/>
      <c r="E198" s="52">
        <f t="shared" si="34"/>
        <v>698300</v>
      </c>
      <c r="F198" s="53">
        <v>335711.64</v>
      </c>
      <c r="G198" s="45">
        <f t="shared" si="29"/>
        <v>48.07556064728627</v>
      </c>
      <c r="H198" s="46">
        <f t="shared" si="30"/>
        <v>1.9244393527137333</v>
      </c>
      <c r="I198" s="47">
        <f t="shared" si="35"/>
        <v>362588.36</v>
      </c>
      <c r="J198" s="46">
        <f t="shared" si="31"/>
        <v>51.92443935271373</v>
      </c>
      <c r="K198" s="53">
        <v>3244.16</v>
      </c>
      <c r="L198" s="45">
        <f t="shared" si="32"/>
        <v>0.46457969354145784</v>
      </c>
      <c r="M198" s="44">
        <f t="shared" si="36"/>
        <v>338955.8</v>
      </c>
      <c r="N198" s="45">
        <f t="shared" si="37"/>
        <v>48.540140340827726</v>
      </c>
      <c r="O198" s="54">
        <f t="shared" si="38"/>
        <v>21.459859659172274</v>
      </c>
      <c r="P198" s="53">
        <f t="shared" si="39"/>
        <v>359344.2</v>
      </c>
      <c r="Q198" s="55">
        <f t="shared" si="33"/>
        <v>51.459859659172274</v>
      </c>
      <c r="S198" s="2" t="s">
        <v>67</v>
      </c>
      <c r="T198" s="2">
        <v>1</v>
      </c>
      <c r="U198" s="2"/>
      <c r="V198" s="2" t="s">
        <v>67</v>
      </c>
      <c r="X198" s="37"/>
      <c r="Y198" s="38"/>
      <c r="Z198" s="2">
        <v>70</v>
      </c>
      <c r="AA198" s="2">
        <v>50</v>
      </c>
      <c r="AB198" s="48">
        <f aca="true" t="shared" si="43" ref="AB198:AB239">+Y198+X198</f>
        <v>0</v>
      </c>
      <c r="AF198" s="38"/>
      <c r="AG198" s="38"/>
      <c r="AH198" s="38">
        <f t="shared" si="40"/>
        <v>0</v>
      </c>
    </row>
    <row r="199" spans="1:34" s="1" customFormat="1" ht="23.25" customHeight="1">
      <c r="A199" s="49">
        <v>190</v>
      </c>
      <c r="B199" s="50" t="s">
        <v>229</v>
      </c>
      <c r="C199" s="51">
        <v>5873680</v>
      </c>
      <c r="D199" s="51"/>
      <c r="E199" s="52">
        <f t="shared" si="34"/>
        <v>5873680</v>
      </c>
      <c r="F199" s="53">
        <v>2807169.12</v>
      </c>
      <c r="G199" s="45">
        <f t="shared" si="29"/>
        <v>47.792340066193596</v>
      </c>
      <c r="H199" s="46">
        <f t="shared" si="30"/>
        <v>2.2076599338064042</v>
      </c>
      <c r="I199" s="47">
        <f t="shared" si="35"/>
        <v>3066510.88</v>
      </c>
      <c r="J199" s="46">
        <f t="shared" si="31"/>
        <v>52.207659933806404</v>
      </c>
      <c r="K199" s="53">
        <v>132670</v>
      </c>
      <c r="L199" s="45">
        <f t="shared" si="32"/>
        <v>2.2587202571471376</v>
      </c>
      <c r="M199" s="44">
        <f t="shared" si="36"/>
        <v>2939839.12</v>
      </c>
      <c r="N199" s="45">
        <f t="shared" si="37"/>
        <v>50.051060323340735</v>
      </c>
      <c r="O199" s="54">
        <f t="shared" si="38"/>
        <v>19.948939676659265</v>
      </c>
      <c r="P199" s="53">
        <f t="shared" si="39"/>
        <v>2933840.88</v>
      </c>
      <c r="Q199" s="55">
        <f t="shared" si="33"/>
        <v>49.948939676659265</v>
      </c>
      <c r="S199" s="2">
        <v>9</v>
      </c>
      <c r="T199" s="2">
        <v>17</v>
      </c>
      <c r="U199" s="2"/>
      <c r="V199" s="2" t="s">
        <v>36</v>
      </c>
      <c r="X199" s="37"/>
      <c r="Y199" s="38"/>
      <c r="Z199" s="2">
        <v>70</v>
      </c>
      <c r="AA199" s="2">
        <v>50</v>
      </c>
      <c r="AB199" s="48">
        <f t="shared" si="43"/>
        <v>0</v>
      </c>
      <c r="AF199" s="38"/>
      <c r="AG199" s="38"/>
      <c r="AH199" s="38">
        <f t="shared" si="40"/>
        <v>0</v>
      </c>
    </row>
    <row r="200" spans="1:34" s="1" customFormat="1" ht="23.25" customHeight="1">
      <c r="A200" s="49">
        <v>191</v>
      </c>
      <c r="B200" s="50" t="s">
        <v>230</v>
      </c>
      <c r="C200" s="51">
        <v>1083190</v>
      </c>
      <c r="D200" s="51"/>
      <c r="E200" s="52">
        <f t="shared" si="34"/>
        <v>1083190</v>
      </c>
      <c r="F200" s="53">
        <v>517486.29</v>
      </c>
      <c r="G200" s="45">
        <f t="shared" si="29"/>
        <v>47.774286136319574</v>
      </c>
      <c r="H200" s="46">
        <f t="shared" si="30"/>
        <v>2.2257138636804257</v>
      </c>
      <c r="I200" s="47">
        <f t="shared" si="35"/>
        <v>565703.71</v>
      </c>
      <c r="J200" s="46">
        <f t="shared" si="31"/>
        <v>52.225713863680426</v>
      </c>
      <c r="K200" s="53">
        <v>290500</v>
      </c>
      <c r="L200" s="45">
        <f t="shared" si="32"/>
        <v>26.81893296651557</v>
      </c>
      <c r="M200" s="44">
        <f t="shared" si="36"/>
        <v>807986.29</v>
      </c>
      <c r="N200" s="45">
        <f t="shared" si="37"/>
        <v>74.59321910283515</v>
      </c>
      <c r="O200" s="54">
        <f t="shared" si="38"/>
        <v>-4.59321910283515</v>
      </c>
      <c r="P200" s="53">
        <f t="shared" si="39"/>
        <v>275203.70999999996</v>
      </c>
      <c r="Q200" s="55">
        <f t="shared" si="33"/>
        <v>25.406780897164854</v>
      </c>
      <c r="S200" s="2">
        <v>6</v>
      </c>
      <c r="T200" s="2">
        <v>83</v>
      </c>
      <c r="U200" s="2"/>
      <c r="V200" s="2" t="s">
        <v>36</v>
      </c>
      <c r="X200" s="37"/>
      <c r="Y200" s="38"/>
      <c r="Z200" s="2">
        <v>70</v>
      </c>
      <c r="AA200" s="2">
        <v>50</v>
      </c>
      <c r="AB200" s="48">
        <f t="shared" si="43"/>
        <v>0</v>
      </c>
      <c r="AF200" s="38"/>
      <c r="AG200" s="38"/>
      <c r="AH200" s="38">
        <f t="shared" si="40"/>
        <v>0</v>
      </c>
    </row>
    <row r="201" spans="1:34" s="1" customFormat="1" ht="23.25" customHeight="1">
      <c r="A201" s="49">
        <v>192</v>
      </c>
      <c r="B201" s="50" t="s">
        <v>231</v>
      </c>
      <c r="C201" s="51">
        <v>968270</v>
      </c>
      <c r="D201" s="51"/>
      <c r="E201" s="52">
        <f t="shared" si="34"/>
        <v>968270</v>
      </c>
      <c r="F201" s="53">
        <v>459115.85</v>
      </c>
      <c r="G201" s="45">
        <f aca="true" t="shared" si="44" ref="G201:G264">+F201*100/E201</f>
        <v>47.41609778264327</v>
      </c>
      <c r="H201" s="46">
        <f aca="true" t="shared" si="45" ref="H201:H264">+AA201-G201</f>
        <v>2.58390221735673</v>
      </c>
      <c r="I201" s="47">
        <f t="shared" si="35"/>
        <v>509154.15</v>
      </c>
      <c r="J201" s="46">
        <f aca="true" t="shared" si="46" ref="J201:J264">+I201*100/E201</f>
        <v>52.58390221735673</v>
      </c>
      <c r="K201" s="53"/>
      <c r="L201" s="45">
        <f aca="true" t="shared" si="47" ref="L201:L264">+K201*100/E201</f>
        <v>0</v>
      </c>
      <c r="M201" s="44">
        <f t="shared" si="36"/>
        <v>459115.85</v>
      </c>
      <c r="N201" s="45">
        <f t="shared" si="37"/>
        <v>47.41609778264327</v>
      </c>
      <c r="O201" s="54">
        <f t="shared" si="38"/>
        <v>22.58390221735673</v>
      </c>
      <c r="P201" s="53">
        <f t="shared" si="39"/>
        <v>509154.15</v>
      </c>
      <c r="Q201" s="55">
        <f aca="true" t="shared" si="48" ref="Q201:Q264">+P201*100/E201</f>
        <v>52.58390221735673</v>
      </c>
      <c r="S201" s="2">
        <v>8</v>
      </c>
      <c r="T201" s="2">
        <v>83</v>
      </c>
      <c r="U201" s="2"/>
      <c r="V201" s="2" t="s">
        <v>36</v>
      </c>
      <c r="X201" s="37"/>
      <c r="Y201" s="38"/>
      <c r="Z201" s="2">
        <v>70</v>
      </c>
      <c r="AA201" s="2">
        <v>50</v>
      </c>
      <c r="AB201" s="48">
        <f t="shared" si="43"/>
        <v>0</v>
      </c>
      <c r="AF201" s="38"/>
      <c r="AG201" s="38"/>
      <c r="AH201" s="38">
        <f t="shared" si="40"/>
        <v>0</v>
      </c>
    </row>
    <row r="202" spans="1:34" s="1" customFormat="1" ht="23.25" customHeight="1">
      <c r="A202" s="49">
        <v>193</v>
      </c>
      <c r="B202" s="50" t="s">
        <v>232</v>
      </c>
      <c r="C202" s="51">
        <v>3621130</v>
      </c>
      <c r="D202" s="51"/>
      <c r="E202" s="52">
        <f aca="true" t="shared" si="49" ref="E202:E265">SUM(C202:D202)</f>
        <v>3621130</v>
      </c>
      <c r="F202" s="53">
        <v>1708865.8</v>
      </c>
      <c r="G202" s="45">
        <f t="shared" si="44"/>
        <v>47.1915065186834</v>
      </c>
      <c r="H202" s="46">
        <f t="shared" si="45"/>
        <v>2.808493481316603</v>
      </c>
      <c r="I202" s="47">
        <f aca="true" t="shared" si="50" ref="I202:I265">+E202-F202</f>
        <v>1912264.2</v>
      </c>
      <c r="J202" s="46">
        <f t="shared" si="46"/>
        <v>52.8084934813166</v>
      </c>
      <c r="K202" s="53">
        <v>97440</v>
      </c>
      <c r="L202" s="45">
        <f t="shared" si="47"/>
        <v>2.690872738620265</v>
      </c>
      <c r="M202" s="44">
        <f aca="true" t="shared" si="51" ref="M202:M265">SUM(F202+K202)</f>
        <v>1806305.8</v>
      </c>
      <c r="N202" s="45">
        <f aca="true" t="shared" si="52" ref="N202:N265">SUM(M202*100/E202)</f>
        <v>49.88237925730366</v>
      </c>
      <c r="O202" s="54">
        <f aca="true" t="shared" si="53" ref="O202:O265">+Z202-N202</f>
        <v>20.11762074269634</v>
      </c>
      <c r="P202" s="53">
        <f aca="true" t="shared" si="54" ref="P202:P265">SUM(E202-M202)</f>
        <v>1814824.2</v>
      </c>
      <c r="Q202" s="55">
        <f t="shared" si="48"/>
        <v>50.11762074269634</v>
      </c>
      <c r="S202" s="2">
        <v>7</v>
      </c>
      <c r="T202" s="2">
        <v>53</v>
      </c>
      <c r="U202" s="2"/>
      <c r="V202" s="2" t="s">
        <v>36</v>
      </c>
      <c r="X202" s="37"/>
      <c r="Y202" s="38"/>
      <c r="Z202" s="2">
        <v>70</v>
      </c>
      <c r="AA202" s="2">
        <v>50</v>
      </c>
      <c r="AB202" s="48">
        <f t="shared" si="43"/>
        <v>0</v>
      </c>
      <c r="AF202" s="38"/>
      <c r="AG202" s="38"/>
      <c r="AH202" s="38">
        <f aca="true" t="shared" si="55" ref="AH202:AH265">SUM(AF202:AG202)</f>
        <v>0</v>
      </c>
    </row>
    <row r="203" spans="1:34" s="1" customFormat="1" ht="23.25" customHeight="1">
      <c r="A203" s="49">
        <v>194</v>
      </c>
      <c r="B203" s="50" t="s">
        <v>233</v>
      </c>
      <c r="C203" s="51">
        <v>7114560</v>
      </c>
      <c r="D203" s="51"/>
      <c r="E203" s="52">
        <f t="shared" si="49"/>
        <v>7114560</v>
      </c>
      <c r="F203" s="53">
        <v>3354825.69</v>
      </c>
      <c r="G203" s="45">
        <f t="shared" si="44"/>
        <v>47.15436639792201</v>
      </c>
      <c r="H203" s="46">
        <f t="shared" si="45"/>
        <v>2.8456336020779887</v>
      </c>
      <c r="I203" s="47">
        <f t="shared" si="50"/>
        <v>3759734.31</v>
      </c>
      <c r="J203" s="46">
        <f t="shared" si="46"/>
        <v>52.84563360207799</v>
      </c>
      <c r="K203" s="53"/>
      <c r="L203" s="45">
        <f t="shared" si="47"/>
        <v>0</v>
      </c>
      <c r="M203" s="44">
        <f t="shared" si="51"/>
        <v>3354825.69</v>
      </c>
      <c r="N203" s="45">
        <f t="shared" si="52"/>
        <v>47.15436639792201</v>
      </c>
      <c r="O203" s="54">
        <f t="shared" si="53"/>
        <v>22.84563360207799</v>
      </c>
      <c r="P203" s="53">
        <f t="shared" si="54"/>
        <v>3759734.31</v>
      </c>
      <c r="Q203" s="55">
        <f t="shared" si="48"/>
        <v>52.84563360207799</v>
      </c>
      <c r="S203" s="2">
        <v>3</v>
      </c>
      <c r="T203" s="2">
        <v>3</v>
      </c>
      <c r="U203" s="2" t="s">
        <v>75</v>
      </c>
      <c r="V203" s="2" t="s">
        <v>36</v>
      </c>
      <c r="X203" s="37"/>
      <c r="Y203" s="38"/>
      <c r="Z203" s="2">
        <v>70</v>
      </c>
      <c r="AA203" s="2">
        <v>50</v>
      </c>
      <c r="AB203" s="48">
        <f t="shared" si="43"/>
        <v>0</v>
      </c>
      <c r="AF203" s="38"/>
      <c r="AG203" s="38"/>
      <c r="AH203" s="38">
        <f t="shared" si="55"/>
        <v>0</v>
      </c>
    </row>
    <row r="204" spans="1:34" s="1" customFormat="1" ht="23.25" customHeight="1">
      <c r="A204" s="49">
        <v>195</v>
      </c>
      <c r="B204" s="50" t="s">
        <v>234</v>
      </c>
      <c r="C204" s="51">
        <v>10804206</v>
      </c>
      <c r="D204" s="51"/>
      <c r="E204" s="52">
        <f t="shared" si="49"/>
        <v>10804206</v>
      </c>
      <c r="F204" s="53">
        <v>5084574.55</v>
      </c>
      <c r="G204" s="45">
        <f t="shared" si="44"/>
        <v>47.06106631065717</v>
      </c>
      <c r="H204" s="46">
        <f t="shared" si="45"/>
        <v>2.938933689342832</v>
      </c>
      <c r="I204" s="47">
        <f t="shared" si="50"/>
        <v>5719631.45</v>
      </c>
      <c r="J204" s="46">
        <f t="shared" si="46"/>
        <v>52.93893368934283</v>
      </c>
      <c r="K204" s="53">
        <v>1252086.8</v>
      </c>
      <c r="L204" s="45">
        <f t="shared" si="47"/>
        <v>11.588883070167304</v>
      </c>
      <c r="M204" s="44">
        <f t="shared" si="51"/>
        <v>6336661.35</v>
      </c>
      <c r="N204" s="45">
        <f t="shared" si="52"/>
        <v>58.64994938082447</v>
      </c>
      <c r="O204" s="54">
        <f t="shared" si="53"/>
        <v>11.350050619175533</v>
      </c>
      <c r="P204" s="53">
        <f t="shared" si="54"/>
        <v>4467544.65</v>
      </c>
      <c r="Q204" s="55">
        <f t="shared" si="48"/>
        <v>41.35005061917554</v>
      </c>
      <c r="S204" s="2">
        <v>8</v>
      </c>
      <c r="T204" s="2">
        <v>3</v>
      </c>
      <c r="U204" s="2" t="s">
        <v>75</v>
      </c>
      <c r="V204" s="2" t="s">
        <v>36</v>
      </c>
      <c r="X204" s="37"/>
      <c r="Y204" s="38"/>
      <c r="Z204" s="2">
        <v>70</v>
      </c>
      <c r="AA204" s="2">
        <v>50</v>
      </c>
      <c r="AB204" s="48">
        <f t="shared" si="43"/>
        <v>0</v>
      </c>
      <c r="AF204" s="38"/>
      <c r="AG204" s="38"/>
      <c r="AH204" s="38">
        <f t="shared" si="55"/>
        <v>0</v>
      </c>
    </row>
    <row r="205" spans="1:34" s="1" customFormat="1" ht="23.25" customHeight="1">
      <c r="A205" s="49">
        <v>196</v>
      </c>
      <c r="B205" s="50" t="s">
        <v>235</v>
      </c>
      <c r="C205" s="51">
        <v>14436488</v>
      </c>
      <c r="D205" s="51"/>
      <c r="E205" s="52">
        <f t="shared" si="49"/>
        <v>14436488</v>
      </c>
      <c r="F205" s="53">
        <v>6793243.76</v>
      </c>
      <c r="G205" s="45">
        <f t="shared" si="44"/>
        <v>47.0560690383977</v>
      </c>
      <c r="H205" s="46">
        <f t="shared" si="45"/>
        <v>2.943930961602298</v>
      </c>
      <c r="I205" s="47">
        <f t="shared" si="50"/>
        <v>7643244.24</v>
      </c>
      <c r="J205" s="46">
        <f t="shared" si="46"/>
        <v>52.9439309616023</v>
      </c>
      <c r="K205" s="53"/>
      <c r="L205" s="45">
        <f t="shared" si="47"/>
        <v>0</v>
      </c>
      <c r="M205" s="44">
        <f t="shared" si="51"/>
        <v>6793243.76</v>
      </c>
      <c r="N205" s="45">
        <f t="shared" si="52"/>
        <v>47.0560690383977</v>
      </c>
      <c r="O205" s="54">
        <f t="shared" si="53"/>
        <v>22.943930961602298</v>
      </c>
      <c r="P205" s="53">
        <f t="shared" si="54"/>
        <v>7643244.24</v>
      </c>
      <c r="Q205" s="55">
        <f t="shared" si="48"/>
        <v>52.9439309616023</v>
      </c>
      <c r="S205" s="2">
        <v>5</v>
      </c>
      <c r="T205" s="2">
        <v>3</v>
      </c>
      <c r="U205" s="2" t="s">
        <v>75</v>
      </c>
      <c r="V205" s="2" t="s">
        <v>36</v>
      </c>
      <c r="X205" s="37"/>
      <c r="Y205" s="38"/>
      <c r="Z205" s="2">
        <v>70</v>
      </c>
      <c r="AA205" s="2">
        <v>50</v>
      </c>
      <c r="AB205" s="48">
        <f t="shared" si="43"/>
        <v>0</v>
      </c>
      <c r="AF205" s="38"/>
      <c r="AG205" s="38"/>
      <c r="AH205" s="38">
        <f t="shared" si="55"/>
        <v>0</v>
      </c>
    </row>
    <row r="206" spans="1:34" s="1" customFormat="1" ht="23.25" customHeight="1">
      <c r="A206" s="49">
        <v>197</v>
      </c>
      <c r="B206" s="50" t="s">
        <v>236</v>
      </c>
      <c r="C206" s="51">
        <v>1131670</v>
      </c>
      <c r="D206" s="51"/>
      <c r="E206" s="52">
        <f t="shared" si="49"/>
        <v>1131670</v>
      </c>
      <c r="F206" s="53">
        <v>531922.51</v>
      </c>
      <c r="G206" s="45">
        <f t="shared" si="44"/>
        <v>47.00332340700027</v>
      </c>
      <c r="H206" s="46">
        <f t="shared" si="45"/>
        <v>2.9966765929997266</v>
      </c>
      <c r="I206" s="47">
        <f t="shared" si="50"/>
        <v>599747.49</v>
      </c>
      <c r="J206" s="46">
        <f t="shared" si="46"/>
        <v>52.99667659299973</v>
      </c>
      <c r="K206" s="53">
        <v>55500</v>
      </c>
      <c r="L206" s="45">
        <f t="shared" si="47"/>
        <v>4.904256541217846</v>
      </c>
      <c r="M206" s="44">
        <f t="shared" si="51"/>
        <v>587422.51</v>
      </c>
      <c r="N206" s="45">
        <f t="shared" si="52"/>
        <v>51.90757994821812</v>
      </c>
      <c r="O206" s="54">
        <f t="shared" si="53"/>
        <v>18.09242005178188</v>
      </c>
      <c r="P206" s="53">
        <f t="shared" si="54"/>
        <v>544247.49</v>
      </c>
      <c r="Q206" s="55">
        <f t="shared" si="48"/>
        <v>48.09242005178188</v>
      </c>
      <c r="S206" s="2">
        <v>1</v>
      </c>
      <c r="T206" s="2">
        <v>83</v>
      </c>
      <c r="U206" s="2"/>
      <c r="V206" s="2" t="s">
        <v>36</v>
      </c>
      <c r="X206" s="37"/>
      <c r="Y206" s="38"/>
      <c r="Z206" s="2">
        <v>70</v>
      </c>
      <c r="AA206" s="2">
        <v>50</v>
      </c>
      <c r="AB206" s="48">
        <f t="shared" si="43"/>
        <v>0</v>
      </c>
      <c r="AF206" s="38"/>
      <c r="AG206" s="38"/>
      <c r="AH206" s="38">
        <f t="shared" si="55"/>
        <v>0</v>
      </c>
    </row>
    <row r="207" spans="1:34" s="1" customFormat="1" ht="23.25" customHeight="1">
      <c r="A207" s="49">
        <v>198</v>
      </c>
      <c r="B207" s="50" t="s">
        <v>237</v>
      </c>
      <c r="C207" s="51">
        <v>8711564</v>
      </c>
      <c r="D207" s="51"/>
      <c r="E207" s="52">
        <f t="shared" si="49"/>
        <v>8711564</v>
      </c>
      <c r="F207" s="53">
        <v>4085290.04</v>
      </c>
      <c r="G207" s="45">
        <f t="shared" si="44"/>
        <v>46.89502413114339</v>
      </c>
      <c r="H207" s="46">
        <f t="shared" si="45"/>
        <v>3.104975868856613</v>
      </c>
      <c r="I207" s="47">
        <f t="shared" si="50"/>
        <v>4626273.96</v>
      </c>
      <c r="J207" s="46">
        <f t="shared" si="46"/>
        <v>53.10497586885661</v>
      </c>
      <c r="K207" s="53">
        <v>776224</v>
      </c>
      <c r="L207" s="45">
        <f t="shared" si="47"/>
        <v>8.910271450683252</v>
      </c>
      <c r="M207" s="44">
        <f t="shared" si="51"/>
        <v>4861514.04</v>
      </c>
      <c r="N207" s="45">
        <f t="shared" si="52"/>
        <v>55.80529558182664</v>
      </c>
      <c r="O207" s="54">
        <f t="shared" si="53"/>
        <v>14.194704418173359</v>
      </c>
      <c r="P207" s="53">
        <f t="shared" si="54"/>
        <v>3850049.96</v>
      </c>
      <c r="Q207" s="55">
        <f t="shared" si="48"/>
        <v>44.19470441817336</v>
      </c>
      <c r="S207" s="2">
        <v>9</v>
      </c>
      <c r="T207" s="2">
        <v>17</v>
      </c>
      <c r="U207" s="2"/>
      <c r="V207" s="2" t="s">
        <v>36</v>
      </c>
      <c r="X207" s="37"/>
      <c r="Y207" s="38"/>
      <c r="Z207" s="2">
        <v>70</v>
      </c>
      <c r="AA207" s="2">
        <v>50</v>
      </c>
      <c r="AB207" s="48">
        <f t="shared" si="43"/>
        <v>0</v>
      </c>
      <c r="AF207" s="38"/>
      <c r="AG207" s="38"/>
      <c r="AH207" s="38">
        <f t="shared" si="55"/>
        <v>0</v>
      </c>
    </row>
    <row r="208" spans="1:34" s="1" customFormat="1" ht="23.25" customHeight="1">
      <c r="A208" s="49">
        <v>199</v>
      </c>
      <c r="B208" s="50" t="s">
        <v>238</v>
      </c>
      <c r="C208" s="51">
        <v>2840395</v>
      </c>
      <c r="D208" s="51"/>
      <c r="E208" s="52">
        <f t="shared" si="49"/>
        <v>2840395</v>
      </c>
      <c r="F208" s="53">
        <v>1323457.89</v>
      </c>
      <c r="G208" s="45">
        <f t="shared" si="44"/>
        <v>46.594149405276376</v>
      </c>
      <c r="H208" s="46">
        <f t="shared" si="45"/>
        <v>3.405850594723624</v>
      </c>
      <c r="I208" s="47">
        <f t="shared" si="50"/>
        <v>1516937.11</v>
      </c>
      <c r="J208" s="46">
        <f t="shared" si="46"/>
        <v>53.405850594723624</v>
      </c>
      <c r="K208" s="53"/>
      <c r="L208" s="45">
        <f t="shared" si="47"/>
        <v>0</v>
      </c>
      <c r="M208" s="44">
        <f t="shared" si="51"/>
        <v>1323457.89</v>
      </c>
      <c r="N208" s="45">
        <f t="shared" si="52"/>
        <v>46.594149405276376</v>
      </c>
      <c r="O208" s="54">
        <f t="shared" si="53"/>
        <v>23.405850594723624</v>
      </c>
      <c r="P208" s="53">
        <f t="shared" si="54"/>
        <v>1516937.11</v>
      </c>
      <c r="Q208" s="55">
        <f t="shared" si="48"/>
        <v>53.405850594723624</v>
      </c>
      <c r="S208" s="2">
        <v>3</v>
      </c>
      <c r="T208" s="2">
        <v>53</v>
      </c>
      <c r="U208" s="2"/>
      <c r="V208" s="2" t="s">
        <v>36</v>
      </c>
      <c r="X208" s="37"/>
      <c r="Y208" s="38"/>
      <c r="Z208" s="2">
        <v>70</v>
      </c>
      <c r="AA208" s="2">
        <v>50</v>
      </c>
      <c r="AB208" s="48">
        <f t="shared" si="43"/>
        <v>0</v>
      </c>
      <c r="AF208" s="38"/>
      <c r="AG208" s="38"/>
      <c r="AH208" s="38">
        <f t="shared" si="55"/>
        <v>0</v>
      </c>
    </row>
    <row r="209" spans="1:34" s="1" customFormat="1" ht="23.25" customHeight="1">
      <c r="A209" s="49">
        <v>200</v>
      </c>
      <c r="B209" s="50" t="s">
        <v>239</v>
      </c>
      <c r="C209" s="51">
        <v>4439892</v>
      </c>
      <c r="D209" s="51"/>
      <c r="E209" s="52">
        <f t="shared" si="49"/>
        <v>4439892</v>
      </c>
      <c r="F209" s="53">
        <v>2067797.07</v>
      </c>
      <c r="G209" s="45">
        <f t="shared" si="44"/>
        <v>46.573138941217486</v>
      </c>
      <c r="H209" s="46">
        <f t="shared" si="45"/>
        <v>3.4268610587825137</v>
      </c>
      <c r="I209" s="47">
        <f t="shared" si="50"/>
        <v>2372094.9299999997</v>
      </c>
      <c r="J209" s="46">
        <f t="shared" si="46"/>
        <v>53.42686105878251</v>
      </c>
      <c r="K209" s="53">
        <v>382250</v>
      </c>
      <c r="L209" s="45">
        <f t="shared" si="47"/>
        <v>8.609443653133905</v>
      </c>
      <c r="M209" s="44">
        <f t="shared" si="51"/>
        <v>2450047.0700000003</v>
      </c>
      <c r="N209" s="45">
        <f t="shared" si="52"/>
        <v>55.1825825943514</v>
      </c>
      <c r="O209" s="54">
        <f t="shared" si="53"/>
        <v>14.817417405648598</v>
      </c>
      <c r="P209" s="53">
        <f t="shared" si="54"/>
        <v>1989844.9299999997</v>
      </c>
      <c r="Q209" s="55">
        <f t="shared" si="48"/>
        <v>44.8174174056486</v>
      </c>
      <c r="S209" s="2">
        <v>8</v>
      </c>
      <c r="T209" s="2">
        <v>3</v>
      </c>
      <c r="U209" s="2" t="s">
        <v>75</v>
      </c>
      <c r="V209" s="2" t="s">
        <v>36</v>
      </c>
      <c r="X209" s="37"/>
      <c r="Y209" s="38"/>
      <c r="Z209" s="2">
        <v>70</v>
      </c>
      <c r="AA209" s="2">
        <v>50</v>
      </c>
      <c r="AB209" s="48">
        <f t="shared" si="43"/>
        <v>0</v>
      </c>
      <c r="AF209" s="38"/>
      <c r="AG209" s="38"/>
      <c r="AH209" s="38">
        <f t="shared" si="55"/>
        <v>0</v>
      </c>
    </row>
    <row r="210" spans="1:34" s="1" customFormat="1" ht="23.25" customHeight="1">
      <c r="A210" s="49">
        <v>201</v>
      </c>
      <c r="B210" s="50" t="s">
        <v>240</v>
      </c>
      <c r="C210" s="51">
        <v>20397020</v>
      </c>
      <c r="D210" s="51"/>
      <c r="E210" s="52">
        <f t="shared" si="49"/>
        <v>20397020</v>
      </c>
      <c r="F210" s="53">
        <v>9467101.5</v>
      </c>
      <c r="G210" s="45">
        <f t="shared" si="44"/>
        <v>46.41414039894063</v>
      </c>
      <c r="H210" s="46">
        <f t="shared" si="45"/>
        <v>3.5858596010593686</v>
      </c>
      <c r="I210" s="47">
        <f t="shared" si="50"/>
        <v>10929918.5</v>
      </c>
      <c r="J210" s="46">
        <f t="shared" si="46"/>
        <v>53.58585960105937</v>
      </c>
      <c r="K210" s="53">
        <v>523161.75</v>
      </c>
      <c r="L210" s="45">
        <f t="shared" si="47"/>
        <v>2.5648930579074785</v>
      </c>
      <c r="M210" s="44">
        <f t="shared" si="51"/>
        <v>9990263.25</v>
      </c>
      <c r="N210" s="45">
        <f t="shared" si="52"/>
        <v>48.97903345684811</v>
      </c>
      <c r="O210" s="54">
        <f t="shared" si="53"/>
        <v>21.020966543151893</v>
      </c>
      <c r="P210" s="53">
        <f t="shared" si="54"/>
        <v>10406756.75</v>
      </c>
      <c r="Q210" s="55">
        <f t="shared" si="48"/>
        <v>51.02096654315189</v>
      </c>
      <c r="S210" s="2">
        <v>1</v>
      </c>
      <c r="T210" s="2">
        <v>127</v>
      </c>
      <c r="U210" s="2"/>
      <c r="V210" s="2" t="s">
        <v>36</v>
      </c>
      <c r="X210" s="37"/>
      <c r="Y210" s="38"/>
      <c r="Z210" s="2">
        <v>70</v>
      </c>
      <c r="AA210" s="2">
        <v>50</v>
      </c>
      <c r="AB210" s="48">
        <f t="shared" si="43"/>
        <v>0</v>
      </c>
      <c r="AF210" s="38"/>
      <c r="AG210" s="38"/>
      <c r="AH210" s="38">
        <f t="shared" si="55"/>
        <v>0</v>
      </c>
    </row>
    <row r="211" spans="1:34" s="1" customFormat="1" ht="23.25" customHeight="1">
      <c r="A211" s="49">
        <v>202</v>
      </c>
      <c r="B211" s="50" t="s">
        <v>241</v>
      </c>
      <c r="C211" s="51">
        <v>16553032</v>
      </c>
      <c r="D211" s="51"/>
      <c r="E211" s="52">
        <f t="shared" si="49"/>
        <v>16553032</v>
      </c>
      <c r="F211" s="53">
        <v>7668310.32</v>
      </c>
      <c r="G211" s="45">
        <f t="shared" si="44"/>
        <v>46.325714346471386</v>
      </c>
      <c r="H211" s="46">
        <f t="shared" si="45"/>
        <v>3.6742856535286137</v>
      </c>
      <c r="I211" s="47">
        <f t="shared" si="50"/>
        <v>8884721.68</v>
      </c>
      <c r="J211" s="46">
        <f t="shared" si="46"/>
        <v>53.674285653528614</v>
      </c>
      <c r="K211" s="53">
        <v>4525544</v>
      </c>
      <c r="L211" s="45">
        <f t="shared" si="47"/>
        <v>27.339668043896733</v>
      </c>
      <c r="M211" s="44">
        <f t="shared" si="51"/>
        <v>12193854.32</v>
      </c>
      <c r="N211" s="45">
        <f t="shared" si="52"/>
        <v>73.66538239036812</v>
      </c>
      <c r="O211" s="54">
        <f t="shared" si="53"/>
        <v>-3.665382390368123</v>
      </c>
      <c r="P211" s="53">
        <f t="shared" si="54"/>
        <v>4359177.68</v>
      </c>
      <c r="Q211" s="55">
        <f t="shared" si="48"/>
        <v>26.334617609631877</v>
      </c>
      <c r="S211" s="2">
        <v>6</v>
      </c>
      <c r="T211" s="2">
        <v>3</v>
      </c>
      <c r="U211" s="2" t="s">
        <v>75</v>
      </c>
      <c r="V211" s="2" t="s">
        <v>36</v>
      </c>
      <c r="X211" s="37"/>
      <c r="Y211" s="38"/>
      <c r="Z211" s="2">
        <v>70</v>
      </c>
      <c r="AA211" s="2">
        <v>50</v>
      </c>
      <c r="AB211" s="48">
        <f t="shared" si="43"/>
        <v>0</v>
      </c>
      <c r="AF211" s="38"/>
      <c r="AG211" s="38"/>
      <c r="AH211" s="38">
        <f t="shared" si="55"/>
        <v>0</v>
      </c>
    </row>
    <row r="212" spans="1:34" s="1" customFormat="1" ht="23.25" customHeight="1">
      <c r="A212" s="49">
        <v>203</v>
      </c>
      <c r="B212" s="50" t="s">
        <v>242</v>
      </c>
      <c r="C212" s="51">
        <v>8093742</v>
      </c>
      <c r="D212" s="51"/>
      <c r="E212" s="52">
        <f t="shared" si="49"/>
        <v>8093742</v>
      </c>
      <c r="F212" s="53">
        <v>3736783</v>
      </c>
      <c r="G212" s="45">
        <f t="shared" si="44"/>
        <v>46.16879312436695</v>
      </c>
      <c r="H212" s="46">
        <f t="shared" si="45"/>
        <v>3.8312068756330504</v>
      </c>
      <c r="I212" s="47">
        <f t="shared" si="50"/>
        <v>4356959</v>
      </c>
      <c r="J212" s="46">
        <f t="shared" si="46"/>
        <v>53.83120687563305</v>
      </c>
      <c r="K212" s="53">
        <v>888500</v>
      </c>
      <c r="L212" s="45">
        <f t="shared" si="47"/>
        <v>10.977617028069341</v>
      </c>
      <c r="M212" s="44">
        <f t="shared" si="51"/>
        <v>4625283</v>
      </c>
      <c r="N212" s="45">
        <f t="shared" si="52"/>
        <v>57.14641015243629</v>
      </c>
      <c r="O212" s="54">
        <f t="shared" si="53"/>
        <v>12.853589847563711</v>
      </c>
      <c r="P212" s="53">
        <f t="shared" si="54"/>
        <v>3468459</v>
      </c>
      <c r="Q212" s="55">
        <f t="shared" si="48"/>
        <v>42.85358984756371</v>
      </c>
      <c r="S212" s="2">
        <v>8</v>
      </c>
      <c r="T212" s="2">
        <v>3</v>
      </c>
      <c r="U212" s="2" t="s">
        <v>75</v>
      </c>
      <c r="V212" s="2" t="s">
        <v>36</v>
      </c>
      <c r="X212" s="37"/>
      <c r="Y212" s="38"/>
      <c r="Z212" s="2">
        <v>70</v>
      </c>
      <c r="AA212" s="2">
        <v>50</v>
      </c>
      <c r="AB212" s="48">
        <f t="shared" si="43"/>
        <v>0</v>
      </c>
      <c r="AF212" s="38"/>
      <c r="AG212" s="38"/>
      <c r="AH212" s="38">
        <f t="shared" si="55"/>
        <v>0</v>
      </c>
    </row>
    <row r="213" spans="1:34" s="1" customFormat="1" ht="23.25" customHeight="1">
      <c r="A213" s="49">
        <v>204</v>
      </c>
      <c r="B213" s="50" t="s">
        <v>243</v>
      </c>
      <c r="C213" s="51">
        <v>7714960</v>
      </c>
      <c r="D213" s="51"/>
      <c r="E213" s="52">
        <f t="shared" si="49"/>
        <v>7714960</v>
      </c>
      <c r="F213" s="53">
        <v>3556846.04</v>
      </c>
      <c r="G213" s="45">
        <f t="shared" si="44"/>
        <v>46.10323371734915</v>
      </c>
      <c r="H213" s="46">
        <f t="shared" si="45"/>
        <v>3.8967662826508516</v>
      </c>
      <c r="I213" s="47">
        <f t="shared" si="50"/>
        <v>4158113.96</v>
      </c>
      <c r="J213" s="46">
        <f t="shared" si="46"/>
        <v>53.89676628265085</v>
      </c>
      <c r="K213" s="53">
        <v>348775</v>
      </c>
      <c r="L213" s="45">
        <f t="shared" si="47"/>
        <v>4.520762259298817</v>
      </c>
      <c r="M213" s="44">
        <f t="shared" si="51"/>
        <v>3905621.04</v>
      </c>
      <c r="N213" s="45">
        <f t="shared" si="52"/>
        <v>50.62399597664797</v>
      </c>
      <c r="O213" s="54">
        <f t="shared" si="53"/>
        <v>19.37600402335203</v>
      </c>
      <c r="P213" s="53">
        <f t="shared" si="54"/>
        <v>3809338.96</v>
      </c>
      <c r="Q213" s="55">
        <f t="shared" si="48"/>
        <v>49.37600402335203</v>
      </c>
      <c r="S213" s="2">
        <v>8</v>
      </c>
      <c r="T213" s="2">
        <v>17</v>
      </c>
      <c r="U213" s="2"/>
      <c r="V213" s="2" t="s">
        <v>36</v>
      </c>
      <c r="X213" s="37"/>
      <c r="Y213" s="38"/>
      <c r="Z213" s="2">
        <v>70</v>
      </c>
      <c r="AA213" s="2">
        <v>50</v>
      </c>
      <c r="AB213" s="48">
        <f t="shared" si="43"/>
        <v>0</v>
      </c>
      <c r="AF213" s="38"/>
      <c r="AG213" s="38"/>
      <c r="AH213" s="38">
        <f t="shared" si="55"/>
        <v>0</v>
      </c>
    </row>
    <row r="214" spans="1:34" s="1" customFormat="1" ht="23.25" customHeight="1">
      <c r="A214" s="49">
        <v>205</v>
      </c>
      <c r="B214" s="50" t="s">
        <v>244</v>
      </c>
      <c r="C214" s="51">
        <v>3212090</v>
      </c>
      <c r="D214" s="51"/>
      <c r="E214" s="52">
        <f t="shared" si="49"/>
        <v>3212090</v>
      </c>
      <c r="F214" s="53">
        <v>1478504.31</v>
      </c>
      <c r="G214" s="45">
        <f t="shared" si="44"/>
        <v>46.029355030525295</v>
      </c>
      <c r="H214" s="46">
        <f t="shared" si="45"/>
        <v>3.970644969474705</v>
      </c>
      <c r="I214" s="47">
        <f t="shared" si="50"/>
        <v>1733585.69</v>
      </c>
      <c r="J214" s="46">
        <f t="shared" si="46"/>
        <v>53.970644969474705</v>
      </c>
      <c r="K214" s="53">
        <v>153000</v>
      </c>
      <c r="L214" s="45">
        <f t="shared" si="47"/>
        <v>4.76325383161742</v>
      </c>
      <c r="M214" s="44">
        <f t="shared" si="51"/>
        <v>1631504.31</v>
      </c>
      <c r="N214" s="45">
        <f t="shared" si="52"/>
        <v>50.792608862142714</v>
      </c>
      <c r="O214" s="54">
        <f t="shared" si="53"/>
        <v>19.207391137857286</v>
      </c>
      <c r="P214" s="53">
        <f t="shared" si="54"/>
        <v>1580585.69</v>
      </c>
      <c r="Q214" s="55">
        <f t="shared" si="48"/>
        <v>49.207391137857286</v>
      </c>
      <c r="S214" s="2">
        <v>9</v>
      </c>
      <c r="T214" s="2">
        <v>53</v>
      </c>
      <c r="U214" s="2"/>
      <c r="V214" s="2" t="s">
        <v>36</v>
      </c>
      <c r="X214" s="37"/>
      <c r="Y214" s="38"/>
      <c r="Z214" s="2">
        <v>70</v>
      </c>
      <c r="AA214" s="2">
        <v>50</v>
      </c>
      <c r="AB214" s="48">
        <f t="shared" si="43"/>
        <v>0</v>
      </c>
      <c r="AF214" s="38"/>
      <c r="AG214" s="38"/>
      <c r="AH214" s="38">
        <f t="shared" si="55"/>
        <v>0</v>
      </c>
    </row>
    <row r="215" spans="1:34" s="1" customFormat="1" ht="23.25" customHeight="1">
      <c r="A215" s="49">
        <v>206</v>
      </c>
      <c r="B215" s="50" t="s">
        <v>245</v>
      </c>
      <c r="C215" s="51">
        <v>8359770</v>
      </c>
      <c r="D215" s="51"/>
      <c r="E215" s="52">
        <f t="shared" si="49"/>
        <v>8359770</v>
      </c>
      <c r="F215" s="53">
        <v>3831718.79</v>
      </c>
      <c r="G215" s="45">
        <f t="shared" si="44"/>
        <v>45.83521783494044</v>
      </c>
      <c r="H215" s="46">
        <f t="shared" si="45"/>
        <v>4.164782165059563</v>
      </c>
      <c r="I215" s="47">
        <f t="shared" si="50"/>
        <v>4528051.21</v>
      </c>
      <c r="J215" s="46">
        <f t="shared" si="46"/>
        <v>54.16478216505956</v>
      </c>
      <c r="K215" s="53">
        <v>611017.15</v>
      </c>
      <c r="L215" s="45">
        <f t="shared" si="47"/>
        <v>7.309018669173913</v>
      </c>
      <c r="M215" s="44">
        <f t="shared" si="51"/>
        <v>4442735.94</v>
      </c>
      <c r="N215" s="45">
        <f t="shared" si="52"/>
        <v>53.14423650411435</v>
      </c>
      <c r="O215" s="54">
        <f t="shared" si="53"/>
        <v>16.855763495885647</v>
      </c>
      <c r="P215" s="53">
        <f t="shared" si="54"/>
        <v>3917034.0599999996</v>
      </c>
      <c r="Q215" s="55">
        <f t="shared" si="48"/>
        <v>46.85576349588565</v>
      </c>
      <c r="S215" s="2">
        <v>9</v>
      </c>
      <c r="T215" s="2">
        <v>17</v>
      </c>
      <c r="U215" s="2"/>
      <c r="V215" s="2" t="s">
        <v>36</v>
      </c>
      <c r="X215" s="37"/>
      <c r="Y215" s="38"/>
      <c r="Z215" s="2">
        <v>70</v>
      </c>
      <c r="AA215" s="2">
        <v>50</v>
      </c>
      <c r="AB215" s="48">
        <f t="shared" si="43"/>
        <v>0</v>
      </c>
      <c r="AF215" s="38"/>
      <c r="AG215" s="38"/>
      <c r="AH215" s="38">
        <f t="shared" si="55"/>
        <v>0</v>
      </c>
    </row>
    <row r="216" spans="1:34" s="1" customFormat="1" ht="23.25" customHeight="1">
      <c r="A216" s="49">
        <v>207</v>
      </c>
      <c r="B216" s="50" t="s">
        <v>246</v>
      </c>
      <c r="C216" s="51">
        <v>14296840</v>
      </c>
      <c r="D216" s="51"/>
      <c r="E216" s="52">
        <f t="shared" si="49"/>
        <v>14296840</v>
      </c>
      <c r="F216" s="53">
        <v>6523705.38</v>
      </c>
      <c r="G216" s="45">
        <f t="shared" si="44"/>
        <v>45.63040070393178</v>
      </c>
      <c r="H216" s="46">
        <f t="shared" si="45"/>
        <v>4.369599296068223</v>
      </c>
      <c r="I216" s="47">
        <f t="shared" si="50"/>
        <v>7773134.62</v>
      </c>
      <c r="J216" s="46">
        <f t="shared" si="46"/>
        <v>54.36959929606822</v>
      </c>
      <c r="K216" s="53">
        <v>2873520</v>
      </c>
      <c r="L216" s="45">
        <f t="shared" si="47"/>
        <v>20.098986908995276</v>
      </c>
      <c r="M216" s="44">
        <f t="shared" si="51"/>
        <v>9397225.379999999</v>
      </c>
      <c r="N216" s="45">
        <f t="shared" si="52"/>
        <v>65.72938761292704</v>
      </c>
      <c r="O216" s="54">
        <f t="shared" si="53"/>
        <v>4.270612387072958</v>
      </c>
      <c r="P216" s="53">
        <f t="shared" si="54"/>
        <v>4899614.620000001</v>
      </c>
      <c r="Q216" s="55">
        <f t="shared" si="48"/>
        <v>34.27061238707296</v>
      </c>
      <c r="S216" s="2">
        <v>3</v>
      </c>
      <c r="T216" s="2">
        <v>3</v>
      </c>
      <c r="U216" s="2" t="s">
        <v>75</v>
      </c>
      <c r="V216" s="2" t="s">
        <v>36</v>
      </c>
      <c r="X216" s="37"/>
      <c r="Y216" s="38"/>
      <c r="Z216" s="2">
        <v>70</v>
      </c>
      <c r="AA216" s="2">
        <v>50</v>
      </c>
      <c r="AB216" s="48">
        <f t="shared" si="43"/>
        <v>0</v>
      </c>
      <c r="AF216" s="38"/>
      <c r="AG216" s="38"/>
      <c r="AH216" s="38">
        <f t="shared" si="55"/>
        <v>0</v>
      </c>
    </row>
    <row r="217" spans="1:34" s="1" customFormat="1" ht="23.25" customHeight="1">
      <c r="A217" s="49">
        <v>208</v>
      </c>
      <c r="B217" s="50" t="s">
        <v>247</v>
      </c>
      <c r="C217" s="51">
        <v>830400</v>
      </c>
      <c r="D217" s="51"/>
      <c r="E217" s="52">
        <f t="shared" si="49"/>
        <v>830400</v>
      </c>
      <c r="F217" s="53">
        <v>378300.94</v>
      </c>
      <c r="G217" s="45">
        <f t="shared" si="44"/>
        <v>45.55647157996147</v>
      </c>
      <c r="H217" s="46">
        <f t="shared" si="45"/>
        <v>4.4435284200385325</v>
      </c>
      <c r="I217" s="47">
        <f t="shared" si="50"/>
        <v>452099.06</v>
      </c>
      <c r="J217" s="46">
        <f t="shared" si="46"/>
        <v>54.44352842003853</v>
      </c>
      <c r="K217" s="53">
        <v>25148.69</v>
      </c>
      <c r="L217" s="45">
        <f t="shared" si="47"/>
        <v>3.0285031310211945</v>
      </c>
      <c r="M217" s="44">
        <f t="shared" si="51"/>
        <v>403449.63</v>
      </c>
      <c r="N217" s="45">
        <f t="shared" si="52"/>
        <v>48.58497471098266</v>
      </c>
      <c r="O217" s="54">
        <f t="shared" si="53"/>
        <v>21.415025289017343</v>
      </c>
      <c r="P217" s="53">
        <f t="shared" si="54"/>
        <v>426950.37</v>
      </c>
      <c r="Q217" s="55">
        <f t="shared" si="48"/>
        <v>51.41502528901734</v>
      </c>
      <c r="R217" s="58"/>
      <c r="S217" s="2" t="s">
        <v>67</v>
      </c>
      <c r="T217" s="2">
        <v>2</v>
      </c>
      <c r="U217" s="2"/>
      <c r="V217" s="2" t="s">
        <v>67</v>
      </c>
      <c r="X217" s="37"/>
      <c r="Y217" s="38"/>
      <c r="Z217" s="2">
        <v>70</v>
      </c>
      <c r="AA217" s="2">
        <v>50</v>
      </c>
      <c r="AB217" s="48">
        <f t="shared" si="43"/>
        <v>0</v>
      </c>
      <c r="AF217" s="38"/>
      <c r="AG217" s="38"/>
      <c r="AH217" s="38">
        <f t="shared" si="55"/>
        <v>0</v>
      </c>
    </row>
    <row r="218" spans="1:34" s="1" customFormat="1" ht="23.25" customHeight="1">
      <c r="A218" s="49">
        <v>209</v>
      </c>
      <c r="B218" s="50" t="s">
        <v>248</v>
      </c>
      <c r="C218" s="51">
        <v>683350</v>
      </c>
      <c r="D218" s="51"/>
      <c r="E218" s="52">
        <f t="shared" si="49"/>
        <v>683350</v>
      </c>
      <c r="F218" s="53">
        <v>310572.56</v>
      </c>
      <c r="G218" s="45">
        <f t="shared" si="44"/>
        <v>45.44853442598961</v>
      </c>
      <c r="H218" s="46">
        <f t="shared" si="45"/>
        <v>4.551465574010393</v>
      </c>
      <c r="I218" s="47">
        <f t="shared" si="50"/>
        <v>372777.44</v>
      </c>
      <c r="J218" s="46">
        <f t="shared" si="46"/>
        <v>54.55146557401039</v>
      </c>
      <c r="K218" s="53"/>
      <c r="L218" s="45">
        <f t="shared" si="47"/>
        <v>0</v>
      </c>
      <c r="M218" s="44">
        <f t="shared" si="51"/>
        <v>310572.56</v>
      </c>
      <c r="N218" s="45">
        <f t="shared" si="52"/>
        <v>45.44853442598961</v>
      </c>
      <c r="O218" s="54">
        <f t="shared" si="53"/>
        <v>24.551465574010393</v>
      </c>
      <c r="P218" s="53">
        <f t="shared" si="54"/>
        <v>372777.44</v>
      </c>
      <c r="Q218" s="55">
        <f t="shared" si="48"/>
        <v>54.55146557401039</v>
      </c>
      <c r="S218" s="2">
        <v>83</v>
      </c>
      <c r="T218" s="2">
        <v>83</v>
      </c>
      <c r="U218" s="2"/>
      <c r="V218" s="2" t="s">
        <v>67</v>
      </c>
      <c r="X218" s="37"/>
      <c r="Y218" s="38"/>
      <c r="Z218" s="2">
        <v>70</v>
      </c>
      <c r="AA218" s="2">
        <v>50</v>
      </c>
      <c r="AB218" s="48">
        <f t="shared" si="43"/>
        <v>0</v>
      </c>
      <c r="AF218" s="38"/>
      <c r="AG218" s="38"/>
      <c r="AH218" s="38">
        <f t="shared" si="55"/>
        <v>0</v>
      </c>
    </row>
    <row r="219" spans="1:34" s="1" customFormat="1" ht="23.25" customHeight="1">
      <c r="A219" s="49">
        <v>210</v>
      </c>
      <c r="B219" s="50" t="s">
        <v>249</v>
      </c>
      <c r="C219" s="51">
        <v>16419972</v>
      </c>
      <c r="D219" s="51"/>
      <c r="E219" s="52">
        <f t="shared" si="49"/>
        <v>16419972</v>
      </c>
      <c r="F219" s="53">
        <v>7453758.61</v>
      </c>
      <c r="G219" s="45">
        <f t="shared" si="44"/>
        <v>45.39446601979589</v>
      </c>
      <c r="H219" s="46">
        <f t="shared" si="45"/>
        <v>4.6055339802041075</v>
      </c>
      <c r="I219" s="47">
        <f t="shared" si="50"/>
        <v>8966213.39</v>
      </c>
      <c r="J219" s="46">
        <f t="shared" si="46"/>
        <v>54.60553398020411</v>
      </c>
      <c r="K219" s="53"/>
      <c r="L219" s="45">
        <f t="shared" si="47"/>
        <v>0</v>
      </c>
      <c r="M219" s="44">
        <f t="shared" si="51"/>
        <v>7453758.61</v>
      </c>
      <c r="N219" s="45">
        <f t="shared" si="52"/>
        <v>45.39446601979589</v>
      </c>
      <c r="O219" s="54">
        <f t="shared" si="53"/>
        <v>24.605533980204108</v>
      </c>
      <c r="P219" s="53">
        <f t="shared" si="54"/>
        <v>8966213.39</v>
      </c>
      <c r="Q219" s="55">
        <f t="shared" si="48"/>
        <v>54.60553398020411</v>
      </c>
      <c r="S219" s="2">
        <v>8</v>
      </c>
      <c r="T219" s="2">
        <v>3</v>
      </c>
      <c r="U219" s="2" t="s">
        <v>75</v>
      </c>
      <c r="V219" s="2" t="s">
        <v>36</v>
      </c>
      <c r="X219" s="37"/>
      <c r="Y219" s="38"/>
      <c r="Z219" s="2">
        <v>70</v>
      </c>
      <c r="AA219" s="2">
        <v>50</v>
      </c>
      <c r="AB219" s="48">
        <f t="shared" si="43"/>
        <v>0</v>
      </c>
      <c r="AF219" s="38"/>
      <c r="AG219" s="38"/>
      <c r="AH219" s="38">
        <f t="shared" si="55"/>
        <v>0</v>
      </c>
    </row>
    <row r="220" spans="1:34" s="1" customFormat="1" ht="23.25" customHeight="1">
      <c r="A220" s="49">
        <v>211</v>
      </c>
      <c r="B220" s="50" t="s">
        <v>250</v>
      </c>
      <c r="C220" s="51">
        <v>10609172</v>
      </c>
      <c r="D220" s="51"/>
      <c r="E220" s="52">
        <f t="shared" si="49"/>
        <v>10609172</v>
      </c>
      <c r="F220" s="53">
        <v>4812730.48</v>
      </c>
      <c r="G220" s="45">
        <f t="shared" si="44"/>
        <v>45.363865153661386</v>
      </c>
      <c r="H220" s="46">
        <f t="shared" si="45"/>
        <v>4.636134846338614</v>
      </c>
      <c r="I220" s="47">
        <f t="shared" si="50"/>
        <v>5796441.52</v>
      </c>
      <c r="J220" s="46">
        <f t="shared" si="46"/>
        <v>54.63613484633862</v>
      </c>
      <c r="K220" s="53">
        <v>129000</v>
      </c>
      <c r="L220" s="45">
        <f t="shared" si="47"/>
        <v>1.215929009351531</v>
      </c>
      <c r="M220" s="44">
        <f t="shared" si="51"/>
        <v>4941730.48</v>
      </c>
      <c r="N220" s="45">
        <f t="shared" si="52"/>
        <v>46.57979416301291</v>
      </c>
      <c r="O220" s="54">
        <f t="shared" si="53"/>
        <v>23.420205836987087</v>
      </c>
      <c r="P220" s="53">
        <f t="shared" si="54"/>
        <v>5667441.52</v>
      </c>
      <c r="Q220" s="55">
        <f t="shared" si="48"/>
        <v>53.42020583698709</v>
      </c>
      <c r="S220" s="2">
        <v>7</v>
      </c>
      <c r="T220" s="2">
        <v>3</v>
      </c>
      <c r="U220" s="2" t="s">
        <v>75</v>
      </c>
      <c r="V220" s="2" t="s">
        <v>36</v>
      </c>
      <c r="X220" s="37"/>
      <c r="Y220" s="38"/>
      <c r="Z220" s="2">
        <v>70</v>
      </c>
      <c r="AA220" s="2">
        <v>50</v>
      </c>
      <c r="AB220" s="48">
        <f t="shared" si="43"/>
        <v>0</v>
      </c>
      <c r="AF220" s="38"/>
      <c r="AG220" s="38"/>
      <c r="AH220" s="38">
        <f t="shared" si="55"/>
        <v>0</v>
      </c>
    </row>
    <row r="221" spans="1:34" s="1" customFormat="1" ht="23.25" customHeight="1">
      <c r="A221" s="49">
        <v>212</v>
      </c>
      <c r="B221" s="50" t="s">
        <v>251</v>
      </c>
      <c r="C221" s="51">
        <v>10164510</v>
      </c>
      <c r="D221" s="51"/>
      <c r="E221" s="52">
        <f t="shared" si="49"/>
        <v>10164510</v>
      </c>
      <c r="F221" s="53">
        <v>4608399.5</v>
      </c>
      <c r="G221" s="45">
        <f t="shared" si="44"/>
        <v>45.33813730322465</v>
      </c>
      <c r="H221" s="46">
        <f t="shared" si="45"/>
        <v>4.661862696775351</v>
      </c>
      <c r="I221" s="47">
        <f t="shared" si="50"/>
        <v>5556110.5</v>
      </c>
      <c r="J221" s="46">
        <f t="shared" si="46"/>
        <v>54.66186269677535</v>
      </c>
      <c r="K221" s="53">
        <v>801736</v>
      </c>
      <c r="L221" s="45">
        <f t="shared" si="47"/>
        <v>7.887601074719785</v>
      </c>
      <c r="M221" s="44">
        <f t="shared" si="51"/>
        <v>5410135.5</v>
      </c>
      <c r="N221" s="45">
        <f t="shared" si="52"/>
        <v>53.22573837794444</v>
      </c>
      <c r="O221" s="54">
        <f t="shared" si="53"/>
        <v>16.774261622055562</v>
      </c>
      <c r="P221" s="53">
        <f t="shared" si="54"/>
        <v>4754374.5</v>
      </c>
      <c r="Q221" s="55">
        <f t="shared" si="48"/>
        <v>46.77426162205556</v>
      </c>
      <c r="S221" s="2">
        <v>5</v>
      </c>
      <c r="T221" s="2">
        <v>3</v>
      </c>
      <c r="U221" s="2" t="s">
        <v>75</v>
      </c>
      <c r="V221" s="2" t="s">
        <v>36</v>
      </c>
      <c r="X221" s="37"/>
      <c r="Y221" s="38"/>
      <c r="Z221" s="2">
        <v>70</v>
      </c>
      <c r="AA221" s="2">
        <v>50</v>
      </c>
      <c r="AB221" s="48">
        <f t="shared" si="43"/>
        <v>0</v>
      </c>
      <c r="AF221" s="38"/>
      <c r="AG221" s="38"/>
      <c r="AH221" s="38">
        <f t="shared" si="55"/>
        <v>0</v>
      </c>
    </row>
    <row r="222" spans="1:34" s="1" customFormat="1" ht="23.25" customHeight="1">
      <c r="A222" s="49">
        <v>213</v>
      </c>
      <c r="B222" s="50" t="s">
        <v>252</v>
      </c>
      <c r="C222" s="51">
        <v>12606640</v>
      </c>
      <c r="D222" s="51"/>
      <c r="E222" s="52">
        <f t="shared" si="49"/>
        <v>12606640</v>
      </c>
      <c r="F222" s="53">
        <v>5707551.94</v>
      </c>
      <c r="G222" s="45">
        <f t="shared" si="44"/>
        <v>45.274172499571655</v>
      </c>
      <c r="H222" s="46">
        <f t="shared" si="45"/>
        <v>4.725827500428345</v>
      </c>
      <c r="I222" s="47">
        <f t="shared" si="50"/>
        <v>6899088.06</v>
      </c>
      <c r="J222" s="46">
        <f t="shared" si="46"/>
        <v>54.725827500428345</v>
      </c>
      <c r="K222" s="53"/>
      <c r="L222" s="45">
        <f t="shared" si="47"/>
        <v>0</v>
      </c>
      <c r="M222" s="44">
        <f t="shared" si="51"/>
        <v>5707551.94</v>
      </c>
      <c r="N222" s="45">
        <f t="shared" si="52"/>
        <v>45.274172499571655</v>
      </c>
      <c r="O222" s="54">
        <f t="shared" si="53"/>
        <v>24.725827500428345</v>
      </c>
      <c r="P222" s="53">
        <f t="shared" si="54"/>
        <v>6899088.06</v>
      </c>
      <c r="Q222" s="55">
        <f t="shared" si="48"/>
        <v>54.725827500428345</v>
      </c>
      <c r="S222" s="2">
        <v>3</v>
      </c>
      <c r="T222" s="2">
        <v>3</v>
      </c>
      <c r="U222" s="2" t="s">
        <v>75</v>
      </c>
      <c r="V222" s="2" t="s">
        <v>36</v>
      </c>
      <c r="X222" s="37"/>
      <c r="Y222" s="38"/>
      <c r="Z222" s="2">
        <v>70</v>
      </c>
      <c r="AA222" s="2">
        <v>50</v>
      </c>
      <c r="AB222" s="48">
        <f t="shared" si="43"/>
        <v>0</v>
      </c>
      <c r="AF222" s="38"/>
      <c r="AG222" s="38"/>
      <c r="AH222" s="38">
        <f t="shared" si="55"/>
        <v>0</v>
      </c>
    </row>
    <row r="223" spans="1:34" s="1" customFormat="1" ht="23.25" customHeight="1">
      <c r="A223" s="49">
        <v>214</v>
      </c>
      <c r="B223" s="50" t="s">
        <v>253</v>
      </c>
      <c r="C223" s="51">
        <v>13716692</v>
      </c>
      <c r="D223" s="51"/>
      <c r="E223" s="52">
        <f t="shared" si="49"/>
        <v>13716692</v>
      </c>
      <c r="F223" s="53">
        <v>6207644.75</v>
      </c>
      <c r="G223" s="45">
        <f t="shared" si="44"/>
        <v>45.256135735934</v>
      </c>
      <c r="H223" s="46">
        <f t="shared" si="45"/>
        <v>4.743864264065998</v>
      </c>
      <c r="I223" s="47">
        <f t="shared" si="50"/>
        <v>7509047.25</v>
      </c>
      <c r="J223" s="46">
        <f t="shared" si="46"/>
        <v>54.743864264066</v>
      </c>
      <c r="K223" s="53">
        <v>3193430</v>
      </c>
      <c r="L223" s="45">
        <f t="shared" si="47"/>
        <v>23.281342177837047</v>
      </c>
      <c r="M223" s="44">
        <f t="shared" si="51"/>
        <v>9401074.75</v>
      </c>
      <c r="N223" s="45">
        <f t="shared" si="52"/>
        <v>68.53747791377104</v>
      </c>
      <c r="O223" s="54">
        <f t="shared" si="53"/>
        <v>1.462522086228958</v>
      </c>
      <c r="P223" s="53">
        <f t="shared" si="54"/>
        <v>4315617.25</v>
      </c>
      <c r="Q223" s="55">
        <f t="shared" si="48"/>
        <v>31.462522086228955</v>
      </c>
      <c r="S223" s="2">
        <v>6</v>
      </c>
      <c r="T223" s="2">
        <v>3</v>
      </c>
      <c r="U223" s="2" t="s">
        <v>75</v>
      </c>
      <c r="V223" s="2" t="s">
        <v>36</v>
      </c>
      <c r="X223" s="37"/>
      <c r="Y223" s="38"/>
      <c r="Z223" s="2">
        <v>70</v>
      </c>
      <c r="AA223" s="2">
        <v>50</v>
      </c>
      <c r="AB223" s="48">
        <f t="shared" si="43"/>
        <v>0</v>
      </c>
      <c r="AF223" s="38"/>
      <c r="AG223" s="38"/>
      <c r="AH223" s="38">
        <f t="shared" si="55"/>
        <v>0</v>
      </c>
    </row>
    <row r="224" spans="1:34" s="1" customFormat="1" ht="23.25" customHeight="1">
      <c r="A224" s="49">
        <v>215</v>
      </c>
      <c r="B224" s="50" t="s">
        <v>254</v>
      </c>
      <c r="C224" s="51">
        <v>7827380</v>
      </c>
      <c r="D224" s="51"/>
      <c r="E224" s="52">
        <f t="shared" si="49"/>
        <v>7827380</v>
      </c>
      <c r="F224" s="53">
        <v>3541175.47</v>
      </c>
      <c r="G224" s="45">
        <f t="shared" si="44"/>
        <v>45.2408784293084</v>
      </c>
      <c r="H224" s="46">
        <f t="shared" si="45"/>
        <v>4.7591215706915975</v>
      </c>
      <c r="I224" s="47">
        <f t="shared" si="50"/>
        <v>4286204.529999999</v>
      </c>
      <c r="J224" s="46">
        <f t="shared" si="46"/>
        <v>54.75912157069159</v>
      </c>
      <c r="K224" s="53"/>
      <c r="L224" s="45">
        <f t="shared" si="47"/>
        <v>0</v>
      </c>
      <c r="M224" s="44">
        <f t="shared" si="51"/>
        <v>3541175.47</v>
      </c>
      <c r="N224" s="45">
        <f t="shared" si="52"/>
        <v>45.2408784293084</v>
      </c>
      <c r="O224" s="54">
        <f t="shared" si="53"/>
        <v>24.759121570691597</v>
      </c>
      <c r="P224" s="53">
        <f t="shared" si="54"/>
        <v>4286204.529999999</v>
      </c>
      <c r="Q224" s="55">
        <f t="shared" si="48"/>
        <v>54.75912157069159</v>
      </c>
      <c r="S224" s="2">
        <v>1</v>
      </c>
      <c r="T224" s="2">
        <v>17</v>
      </c>
      <c r="U224" s="2"/>
      <c r="V224" s="2" t="s">
        <v>36</v>
      </c>
      <c r="X224" s="37"/>
      <c r="Y224" s="38"/>
      <c r="Z224" s="2">
        <v>70</v>
      </c>
      <c r="AA224" s="2">
        <v>50</v>
      </c>
      <c r="AB224" s="48">
        <f t="shared" si="43"/>
        <v>0</v>
      </c>
      <c r="AF224" s="38"/>
      <c r="AG224" s="38"/>
      <c r="AH224" s="38">
        <f t="shared" si="55"/>
        <v>0</v>
      </c>
    </row>
    <row r="225" spans="1:34" s="1" customFormat="1" ht="23.25" customHeight="1">
      <c r="A225" s="49">
        <v>216</v>
      </c>
      <c r="B225" s="50" t="s">
        <v>255</v>
      </c>
      <c r="C225" s="51">
        <v>6310350</v>
      </c>
      <c r="D225" s="51"/>
      <c r="E225" s="52">
        <f t="shared" si="49"/>
        <v>6310350</v>
      </c>
      <c r="F225" s="53">
        <v>2850219.71</v>
      </c>
      <c r="G225" s="45">
        <f t="shared" si="44"/>
        <v>45.16737914695698</v>
      </c>
      <c r="H225" s="46">
        <f t="shared" si="45"/>
        <v>4.832620853043018</v>
      </c>
      <c r="I225" s="47">
        <f t="shared" si="50"/>
        <v>3460130.29</v>
      </c>
      <c r="J225" s="46">
        <f t="shared" si="46"/>
        <v>54.83262085304302</v>
      </c>
      <c r="K225" s="53">
        <v>220859.68</v>
      </c>
      <c r="L225" s="45">
        <f t="shared" si="47"/>
        <v>3.4999592732574265</v>
      </c>
      <c r="M225" s="44">
        <f t="shared" si="51"/>
        <v>3071079.39</v>
      </c>
      <c r="N225" s="45">
        <f t="shared" si="52"/>
        <v>48.667338420214406</v>
      </c>
      <c r="O225" s="54">
        <f t="shared" si="53"/>
        <v>21.332661579785594</v>
      </c>
      <c r="P225" s="53">
        <f t="shared" si="54"/>
        <v>3239270.61</v>
      </c>
      <c r="Q225" s="55">
        <f t="shared" si="48"/>
        <v>51.332661579785594</v>
      </c>
      <c r="S225" s="2">
        <v>1</v>
      </c>
      <c r="T225" s="2">
        <v>3</v>
      </c>
      <c r="U225" s="2" t="s">
        <v>75</v>
      </c>
      <c r="V225" s="2" t="s">
        <v>36</v>
      </c>
      <c r="X225" s="37"/>
      <c r="Y225" s="38"/>
      <c r="Z225" s="2">
        <v>70</v>
      </c>
      <c r="AA225" s="2">
        <v>50</v>
      </c>
      <c r="AB225" s="48">
        <f t="shared" si="43"/>
        <v>0</v>
      </c>
      <c r="AF225" s="38"/>
      <c r="AG225" s="38"/>
      <c r="AH225" s="38">
        <f t="shared" si="55"/>
        <v>0</v>
      </c>
    </row>
    <row r="226" spans="1:34" s="1" customFormat="1" ht="23.25" customHeight="1">
      <c r="A226" s="49">
        <v>217</v>
      </c>
      <c r="B226" s="50" t="s">
        <v>256</v>
      </c>
      <c r="C226" s="51">
        <v>10700350</v>
      </c>
      <c r="D226" s="51"/>
      <c r="E226" s="52">
        <f t="shared" si="49"/>
        <v>10700350</v>
      </c>
      <c r="F226" s="53">
        <v>4822255.74</v>
      </c>
      <c r="G226" s="45">
        <f t="shared" si="44"/>
        <v>45.06633652170256</v>
      </c>
      <c r="H226" s="46">
        <f t="shared" si="45"/>
        <v>4.93366347829744</v>
      </c>
      <c r="I226" s="47">
        <f t="shared" si="50"/>
        <v>5878094.26</v>
      </c>
      <c r="J226" s="46">
        <f t="shared" si="46"/>
        <v>54.93366347829744</v>
      </c>
      <c r="K226" s="53"/>
      <c r="L226" s="45">
        <f t="shared" si="47"/>
        <v>0</v>
      </c>
      <c r="M226" s="44">
        <f t="shared" si="51"/>
        <v>4822255.74</v>
      </c>
      <c r="N226" s="45">
        <f t="shared" si="52"/>
        <v>45.06633652170256</v>
      </c>
      <c r="O226" s="54">
        <f t="shared" si="53"/>
        <v>24.93366347829744</v>
      </c>
      <c r="P226" s="53">
        <f t="shared" si="54"/>
        <v>5878094.26</v>
      </c>
      <c r="Q226" s="55">
        <f t="shared" si="48"/>
        <v>54.93366347829744</v>
      </c>
      <c r="S226" s="2">
        <v>1</v>
      </c>
      <c r="T226" s="2">
        <v>3</v>
      </c>
      <c r="U226" s="2" t="s">
        <v>75</v>
      </c>
      <c r="V226" s="2" t="s">
        <v>36</v>
      </c>
      <c r="X226" s="37"/>
      <c r="Y226" s="38"/>
      <c r="Z226" s="2">
        <v>70</v>
      </c>
      <c r="AA226" s="2">
        <v>50</v>
      </c>
      <c r="AB226" s="48">
        <f t="shared" si="43"/>
        <v>0</v>
      </c>
      <c r="AF226" s="38"/>
      <c r="AG226" s="38"/>
      <c r="AH226" s="38">
        <f t="shared" si="55"/>
        <v>0</v>
      </c>
    </row>
    <row r="227" spans="1:34" s="1" customFormat="1" ht="23.25" customHeight="1">
      <c r="A227" s="49">
        <v>218</v>
      </c>
      <c r="B227" s="50" t="s">
        <v>257</v>
      </c>
      <c r="C227" s="51">
        <v>5541440</v>
      </c>
      <c r="D227" s="51"/>
      <c r="E227" s="52">
        <f t="shared" si="49"/>
        <v>5541440</v>
      </c>
      <c r="F227" s="53">
        <v>2490242.99</v>
      </c>
      <c r="G227" s="45">
        <f t="shared" si="44"/>
        <v>44.938553697233935</v>
      </c>
      <c r="H227" s="46">
        <f t="shared" si="45"/>
        <v>5.061446302766065</v>
      </c>
      <c r="I227" s="47">
        <f t="shared" si="50"/>
        <v>3051197.01</v>
      </c>
      <c r="J227" s="46">
        <f t="shared" si="46"/>
        <v>55.061446302766065</v>
      </c>
      <c r="K227" s="53">
        <v>833627.09</v>
      </c>
      <c r="L227" s="45">
        <f t="shared" si="47"/>
        <v>15.043510170641566</v>
      </c>
      <c r="M227" s="44">
        <f t="shared" si="51"/>
        <v>3323870.08</v>
      </c>
      <c r="N227" s="45">
        <f t="shared" si="52"/>
        <v>59.982063867875496</v>
      </c>
      <c r="O227" s="54">
        <f t="shared" si="53"/>
        <v>10.017936132124504</v>
      </c>
      <c r="P227" s="53">
        <f t="shared" si="54"/>
        <v>2217569.92</v>
      </c>
      <c r="Q227" s="55">
        <f t="shared" si="48"/>
        <v>40.017936132124504</v>
      </c>
      <c r="S227" s="2">
        <v>1</v>
      </c>
      <c r="T227" s="2">
        <v>3</v>
      </c>
      <c r="U227" s="2" t="s">
        <v>75</v>
      </c>
      <c r="V227" s="2" t="s">
        <v>36</v>
      </c>
      <c r="X227" s="37"/>
      <c r="Y227" s="38"/>
      <c r="Z227" s="2">
        <v>70</v>
      </c>
      <c r="AA227" s="2">
        <v>50</v>
      </c>
      <c r="AB227" s="48">
        <f t="shared" si="43"/>
        <v>0</v>
      </c>
      <c r="AF227" s="38"/>
      <c r="AG227" s="38"/>
      <c r="AH227" s="38">
        <f t="shared" si="55"/>
        <v>0</v>
      </c>
    </row>
    <row r="228" spans="1:34" s="1" customFormat="1" ht="23.25" customHeight="1">
      <c r="A228" s="49">
        <v>219</v>
      </c>
      <c r="B228" s="50" t="s">
        <v>258</v>
      </c>
      <c r="C228" s="51">
        <v>13905780</v>
      </c>
      <c r="D228" s="51"/>
      <c r="E228" s="52">
        <f t="shared" si="49"/>
        <v>13905780</v>
      </c>
      <c r="F228" s="53">
        <v>6213878.51</v>
      </c>
      <c r="G228" s="45">
        <f t="shared" si="44"/>
        <v>44.68558045647206</v>
      </c>
      <c r="H228" s="46">
        <f t="shared" si="45"/>
        <v>5.31441954352794</v>
      </c>
      <c r="I228" s="47">
        <f t="shared" si="50"/>
        <v>7691901.49</v>
      </c>
      <c r="J228" s="46">
        <f t="shared" si="46"/>
        <v>55.31441954352794</v>
      </c>
      <c r="K228" s="53">
        <v>1365000</v>
      </c>
      <c r="L228" s="45">
        <f t="shared" si="47"/>
        <v>9.816062097918994</v>
      </c>
      <c r="M228" s="44">
        <f t="shared" si="51"/>
        <v>7578878.51</v>
      </c>
      <c r="N228" s="45">
        <f t="shared" si="52"/>
        <v>54.501642554391054</v>
      </c>
      <c r="O228" s="54">
        <f t="shared" si="53"/>
        <v>15.498357445608946</v>
      </c>
      <c r="P228" s="53">
        <f t="shared" si="54"/>
        <v>6326901.49</v>
      </c>
      <c r="Q228" s="55">
        <f t="shared" si="48"/>
        <v>45.498357445608946</v>
      </c>
      <c r="S228" s="2">
        <v>1</v>
      </c>
      <c r="T228" s="2">
        <v>3</v>
      </c>
      <c r="U228" s="2" t="s">
        <v>75</v>
      </c>
      <c r="V228" s="2" t="s">
        <v>36</v>
      </c>
      <c r="X228" s="37"/>
      <c r="Y228" s="38"/>
      <c r="Z228" s="2">
        <v>70</v>
      </c>
      <c r="AA228" s="2">
        <v>50</v>
      </c>
      <c r="AB228" s="48">
        <f t="shared" si="43"/>
        <v>0</v>
      </c>
      <c r="AF228" s="38"/>
      <c r="AG228" s="38"/>
      <c r="AH228" s="38">
        <f t="shared" si="55"/>
        <v>0</v>
      </c>
    </row>
    <row r="229" spans="1:34" s="1" customFormat="1" ht="23.25" customHeight="1">
      <c r="A229" s="49">
        <v>220</v>
      </c>
      <c r="B229" s="50" t="s">
        <v>259</v>
      </c>
      <c r="C229" s="51">
        <v>10400310</v>
      </c>
      <c r="D229" s="51"/>
      <c r="E229" s="52">
        <f t="shared" si="49"/>
        <v>10400310</v>
      </c>
      <c r="F229" s="53">
        <v>4647098.19</v>
      </c>
      <c r="G229" s="45">
        <f t="shared" si="44"/>
        <v>44.6823045659216</v>
      </c>
      <c r="H229" s="46">
        <f t="shared" si="45"/>
        <v>5.317695434078402</v>
      </c>
      <c r="I229" s="47">
        <f t="shared" si="50"/>
        <v>5753211.81</v>
      </c>
      <c r="J229" s="46">
        <f t="shared" si="46"/>
        <v>55.31769543407841</v>
      </c>
      <c r="K229" s="53">
        <v>1736980</v>
      </c>
      <c r="L229" s="45">
        <f t="shared" si="47"/>
        <v>16.701232944018013</v>
      </c>
      <c r="M229" s="44">
        <f t="shared" si="51"/>
        <v>6384078.19</v>
      </c>
      <c r="N229" s="45">
        <f t="shared" si="52"/>
        <v>61.38353750993961</v>
      </c>
      <c r="O229" s="54">
        <f t="shared" si="53"/>
        <v>8.616462490060393</v>
      </c>
      <c r="P229" s="53">
        <f t="shared" si="54"/>
        <v>4016231.8099999996</v>
      </c>
      <c r="Q229" s="55">
        <f t="shared" si="48"/>
        <v>38.616462490060385</v>
      </c>
      <c r="S229" s="2">
        <v>2</v>
      </c>
      <c r="T229" s="2">
        <v>3</v>
      </c>
      <c r="U229" s="2" t="s">
        <v>75</v>
      </c>
      <c r="V229" s="2" t="s">
        <v>36</v>
      </c>
      <c r="X229" s="37"/>
      <c r="Y229" s="38"/>
      <c r="Z229" s="2">
        <v>70</v>
      </c>
      <c r="AA229" s="2">
        <v>50</v>
      </c>
      <c r="AB229" s="48">
        <f t="shared" si="43"/>
        <v>0</v>
      </c>
      <c r="AF229" s="38"/>
      <c r="AG229" s="38"/>
      <c r="AH229" s="38">
        <f t="shared" si="55"/>
        <v>0</v>
      </c>
    </row>
    <row r="230" spans="1:34" s="1" customFormat="1" ht="23.25" customHeight="1">
      <c r="A230" s="49">
        <v>221</v>
      </c>
      <c r="B230" s="50" t="s">
        <v>260</v>
      </c>
      <c r="C230" s="51">
        <v>2924786</v>
      </c>
      <c r="D230" s="51"/>
      <c r="E230" s="52">
        <f t="shared" si="49"/>
        <v>2924786</v>
      </c>
      <c r="F230" s="53">
        <v>1297994.21</v>
      </c>
      <c r="G230" s="45">
        <f t="shared" si="44"/>
        <v>44.37911730977925</v>
      </c>
      <c r="H230" s="46">
        <f t="shared" si="45"/>
        <v>5.620882690220753</v>
      </c>
      <c r="I230" s="47">
        <f t="shared" si="50"/>
        <v>1626791.79</v>
      </c>
      <c r="J230" s="46">
        <f t="shared" si="46"/>
        <v>55.62088269022075</v>
      </c>
      <c r="K230" s="53"/>
      <c r="L230" s="45">
        <f t="shared" si="47"/>
        <v>0</v>
      </c>
      <c r="M230" s="44">
        <f t="shared" si="51"/>
        <v>1297994.21</v>
      </c>
      <c r="N230" s="45">
        <f t="shared" si="52"/>
        <v>44.37911730977925</v>
      </c>
      <c r="O230" s="54">
        <f t="shared" si="53"/>
        <v>25.620882690220753</v>
      </c>
      <c r="P230" s="53">
        <f t="shared" si="54"/>
        <v>1626791.79</v>
      </c>
      <c r="Q230" s="55">
        <f t="shared" si="48"/>
        <v>55.62088269022075</v>
      </c>
      <c r="S230" s="2">
        <v>8</v>
      </c>
      <c r="T230" s="2">
        <v>3</v>
      </c>
      <c r="U230" s="2" t="s">
        <v>75</v>
      </c>
      <c r="V230" s="2" t="s">
        <v>36</v>
      </c>
      <c r="X230" s="37"/>
      <c r="Y230" s="38"/>
      <c r="Z230" s="2">
        <v>70</v>
      </c>
      <c r="AA230" s="2">
        <v>50</v>
      </c>
      <c r="AB230" s="48">
        <f t="shared" si="43"/>
        <v>0</v>
      </c>
      <c r="AF230" s="38"/>
      <c r="AG230" s="38"/>
      <c r="AH230" s="38">
        <f t="shared" si="55"/>
        <v>0</v>
      </c>
    </row>
    <row r="231" spans="1:34" s="1" customFormat="1" ht="23.25" customHeight="1">
      <c r="A231" s="49">
        <v>222</v>
      </c>
      <c r="B231" s="50" t="s">
        <v>261</v>
      </c>
      <c r="C231" s="51">
        <v>10528758</v>
      </c>
      <c r="D231" s="51"/>
      <c r="E231" s="52">
        <f t="shared" si="49"/>
        <v>10528758</v>
      </c>
      <c r="F231" s="53">
        <v>4664308.01</v>
      </c>
      <c r="G231" s="45">
        <f t="shared" si="44"/>
        <v>44.30064790168033</v>
      </c>
      <c r="H231" s="46">
        <f t="shared" si="45"/>
        <v>5.699352098319672</v>
      </c>
      <c r="I231" s="47">
        <f t="shared" si="50"/>
        <v>5864449.99</v>
      </c>
      <c r="J231" s="46">
        <f t="shared" si="46"/>
        <v>55.69935209831967</v>
      </c>
      <c r="K231" s="53">
        <v>463290</v>
      </c>
      <c r="L231" s="45">
        <f t="shared" si="47"/>
        <v>4.400234101686068</v>
      </c>
      <c r="M231" s="44">
        <f t="shared" si="51"/>
        <v>5127598.01</v>
      </c>
      <c r="N231" s="45">
        <f t="shared" si="52"/>
        <v>48.7008820033664</v>
      </c>
      <c r="O231" s="54">
        <f t="shared" si="53"/>
        <v>21.299117996633598</v>
      </c>
      <c r="P231" s="53">
        <f t="shared" si="54"/>
        <v>5401159.99</v>
      </c>
      <c r="Q231" s="55">
        <f t="shared" si="48"/>
        <v>51.2991179966336</v>
      </c>
      <c r="S231" s="2">
        <v>4</v>
      </c>
      <c r="T231" s="2">
        <v>3</v>
      </c>
      <c r="U231" s="2" t="s">
        <v>75</v>
      </c>
      <c r="V231" s="2" t="s">
        <v>36</v>
      </c>
      <c r="X231" s="37"/>
      <c r="Y231" s="38"/>
      <c r="Z231" s="2">
        <v>70</v>
      </c>
      <c r="AA231" s="2">
        <v>50</v>
      </c>
      <c r="AB231" s="48">
        <f t="shared" si="43"/>
        <v>0</v>
      </c>
      <c r="AF231" s="38"/>
      <c r="AG231" s="38"/>
      <c r="AH231" s="38">
        <f t="shared" si="55"/>
        <v>0</v>
      </c>
    </row>
    <row r="232" spans="1:34" s="1" customFormat="1" ht="23.25" customHeight="1">
      <c r="A232" s="49">
        <v>223</v>
      </c>
      <c r="B232" s="50" t="s">
        <v>262</v>
      </c>
      <c r="C232" s="51">
        <v>7211428</v>
      </c>
      <c r="D232" s="51"/>
      <c r="E232" s="52">
        <f t="shared" si="49"/>
        <v>7211428</v>
      </c>
      <c r="F232" s="53">
        <v>3193147.2</v>
      </c>
      <c r="G232" s="45">
        <f t="shared" si="44"/>
        <v>44.27898607598939</v>
      </c>
      <c r="H232" s="46">
        <f t="shared" si="45"/>
        <v>5.721013924010613</v>
      </c>
      <c r="I232" s="47">
        <f t="shared" si="50"/>
        <v>4018280.8</v>
      </c>
      <c r="J232" s="46">
        <f t="shared" si="46"/>
        <v>55.72101392401061</v>
      </c>
      <c r="K232" s="53">
        <v>845700</v>
      </c>
      <c r="L232" s="45">
        <f t="shared" si="47"/>
        <v>11.727219629732142</v>
      </c>
      <c r="M232" s="44">
        <f t="shared" si="51"/>
        <v>4038847.2</v>
      </c>
      <c r="N232" s="45">
        <f t="shared" si="52"/>
        <v>56.00620570572153</v>
      </c>
      <c r="O232" s="54">
        <f t="shared" si="53"/>
        <v>13.993794294278473</v>
      </c>
      <c r="P232" s="53">
        <f t="shared" si="54"/>
        <v>3172580.8</v>
      </c>
      <c r="Q232" s="55">
        <f t="shared" si="48"/>
        <v>43.99379429427847</v>
      </c>
      <c r="S232" s="2">
        <v>4</v>
      </c>
      <c r="T232" s="2">
        <v>3</v>
      </c>
      <c r="U232" s="2" t="s">
        <v>75</v>
      </c>
      <c r="V232" s="2" t="s">
        <v>36</v>
      </c>
      <c r="X232" s="37"/>
      <c r="Y232" s="38"/>
      <c r="Z232" s="2">
        <v>70</v>
      </c>
      <c r="AA232" s="2">
        <v>50</v>
      </c>
      <c r="AB232" s="48">
        <f t="shared" si="43"/>
        <v>0</v>
      </c>
      <c r="AF232" s="38"/>
      <c r="AG232" s="38"/>
      <c r="AH232" s="38">
        <f t="shared" si="55"/>
        <v>0</v>
      </c>
    </row>
    <row r="233" spans="1:34" s="1" customFormat="1" ht="23.25" customHeight="1">
      <c r="A233" s="49">
        <v>224</v>
      </c>
      <c r="B233" s="50" t="s">
        <v>263</v>
      </c>
      <c r="C233" s="51">
        <v>10368972</v>
      </c>
      <c r="D233" s="51"/>
      <c r="E233" s="52">
        <f t="shared" si="49"/>
        <v>10368972</v>
      </c>
      <c r="F233" s="53">
        <v>4579037.51</v>
      </c>
      <c r="G233" s="45">
        <f t="shared" si="44"/>
        <v>44.160959350647296</v>
      </c>
      <c r="H233" s="46">
        <f t="shared" si="45"/>
        <v>5.839040649352704</v>
      </c>
      <c r="I233" s="47">
        <f t="shared" si="50"/>
        <v>5789934.49</v>
      </c>
      <c r="J233" s="46">
        <f t="shared" si="46"/>
        <v>55.839040649352704</v>
      </c>
      <c r="K233" s="53">
        <v>1697442</v>
      </c>
      <c r="L233" s="45">
        <f t="shared" si="47"/>
        <v>16.370398145544225</v>
      </c>
      <c r="M233" s="44">
        <f t="shared" si="51"/>
        <v>6276479.51</v>
      </c>
      <c r="N233" s="45">
        <f t="shared" si="52"/>
        <v>60.531357496191525</v>
      </c>
      <c r="O233" s="54">
        <f t="shared" si="53"/>
        <v>9.468642503808475</v>
      </c>
      <c r="P233" s="53">
        <f t="shared" si="54"/>
        <v>4092492.49</v>
      </c>
      <c r="Q233" s="55">
        <f t="shared" si="48"/>
        <v>39.468642503808475</v>
      </c>
      <c r="S233" s="2">
        <v>6</v>
      </c>
      <c r="T233" s="2">
        <v>3</v>
      </c>
      <c r="U233" s="2" t="s">
        <v>75</v>
      </c>
      <c r="V233" s="2" t="s">
        <v>36</v>
      </c>
      <c r="X233" s="37"/>
      <c r="Y233" s="38"/>
      <c r="Z233" s="2">
        <v>70</v>
      </c>
      <c r="AA233" s="2">
        <v>50</v>
      </c>
      <c r="AB233" s="48">
        <f t="shared" si="43"/>
        <v>0</v>
      </c>
      <c r="AF233" s="38"/>
      <c r="AG233" s="38"/>
      <c r="AH233" s="38">
        <f t="shared" si="55"/>
        <v>0</v>
      </c>
    </row>
    <row r="234" spans="1:34" s="1" customFormat="1" ht="23.25" customHeight="1">
      <c r="A234" s="49">
        <v>225</v>
      </c>
      <c r="B234" s="50" t="s">
        <v>264</v>
      </c>
      <c r="C234" s="51">
        <v>19889400</v>
      </c>
      <c r="D234" s="51"/>
      <c r="E234" s="52">
        <f t="shared" si="49"/>
        <v>19889400</v>
      </c>
      <c r="F234" s="53">
        <v>8775613.1</v>
      </c>
      <c r="G234" s="45">
        <f t="shared" si="44"/>
        <v>44.12206049453478</v>
      </c>
      <c r="H234" s="46">
        <f t="shared" si="45"/>
        <v>5.877939505465221</v>
      </c>
      <c r="I234" s="47">
        <f t="shared" si="50"/>
        <v>11113786.9</v>
      </c>
      <c r="J234" s="46">
        <f t="shared" si="46"/>
        <v>55.87793950546522</v>
      </c>
      <c r="K234" s="53">
        <v>3896186</v>
      </c>
      <c r="L234" s="45">
        <f t="shared" si="47"/>
        <v>19.589258600058322</v>
      </c>
      <c r="M234" s="44">
        <f t="shared" si="51"/>
        <v>12671799.1</v>
      </c>
      <c r="N234" s="45">
        <f t="shared" si="52"/>
        <v>63.7113190945931</v>
      </c>
      <c r="O234" s="54">
        <f t="shared" si="53"/>
        <v>6.288680905406899</v>
      </c>
      <c r="P234" s="53">
        <f t="shared" si="54"/>
        <v>7217600.9</v>
      </c>
      <c r="Q234" s="55">
        <f t="shared" si="48"/>
        <v>36.2886809054069</v>
      </c>
      <c r="S234" s="2">
        <v>9</v>
      </c>
      <c r="T234" s="2">
        <v>3</v>
      </c>
      <c r="U234" s="2" t="s">
        <v>75</v>
      </c>
      <c r="V234" s="2" t="s">
        <v>36</v>
      </c>
      <c r="X234" s="37"/>
      <c r="Y234" s="38"/>
      <c r="Z234" s="2">
        <v>70</v>
      </c>
      <c r="AA234" s="2">
        <v>50</v>
      </c>
      <c r="AB234" s="48">
        <f t="shared" si="43"/>
        <v>0</v>
      </c>
      <c r="AF234" s="38"/>
      <c r="AG234" s="38"/>
      <c r="AH234" s="38">
        <f t="shared" si="55"/>
        <v>0</v>
      </c>
    </row>
    <row r="235" spans="1:34" s="1" customFormat="1" ht="23.25" customHeight="1">
      <c r="A235" s="49">
        <v>226</v>
      </c>
      <c r="B235" s="50" t="s">
        <v>265</v>
      </c>
      <c r="C235" s="51">
        <v>2586860</v>
      </c>
      <c r="D235" s="51"/>
      <c r="E235" s="52">
        <f t="shared" si="49"/>
        <v>2586860</v>
      </c>
      <c r="F235" s="53">
        <v>1131452.98</v>
      </c>
      <c r="G235" s="45">
        <f t="shared" si="44"/>
        <v>43.73846980509189</v>
      </c>
      <c r="H235" s="46">
        <f t="shared" si="45"/>
        <v>6.2615301949081115</v>
      </c>
      <c r="I235" s="47">
        <f t="shared" si="50"/>
        <v>1455407.02</v>
      </c>
      <c r="J235" s="46">
        <f t="shared" si="46"/>
        <v>56.26153019490811</v>
      </c>
      <c r="K235" s="53">
        <v>36000</v>
      </c>
      <c r="L235" s="45">
        <f t="shared" si="47"/>
        <v>1.3916485623497212</v>
      </c>
      <c r="M235" s="44">
        <f t="shared" si="51"/>
        <v>1167452.98</v>
      </c>
      <c r="N235" s="45">
        <f t="shared" si="52"/>
        <v>45.13011836744161</v>
      </c>
      <c r="O235" s="54">
        <f t="shared" si="53"/>
        <v>24.86988163255839</v>
      </c>
      <c r="P235" s="53">
        <f t="shared" si="54"/>
        <v>1419407.02</v>
      </c>
      <c r="Q235" s="55">
        <f t="shared" si="48"/>
        <v>54.86988163255839</v>
      </c>
      <c r="S235" s="2">
        <v>8</v>
      </c>
      <c r="T235" s="2">
        <v>53</v>
      </c>
      <c r="U235" s="2"/>
      <c r="V235" s="2" t="s">
        <v>36</v>
      </c>
      <c r="X235" s="37"/>
      <c r="Y235" s="38"/>
      <c r="Z235" s="2">
        <v>70</v>
      </c>
      <c r="AA235" s="2">
        <v>50</v>
      </c>
      <c r="AB235" s="48">
        <f t="shared" si="43"/>
        <v>0</v>
      </c>
      <c r="AF235" s="38"/>
      <c r="AG235" s="38"/>
      <c r="AH235" s="38">
        <f t="shared" si="55"/>
        <v>0</v>
      </c>
    </row>
    <row r="236" spans="1:34" s="1" customFormat="1" ht="23.25" customHeight="1">
      <c r="A236" s="49">
        <v>227</v>
      </c>
      <c r="B236" s="50" t="s">
        <v>266</v>
      </c>
      <c r="C236" s="51">
        <v>1173920</v>
      </c>
      <c r="D236" s="51"/>
      <c r="E236" s="52">
        <f t="shared" si="49"/>
        <v>1173920</v>
      </c>
      <c r="F236" s="53">
        <v>513298.11</v>
      </c>
      <c r="G236" s="45">
        <f t="shared" si="44"/>
        <v>43.72513544364182</v>
      </c>
      <c r="H236" s="46">
        <f t="shared" si="45"/>
        <v>6.274864556358182</v>
      </c>
      <c r="I236" s="47">
        <f t="shared" si="50"/>
        <v>660621.89</v>
      </c>
      <c r="J236" s="46">
        <f t="shared" si="46"/>
        <v>56.27486455635818</v>
      </c>
      <c r="K236" s="53"/>
      <c r="L236" s="45">
        <f t="shared" si="47"/>
        <v>0</v>
      </c>
      <c r="M236" s="44">
        <f t="shared" si="51"/>
        <v>513298.11</v>
      </c>
      <c r="N236" s="45">
        <f t="shared" si="52"/>
        <v>43.72513544364182</v>
      </c>
      <c r="O236" s="54">
        <f t="shared" si="53"/>
        <v>26.27486455635818</v>
      </c>
      <c r="P236" s="53">
        <f t="shared" si="54"/>
        <v>660621.89</v>
      </c>
      <c r="Q236" s="55">
        <f t="shared" si="48"/>
        <v>56.27486455635818</v>
      </c>
      <c r="S236" s="2">
        <v>8</v>
      </c>
      <c r="T236" s="2">
        <v>83</v>
      </c>
      <c r="U236" s="2"/>
      <c r="V236" s="2" t="s">
        <v>36</v>
      </c>
      <c r="X236" s="37"/>
      <c r="Y236" s="38"/>
      <c r="Z236" s="2">
        <v>70</v>
      </c>
      <c r="AA236" s="2">
        <v>50</v>
      </c>
      <c r="AB236" s="48">
        <f t="shared" si="43"/>
        <v>0</v>
      </c>
      <c r="AF236" s="38"/>
      <c r="AG236" s="38"/>
      <c r="AH236" s="38">
        <f t="shared" si="55"/>
        <v>0</v>
      </c>
    </row>
    <row r="237" spans="1:34" s="1" customFormat="1" ht="23.25" customHeight="1">
      <c r="A237" s="49">
        <v>228</v>
      </c>
      <c r="B237" s="50" t="s">
        <v>267</v>
      </c>
      <c r="C237" s="51">
        <v>14425162</v>
      </c>
      <c r="D237" s="51"/>
      <c r="E237" s="52">
        <f t="shared" si="49"/>
        <v>14425162</v>
      </c>
      <c r="F237" s="53">
        <v>6259917.48</v>
      </c>
      <c r="G237" s="45">
        <f t="shared" si="44"/>
        <v>43.39582099667234</v>
      </c>
      <c r="H237" s="46">
        <f t="shared" si="45"/>
        <v>6.604179003327658</v>
      </c>
      <c r="I237" s="47">
        <f t="shared" si="50"/>
        <v>8165244.52</v>
      </c>
      <c r="J237" s="46">
        <f t="shared" si="46"/>
        <v>56.60417900332766</v>
      </c>
      <c r="K237" s="53">
        <v>2973000</v>
      </c>
      <c r="L237" s="45">
        <f t="shared" si="47"/>
        <v>20.6098205344245</v>
      </c>
      <c r="M237" s="44">
        <f t="shared" si="51"/>
        <v>9232917.48</v>
      </c>
      <c r="N237" s="45">
        <f t="shared" si="52"/>
        <v>64.00564153109684</v>
      </c>
      <c r="O237" s="54">
        <f t="shared" si="53"/>
        <v>5.994358468903158</v>
      </c>
      <c r="P237" s="53">
        <f t="shared" si="54"/>
        <v>5192244.52</v>
      </c>
      <c r="Q237" s="55">
        <f t="shared" si="48"/>
        <v>35.99435846890315</v>
      </c>
      <c r="S237" s="2">
        <v>6</v>
      </c>
      <c r="T237" s="2">
        <v>3</v>
      </c>
      <c r="U237" s="2" t="s">
        <v>75</v>
      </c>
      <c r="V237" s="2" t="s">
        <v>36</v>
      </c>
      <c r="X237" s="37"/>
      <c r="Y237" s="38"/>
      <c r="Z237" s="2">
        <v>70</v>
      </c>
      <c r="AA237" s="2">
        <v>50</v>
      </c>
      <c r="AB237" s="48">
        <f t="shared" si="43"/>
        <v>0</v>
      </c>
      <c r="AF237" s="38"/>
      <c r="AG237" s="38"/>
      <c r="AH237" s="38">
        <f t="shared" si="55"/>
        <v>0</v>
      </c>
    </row>
    <row r="238" spans="1:34" s="1" customFormat="1" ht="23.25" customHeight="1">
      <c r="A238" s="49">
        <v>229</v>
      </c>
      <c r="B238" s="50" t="s">
        <v>268</v>
      </c>
      <c r="C238" s="51">
        <v>3400830</v>
      </c>
      <c r="D238" s="51">
        <v>320000</v>
      </c>
      <c r="E238" s="52">
        <f t="shared" si="49"/>
        <v>3720830</v>
      </c>
      <c r="F238" s="53">
        <v>1608771.22</v>
      </c>
      <c r="G238" s="45">
        <f t="shared" si="44"/>
        <v>43.236891231257545</v>
      </c>
      <c r="H238" s="46">
        <f t="shared" si="45"/>
        <v>6.763108768742455</v>
      </c>
      <c r="I238" s="47">
        <f t="shared" si="50"/>
        <v>2112058.7800000003</v>
      </c>
      <c r="J238" s="46">
        <f t="shared" si="46"/>
        <v>56.76310876874246</v>
      </c>
      <c r="K238" s="53">
        <v>197665</v>
      </c>
      <c r="L238" s="45">
        <f t="shared" si="47"/>
        <v>5.312389977505019</v>
      </c>
      <c r="M238" s="44">
        <f t="shared" si="51"/>
        <v>1806436.22</v>
      </c>
      <c r="N238" s="45">
        <f t="shared" si="52"/>
        <v>48.54928120876256</v>
      </c>
      <c r="O238" s="54">
        <f t="shared" si="53"/>
        <v>21.450718791237442</v>
      </c>
      <c r="P238" s="53">
        <f t="shared" si="54"/>
        <v>1914393.78</v>
      </c>
      <c r="Q238" s="55">
        <f t="shared" si="48"/>
        <v>51.45071879123744</v>
      </c>
      <c r="S238" s="2">
        <v>8</v>
      </c>
      <c r="T238" s="2">
        <v>15</v>
      </c>
      <c r="U238" s="2"/>
      <c r="V238" s="2" t="s">
        <v>36</v>
      </c>
      <c r="X238" s="37"/>
      <c r="Y238" s="38"/>
      <c r="Z238" s="2">
        <v>70</v>
      </c>
      <c r="AA238" s="2">
        <v>50</v>
      </c>
      <c r="AB238" s="48">
        <f t="shared" si="43"/>
        <v>0</v>
      </c>
      <c r="AF238" s="38"/>
      <c r="AG238" s="38"/>
      <c r="AH238" s="38">
        <f t="shared" si="55"/>
        <v>0</v>
      </c>
    </row>
    <row r="239" spans="1:34" s="1" customFormat="1" ht="23.25" customHeight="1">
      <c r="A239" s="49">
        <v>230</v>
      </c>
      <c r="B239" s="50" t="s">
        <v>269</v>
      </c>
      <c r="C239" s="51">
        <v>2908740</v>
      </c>
      <c r="D239" s="51"/>
      <c r="E239" s="52">
        <f t="shared" si="49"/>
        <v>2908740</v>
      </c>
      <c r="F239" s="53">
        <v>1249026.42</v>
      </c>
      <c r="G239" s="45">
        <f t="shared" si="44"/>
        <v>42.940462880835</v>
      </c>
      <c r="H239" s="46">
        <f t="shared" si="45"/>
        <v>7.059537119165</v>
      </c>
      <c r="I239" s="47">
        <f t="shared" si="50"/>
        <v>1659713.58</v>
      </c>
      <c r="J239" s="46">
        <f t="shared" si="46"/>
        <v>57.059537119165</v>
      </c>
      <c r="K239" s="53">
        <v>349930</v>
      </c>
      <c r="L239" s="45">
        <f t="shared" si="47"/>
        <v>12.030294904322833</v>
      </c>
      <c r="M239" s="44">
        <f t="shared" si="51"/>
        <v>1598956.42</v>
      </c>
      <c r="N239" s="45">
        <f t="shared" si="52"/>
        <v>54.970757785157836</v>
      </c>
      <c r="O239" s="54">
        <f t="shared" si="53"/>
        <v>15.029242214842164</v>
      </c>
      <c r="P239" s="53">
        <f t="shared" si="54"/>
        <v>1309783.58</v>
      </c>
      <c r="Q239" s="55">
        <f t="shared" si="48"/>
        <v>45.029242214842164</v>
      </c>
      <c r="S239" s="2">
        <v>9</v>
      </c>
      <c r="T239" s="2">
        <v>17</v>
      </c>
      <c r="U239" s="2"/>
      <c r="V239" s="2" t="s">
        <v>36</v>
      </c>
      <c r="X239" s="37"/>
      <c r="Y239" s="38"/>
      <c r="Z239" s="2">
        <v>70</v>
      </c>
      <c r="AA239" s="2">
        <v>50</v>
      </c>
      <c r="AB239" s="48">
        <f t="shared" si="43"/>
        <v>0</v>
      </c>
      <c r="AF239" s="38"/>
      <c r="AG239" s="38"/>
      <c r="AH239" s="38">
        <f t="shared" si="55"/>
        <v>0</v>
      </c>
    </row>
    <row r="240" spans="1:34" s="1" customFormat="1" ht="23.25" customHeight="1">
      <c r="A240" s="49">
        <v>231</v>
      </c>
      <c r="B240" s="50" t="s">
        <v>270</v>
      </c>
      <c r="C240" s="51">
        <f>3544410+4341530</f>
        <v>7885940</v>
      </c>
      <c r="D240" s="51"/>
      <c r="E240" s="52">
        <f t="shared" si="49"/>
        <v>7885940</v>
      </c>
      <c r="F240" s="53">
        <f>2094276.7+1279474.46</f>
        <v>3373751.16</v>
      </c>
      <c r="G240" s="45">
        <f t="shared" si="44"/>
        <v>42.781851751344796</v>
      </c>
      <c r="H240" s="46">
        <f t="shared" si="45"/>
        <v>7.218148248655204</v>
      </c>
      <c r="I240" s="47">
        <f t="shared" si="50"/>
        <v>4512188.84</v>
      </c>
      <c r="J240" s="46">
        <f t="shared" si="46"/>
        <v>57.218148248655204</v>
      </c>
      <c r="K240" s="53">
        <f>40540.64+2761632</f>
        <v>2802172.64</v>
      </c>
      <c r="L240" s="45">
        <f t="shared" si="47"/>
        <v>35.53378088090957</v>
      </c>
      <c r="M240" s="44">
        <f t="shared" si="51"/>
        <v>6175923.800000001</v>
      </c>
      <c r="N240" s="45">
        <f t="shared" si="52"/>
        <v>78.31563263225438</v>
      </c>
      <c r="O240" s="54">
        <f t="shared" si="53"/>
        <v>-8.315632632254378</v>
      </c>
      <c r="P240" s="53">
        <f t="shared" si="54"/>
        <v>1710016.1999999993</v>
      </c>
      <c r="Q240" s="55">
        <f t="shared" si="48"/>
        <v>21.684367367745626</v>
      </c>
      <c r="S240" s="2" t="s">
        <v>67</v>
      </c>
      <c r="T240" s="2">
        <v>5</v>
      </c>
      <c r="U240" s="2"/>
      <c r="V240" s="2" t="s">
        <v>67</v>
      </c>
      <c r="X240" s="59"/>
      <c r="Y240" s="38"/>
      <c r="Z240" s="2">
        <v>70</v>
      </c>
      <c r="AA240" s="2">
        <v>50</v>
      </c>
      <c r="AB240" s="48">
        <f>+Y240-X240</f>
        <v>0</v>
      </c>
      <c r="AF240" s="38"/>
      <c r="AG240" s="38"/>
      <c r="AH240" s="38">
        <f t="shared" si="55"/>
        <v>0</v>
      </c>
    </row>
    <row r="241" spans="1:34" s="1" customFormat="1" ht="23.25" customHeight="1">
      <c r="A241" s="49">
        <v>232</v>
      </c>
      <c r="B241" s="50" t="s">
        <v>271</v>
      </c>
      <c r="C241" s="51">
        <v>13679770</v>
      </c>
      <c r="D241" s="51"/>
      <c r="E241" s="52">
        <f t="shared" si="49"/>
        <v>13679770</v>
      </c>
      <c r="F241" s="53">
        <v>5850877.31</v>
      </c>
      <c r="G241" s="45">
        <f t="shared" si="44"/>
        <v>42.77029007066639</v>
      </c>
      <c r="H241" s="46">
        <f t="shared" si="45"/>
        <v>7.229709929333609</v>
      </c>
      <c r="I241" s="47">
        <f t="shared" si="50"/>
        <v>7828892.69</v>
      </c>
      <c r="J241" s="46">
        <f t="shared" si="46"/>
        <v>57.22970992933361</v>
      </c>
      <c r="K241" s="53">
        <v>2274720</v>
      </c>
      <c r="L241" s="45">
        <f t="shared" si="47"/>
        <v>16.628349745646307</v>
      </c>
      <c r="M241" s="44">
        <f t="shared" si="51"/>
        <v>8125597.31</v>
      </c>
      <c r="N241" s="45">
        <f t="shared" si="52"/>
        <v>59.3986398163127</v>
      </c>
      <c r="O241" s="54">
        <f t="shared" si="53"/>
        <v>10.601360183687298</v>
      </c>
      <c r="P241" s="53">
        <f t="shared" si="54"/>
        <v>5554172.69</v>
      </c>
      <c r="Q241" s="55">
        <f t="shared" si="48"/>
        <v>40.6013601836873</v>
      </c>
      <c r="S241" s="2">
        <v>1</v>
      </c>
      <c r="T241" s="2">
        <v>3</v>
      </c>
      <c r="U241" s="2" t="s">
        <v>75</v>
      </c>
      <c r="V241" s="2" t="s">
        <v>36</v>
      </c>
      <c r="X241" s="37"/>
      <c r="Y241" s="38"/>
      <c r="Z241" s="2">
        <v>70</v>
      </c>
      <c r="AA241" s="2">
        <v>50</v>
      </c>
      <c r="AB241" s="48">
        <f>+Y241+X241</f>
        <v>0</v>
      </c>
      <c r="AF241" s="38"/>
      <c r="AG241" s="38"/>
      <c r="AH241" s="38">
        <f t="shared" si="55"/>
        <v>0</v>
      </c>
    </row>
    <row r="242" spans="1:34" s="1" customFormat="1" ht="23.25" customHeight="1">
      <c r="A242" s="49">
        <v>233</v>
      </c>
      <c r="B242" s="50" t="s">
        <v>272</v>
      </c>
      <c r="C242" s="51">
        <v>8930310</v>
      </c>
      <c r="D242" s="51"/>
      <c r="E242" s="52">
        <f t="shared" si="49"/>
        <v>8930310</v>
      </c>
      <c r="F242" s="53">
        <v>3816512.36</v>
      </c>
      <c r="G242" s="45">
        <f t="shared" si="44"/>
        <v>42.73661675798488</v>
      </c>
      <c r="H242" s="46">
        <f t="shared" si="45"/>
        <v>7.2633832420151165</v>
      </c>
      <c r="I242" s="47">
        <f t="shared" si="50"/>
        <v>5113797.640000001</v>
      </c>
      <c r="J242" s="46">
        <f t="shared" si="46"/>
        <v>57.263383242015124</v>
      </c>
      <c r="K242" s="53">
        <v>1037012</v>
      </c>
      <c r="L242" s="45">
        <f t="shared" si="47"/>
        <v>11.612273258151173</v>
      </c>
      <c r="M242" s="44">
        <f t="shared" si="51"/>
        <v>4853524.359999999</v>
      </c>
      <c r="N242" s="45">
        <f t="shared" si="52"/>
        <v>54.34889001613605</v>
      </c>
      <c r="O242" s="54">
        <f t="shared" si="53"/>
        <v>15.651109983863947</v>
      </c>
      <c r="P242" s="53">
        <f t="shared" si="54"/>
        <v>4076785.6400000006</v>
      </c>
      <c r="Q242" s="55">
        <f t="shared" si="48"/>
        <v>45.65110998386395</v>
      </c>
      <c r="S242" s="2">
        <v>4</v>
      </c>
      <c r="T242" s="2">
        <v>3</v>
      </c>
      <c r="U242" s="2" t="s">
        <v>75</v>
      </c>
      <c r="V242" s="2" t="s">
        <v>36</v>
      </c>
      <c r="X242" s="37"/>
      <c r="Y242" s="38"/>
      <c r="Z242" s="2">
        <v>70</v>
      </c>
      <c r="AA242" s="2">
        <v>50</v>
      </c>
      <c r="AB242" s="48">
        <f>+Y242+X242</f>
        <v>0</v>
      </c>
      <c r="AF242" s="38"/>
      <c r="AG242" s="38"/>
      <c r="AH242" s="38">
        <f t="shared" si="55"/>
        <v>0</v>
      </c>
    </row>
    <row r="243" spans="1:34" s="1" customFormat="1" ht="23.25" customHeight="1">
      <c r="A243" s="49">
        <v>234</v>
      </c>
      <c r="B243" s="50" t="s">
        <v>273</v>
      </c>
      <c r="C243" s="51">
        <v>2157960</v>
      </c>
      <c r="D243" s="51"/>
      <c r="E243" s="52">
        <f t="shared" si="49"/>
        <v>2157960</v>
      </c>
      <c r="F243" s="53">
        <v>913086.01</v>
      </c>
      <c r="G243" s="45">
        <f t="shared" si="44"/>
        <v>42.31246223284954</v>
      </c>
      <c r="H243" s="46">
        <f t="shared" si="45"/>
        <v>7.6875377671504594</v>
      </c>
      <c r="I243" s="47">
        <f t="shared" si="50"/>
        <v>1244873.99</v>
      </c>
      <c r="J243" s="46">
        <f t="shared" si="46"/>
        <v>57.68753776715046</v>
      </c>
      <c r="K243" s="53">
        <v>208100</v>
      </c>
      <c r="L243" s="45">
        <f t="shared" si="47"/>
        <v>9.643366883538157</v>
      </c>
      <c r="M243" s="44">
        <f t="shared" si="51"/>
        <v>1121186.01</v>
      </c>
      <c r="N243" s="45">
        <f t="shared" si="52"/>
        <v>51.9558291163877</v>
      </c>
      <c r="O243" s="54">
        <f t="shared" si="53"/>
        <v>18.044170883612303</v>
      </c>
      <c r="P243" s="53">
        <f t="shared" si="54"/>
        <v>1036773.99</v>
      </c>
      <c r="Q243" s="55">
        <f t="shared" si="48"/>
        <v>48.0441708836123</v>
      </c>
      <c r="S243" s="2">
        <v>9</v>
      </c>
      <c r="T243" s="2">
        <v>53</v>
      </c>
      <c r="U243" s="2"/>
      <c r="V243" s="2" t="s">
        <v>36</v>
      </c>
      <c r="X243" s="37"/>
      <c r="Y243" s="38"/>
      <c r="Z243" s="2">
        <v>70</v>
      </c>
      <c r="AA243" s="2">
        <v>50</v>
      </c>
      <c r="AB243" s="48">
        <f>+Y243+X243</f>
        <v>0</v>
      </c>
      <c r="AF243" s="38"/>
      <c r="AG243" s="38"/>
      <c r="AH243" s="38">
        <f t="shared" si="55"/>
        <v>0</v>
      </c>
    </row>
    <row r="244" spans="1:34" s="1" customFormat="1" ht="23.25" customHeight="1">
      <c r="A244" s="49">
        <v>235</v>
      </c>
      <c r="B244" s="50" t="s">
        <v>274</v>
      </c>
      <c r="C244" s="51">
        <v>11456922</v>
      </c>
      <c r="D244" s="51"/>
      <c r="E244" s="52">
        <f t="shared" si="49"/>
        <v>11456922</v>
      </c>
      <c r="F244" s="53">
        <v>4835281.11</v>
      </c>
      <c r="G244" s="45">
        <f t="shared" si="44"/>
        <v>42.20401526692772</v>
      </c>
      <c r="H244" s="46">
        <f t="shared" si="45"/>
        <v>7.795984733072281</v>
      </c>
      <c r="I244" s="47">
        <f t="shared" si="50"/>
        <v>6621640.89</v>
      </c>
      <c r="J244" s="46">
        <f t="shared" si="46"/>
        <v>57.79598473307229</v>
      </c>
      <c r="K244" s="53">
        <v>1040180</v>
      </c>
      <c r="L244" s="45">
        <f t="shared" si="47"/>
        <v>9.079052820644149</v>
      </c>
      <c r="M244" s="44">
        <f t="shared" si="51"/>
        <v>5875461.11</v>
      </c>
      <c r="N244" s="45">
        <f t="shared" si="52"/>
        <v>51.28306808757186</v>
      </c>
      <c r="O244" s="54">
        <f t="shared" si="53"/>
        <v>18.716931912428137</v>
      </c>
      <c r="P244" s="53">
        <f t="shared" si="54"/>
        <v>5581460.89</v>
      </c>
      <c r="Q244" s="55">
        <f t="shared" si="48"/>
        <v>48.71693191242814</v>
      </c>
      <c r="S244" s="2">
        <v>4</v>
      </c>
      <c r="T244" s="2">
        <v>3</v>
      </c>
      <c r="U244" s="2" t="s">
        <v>75</v>
      </c>
      <c r="V244" s="2" t="s">
        <v>36</v>
      </c>
      <c r="X244" s="37"/>
      <c r="Y244" s="38"/>
      <c r="Z244" s="2">
        <v>70</v>
      </c>
      <c r="AA244" s="2">
        <v>50</v>
      </c>
      <c r="AB244" s="48">
        <f>+Y244+X244</f>
        <v>0</v>
      </c>
      <c r="AF244" s="38"/>
      <c r="AG244" s="38"/>
      <c r="AH244" s="38">
        <f t="shared" si="55"/>
        <v>0</v>
      </c>
    </row>
    <row r="245" spans="1:34" s="1" customFormat="1" ht="23.25" customHeight="1">
      <c r="A245" s="49">
        <v>236</v>
      </c>
      <c r="B245" s="50" t="s">
        <v>275</v>
      </c>
      <c r="C245" s="51">
        <v>6010600</v>
      </c>
      <c r="D245" s="51"/>
      <c r="E245" s="52">
        <f t="shared" si="49"/>
        <v>6010600</v>
      </c>
      <c r="F245" s="53">
        <v>2525704.34</v>
      </c>
      <c r="G245" s="45">
        <f t="shared" si="44"/>
        <v>42.02083552390776</v>
      </c>
      <c r="H245" s="46">
        <f t="shared" si="45"/>
        <v>7.979164476092237</v>
      </c>
      <c r="I245" s="47">
        <f t="shared" si="50"/>
        <v>3484895.66</v>
      </c>
      <c r="J245" s="46">
        <f t="shared" si="46"/>
        <v>57.97916447609224</v>
      </c>
      <c r="K245" s="53">
        <v>5000</v>
      </c>
      <c r="L245" s="45">
        <f t="shared" si="47"/>
        <v>0.08318637074501714</v>
      </c>
      <c r="M245" s="44">
        <f t="shared" si="51"/>
        <v>2530704.34</v>
      </c>
      <c r="N245" s="45">
        <f t="shared" si="52"/>
        <v>42.10402189465278</v>
      </c>
      <c r="O245" s="54">
        <f t="shared" si="53"/>
        <v>27.89597810534722</v>
      </c>
      <c r="P245" s="53">
        <f t="shared" si="54"/>
        <v>3479895.66</v>
      </c>
      <c r="Q245" s="55">
        <f t="shared" si="48"/>
        <v>57.89597810534722</v>
      </c>
      <c r="S245" s="2">
        <v>3</v>
      </c>
      <c r="T245" s="2">
        <v>3</v>
      </c>
      <c r="U245" s="2" t="s">
        <v>75</v>
      </c>
      <c r="V245" s="2" t="s">
        <v>36</v>
      </c>
      <c r="X245" s="37"/>
      <c r="Y245" s="38"/>
      <c r="Z245" s="2">
        <v>70</v>
      </c>
      <c r="AA245" s="2">
        <v>50</v>
      </c>
      <c r="AB245" s="48">
        <f>+Y245+X245</f>
        <v>0</v>
      </c>
      <c r="AF245" s="38"/>
      <c r="AG245" s="38"/>
      <c r="AH245" s="38">
        <f t="shared" si="55"/>
        <v>0</v>
      </c>
    </row>
    <row r="246" spans="1:34" s="1" customFormat="1" ht="23.25" customHeight="1">
      <c r="A246" s="49">
        <v>237</v>
      </c>
      <c r="B246" s="50" t="s">
        <v>276</v>
      </c>
      <c r="C246" s="51">
        <v>2755070</v>
      </c>
      <c r="D246" s="51">
        <v>320000</v>
      </c>
      <c r="E246" s="52">
        <f t="shared" si="49"/>
        <v>3075070</v>
      </c>
      <c r="F246" s="53">
        <v>1287642.06</v>
      </c>
      <c r="G246" s="45">
        <f t="shared" si="44"/>
        <v>41.873585316757016</v>
      </c>
      <c r="H246" s="46">
        <f t="shared" si="45"/>
        <v>8.126414683242984</v>
      </c>
      <c r="I246" s="47">
        <f t="shared" si="50"/>
        <v>1787427.94</v>
      </c>
      <c r="J246" s="46">
        <f t="shared" si="46"/>
        <v>58.126414683242984</v>
      </c>
      <c r="K246" s="53"/>
      <c r="L246" s="45">
        <f t="shared" si="47"/>
        <v>0</v>
      </c>
      <c r="M246" s="44">
        <f t="shared" si="51"/>
        <v>1287642.06</v>
      </c>
      <c r="N246" s="45">
        <f t="shared" si="52"/>
        <v>41.873585316757016</v>
      </c>
      <c r="O246" s="54">
        <f t="shared" si="53"/>
        <v>28.126414683242984</v>
      </c>
      <c r="P246" s="53">
        <f t="shared" si="54"/>
        <v>1787427.94</v>
      </c>
      <c r="Q246" s="55">
        <f t="shared" si="48"/>
        <v>58.126414683242984</v>
      </c>
      <c r="S246" s="2">
        <v>3</v>
      </c>
      <c r="T246" s="2">
        <v>15</v>
      </c>
      <c r="U246" s="2"/>
      <c r="V246" s="2" t="s">
        <v>36</v>
      </c>
      <c r="X246" s="37"/>
      <c r="Y246" s="38"/>
      <c r="Z246" s="2">
        <v>70</v>
      </c>
      <c r="AA246" s="2">
        <v>50</v>
      </c>
      <c r="AB246" s="48"/>
      <c r="AF246" s="38"/>
      <c r="AG246" s="38"/>
      <c r="AH246" s="38">
        <f t="shared" si="55"/>
        <v>0</v>
      </c>
    </row>
    <row r="247" spans="1:34" s="1" customFormat="1" ht="23.25" customHeight="1">
      <c r="A247" s="49">
        <v>238</v>
      </c>
      <c r="B247" s="50" t="s">
        <v>277</v>
      </c>
      <c r="C247" s="51">
        <v>2725080</v>
      </c>
      <c r="D247" s="51">
        <v>320000</v>
      </c>
      <c r="E247" s="52">
        <f t="shared" si="49"/>
        <v>3045080</v>
      </c>
      <c r="F247" s="53">
        <v>1247143.01</v>
      </c>
      <c r="G247" s="45">
        <f t="shared" si="44"/>
        <v>40.95600148436166</v>
      </c>
      <c r="H247" s="46">
        <f t="shared" si="45"/>
        <v>9.043998515638343</v>
      </c>
      <c r="I247" s="47">
        <f t="shared" si="50"/>
        <v>1797936.99</v>
      </c>
      <c r="J247" s="46">
        <f t="shared" si="46"/>
        <v>59.04399851563834</v>
      </c>
      <c r="K247" s="53"/>
      <c r="L247" s="45">
        <f t="shared" si="47"/>
        <v>0</v>
      </c>
      <c r="M247" s="44">
        <f t="shared" si="51"/>
        <v>1247143.01</v>
      </c>
      <c r="N247" s="45">
        <f t="shared" si="52"/>
        <v>40.95600148436166</v>
      </c>
      <c r="O247" s="54">
        <f t="shared" si="53"/>
        <v>29.043998515638343</v>
      </c>
      <c r="P247" s="53">
        <f t="shared" si="54"/>
        <v>1797936.99</v>
      </c>
      <c r="Q247" s="55">
        <f t="shared" si="48"/>
        <v>59.04399851563834</v>
      </c>
      <c r="S247" s="2">
        <v>2</v>
      </c>
      <c r="T247" s="2">
        <v>15</v>
      </c>
      <c r="U247" s="2"/>
      <c r="V247" s="2" t="s">
        <v>36</v>
      </c>
      <c r="X247" s="37"/>
      <c r="Y247" s="38"/>
      <c r="Z247" s="2">
        <v>70</v>
      </c>
      <c r="AA247" s="2">
        <v>50</v>
      </c>
      <c r="AB247" s="48">
        <f aca="true" t="shared" si="56" ref="AB247:AB280">+Y247+X247</f>
        <v>0</v>
      </c>
      <c r="AF247" s="38"/>
      <c r="AG247" s="38"/>
      <c r="AH247" s="38">
        <f t="shared" si="55"/>
        <v>0</v>
      </c>
    </row>
    <row r="248" spans="1:34" s="1" customFormat="1" ht="23.25" customHeight="1">
      <c r="A248" s="49">
        <v>239</v>
      </c>
      <c r="B248" s="50" t="s">
        <v>278</v>
      </c>
      <c r="C248" s="51">
        <v>2078150</v>
      </c>
      <c r="D248" s="51">
        <v>467000</v>
      </c>
      <c r="E248" s="52">
        <f t="shared" si="49"/>
        <v>2545150</v>
      </c>
      <c r="F248" s="53">
        <v>1040860.99</v>
      </c>
      <c r="G248" s="45">
        <f t="shared" si="44"/>
        <v>40.89586036186472</v>
      </c>
      <c r="H248" s="46">
        <f t="shared" si="45"/>
        <v>9.10413963813528</v>
      </c>
      <c r="I248" s="47">
        <f t="shared" si="50"/>
        <v>1504289.01</v>
      </c>
      <c r="J248" s="46">
        <f t="shared" si="46"/>
        <v>59.10413963813528</v>
      </c>
      <c r="K248" s="53">
        <v>45500</v>
      </c>
      <c r="L248" s="45">
        <f t="shared" si="47"/>
        <v>1.7877138871972182</v>
      </c>
      <c r="M248" s="44">
        <f t="shared" si="51"/>
        <v>1086360.99</v>
      </c>
      <c r="N248" s="45">
        <f t="shared" si="52"/>
        <v>42.68357424906194</v>
      </c>
      <c r="O248" s="54">
        <f t="shared" si="53"/>
        <v>27.31642575093806</v>
      </c>
      <c r="P248" s="53">
        <f t="shared" si="54"/>
        <v>1458789.01</v>
      </c>
      <c r="Q248" s="55">
        <f t="shared" si="48"/>
        <v>57.31642575093806</v>
      </c>
      <c r="S248" s="2">
        <v>7</v>
      </c>
      <c r="T248" s="2">
        <v>15</v>
      </c>
      <c r="U248" s="2"/>
      <c r="V248" s="2" t="s">
        <v>36</v>
      </c>
      <c r="X248" s="37"/>
      <c r="Y248" s="38"/>
      <c r="Z248" s="2">
        <v>70</v>
      </c>
      <c r="AA248" s="2">
        <v>50</v>
      </c>
      <c r="AB248" s="48">
        <f t="shared" si="56"/>
        <v>0</v>
      </c>
      <c r="AF248" s="38"/>
      <c r="AG248" s="38"/>
      <c r="AH248" s="38">
        <f t="shared" si="55"/>
        <v>0</v>
      </c>
    </row>
    <row r="249" spans="1:34" s="1" customFormat="1" ht="23.25" customHeight="1">
      <c r="A249" s="49">
        <v>240</v>
      </c>
      <c r="B249" s="50" t="s">
        <v>279</v>
      </c>
      <c r="C249" s="51">
        <v>5759140</v>
      </c>
      <c r="D249" s="51"/>
      <c r="E249" s="52">
        <f t="shared" si="49"/>
        <v>5759140</v>
      </c>
      <c r="F249" s="53">
        <v>2307191.34</v>
      </c>
      <c r="G249" s="45">
        <f t="shared" si="44"/>
        <v>40.061386595915366</v>
      </c>
      <c r="H249" s="46">
        <f t="shared" si="45"/>
        <v>9.938613404084634</v>
      </c>
      <c r="I249" s="47">
        <f t="shared" si="50"/>
        <v>3451948.66</v>
      </c>
      <c r="J249" s="46">
        <f t="shared" si="46"/>
        <v>59.938613404084634</v>
      </c>
      <c r="K249" s="53">
        <v>635092</v>
      </c>
      <c r="L249" s="45">
        <f t="shared" si="47"/>
        <v>11.027549252145285</v>
      </c>
      <c r="M249" s="44">
        <f t="shared" si="51"/>
        <v>2942283.34</v>
      </c>
      <c r="N249" s="45">
        <f t="shared" si="52"/>
        <v>51.08893584806065</v>
      </c>
      <c r="O249" s="54">
        <f t="shared" si="53"/>
        <v>18.91106415193935</v>
      </c>
      <c r="P249" s="53">
        <f t="shared" si="54"/>
        <v>2816856.66</v>
      </c>
      <c r="Q249" s="55">
        <f t="shared" si="48"/>
        <v>48.91106415193935</v>
      </c>
      <c r="S249" s="2">
        <v>1</v>
      </c>
      <c r="T249" s="2">
        <v>3</v>
      </c>
      <c r="U249" s="2" t="s">
        <v>75</v>
      </c>
      <c r="V249" s="2" t="s">
        <v>36</v>
      </c>
      <c r="X249" s="37"/>
      <c r="Y249" s="38"/>
      <c r="Z249" s="2">
        <v>70</v>
      </c>
      <c r="AA249" s="2">
        <v>50</v>
      </c>
      <c r="AB249" s="48">
        <f t="shared" si="56"/>
        <v>0</v>
      </c>
      <c r="AF249" s="38"/>
      <c r="AG249" s="38"/>
      <c r="AH249" s="38">
        <f t="shared" si="55"/>
        <v>0</v>
      </c>
    </row>
    <row r="250" spans="1:34" s="1" customFormat="1" ht="23.25" customHeight="1">
      <c r="A250" s="49">
        <v>241</v>
      </c>
      <c r="B250" s="50" t="s">
        <v>280</v>
      </c>
      <c r="C250" s="51">
        <v>11814656</v>
      </c>
      <c r="D250" s="51"/>
      <c r="E250" s="52">
        <f t="shared" si="49"/>
        <v>11814656</v>
      </c>
      <c r="F250" s="53">
        <v>4719597.61</v>
      </c>
      <c r="G250" s="45">
        <f t="shared" si="44"/>
        <v>39.94697441889125</v>
      </c>
      <c r="H250" s="46">
        <f t="shared" si="45"/>
        <v>10.053025581108749</v>
      </c>
      <c r="I250" s="47">
        <f t="shared" si="50"/>
        <v>7095058.39</v>
      </c>
      <c r="J250" s="46">
        <f t="shared" si="46"/>
        <v>60.05302558110875</v>
      </c>
      <c r="K250" s="53">
        <v>424739.36</v>
      </c>
      <c r="L250" s="45">
        <f t="shared" si="47"/>
        <v>3.5950209637927673</v>
      </c>
      <c r="M250" s="44">
        <f t="shared" si="51"/>
        <v>5144336.970000001</v>
      </c>
      <c r="N250" s="45">
        <f t="shared" si="52"/>
        <v>43.54199538268402</v>
      </c>
      <c r="O250" s="54">
        <f t="shared" si="53"/>
        <v>26.45800461731598</v>
      </c>
      <c r="P250" s="53">
        <f t="shared" si="54"/>
        <v>6670319.029999999</v>
      </c>
      <c r="Q250" s="55">
        <f t="shared" si="48"/>
        <v>56.45800461731597</v>
      </c>
      <c r="S250" s="2">
        <v>6</v>
      </c>
      <c r="T250" s="2">
        <v>3</v>
      </c>
      <c r="U250" s="2" t="s">
        <v>75</v>
      </c>
      <c r="V250" s="2" t="s">
        <v>36</v>
      </c>
      <c r="X250" s="37"/>
      <c r="Y250" s="38"/>
      <c r="Z250" s="2">
        <v>70</v>
      </c>
      <c r="AA250" s="2">
        <v>50</v>
      </c>
      <c r="AB250" s="48">
        <f t="shared" si="56"/>
        <v>0</v>
      </c>
      <c r="AF250" s="38">
        <f>19240+47040</f>
        <v>66280</v>
      </c>
      <c r="AG250" s="38">
        <f>962+2352</f>
        <v>3314</v>
      </c>
      <c r="AH250" s="38">
        <f t="shared" si="55"/>
        <v>69594</v>
      </c>
    </row>
    <row r="251" spans="1:34" s="1" customFormat="1" ht="23.25" customHeight="1">
      <c r="A251" s="49">
        <v>242</v>
      </c>
      <c r="B251" s="50" t="s">
        <v>281</v>
      </c>
      <c r="C251" s="51">
        <v>301513541</v>
      </c>
      <c r="D251" s="51">
        <v>148920</v>
      </c>
      <c r="E251" s="52">
        <f t="shared" si="49"/>
        <v>301662461</v>
      </c>
      <c r="F251" s="53">
        <v>119705241.87</v>
      </c>
      <c r="G251" s="45">
        <f t="shared" si="44"/>
        <v>39.681848869488604</v>
      </c>
      <c r="H251" s="46">
        <f t="shared" si="45"/>
        <v>10.318151130511396</v>
      </c>
      <c r="I251" s="47">
        <f t="shared" si="50"/>
        <v>181957219.13</v>
      </c>
      <c r="J251" s="46">
        <f t="shared" si="46"/>
        <v>60.318151130511396</v>
      </c>
      <c r="K251" s="53">
        <v>46541832.58</v>
      </c>
      <c r="L251" s="45">
        <f t="shared" si="47"/>
        <v>15.428446889187184</v>
      </c>
      <c r="M251" s="44">
        <f t="shared" si="51"/>
        <v>166247074.45</v>
      </c>
      <c r="N251" s="45">
        <f t="shared" si="52"/>
        <v>55.11029575867578</v>
      </c>
      <c r="O251" s="54">
        <f t="shared" si="53"/>
        <v>14.889704241324218</v>
      </c>
      <c r="P251" s="53">
        <f t="shared" si="54"/>
        <v>135415386.55</v>
      </c>
      <c r="Q251" s="55">
        <f t="shared" si="48"/>
        <v>44.88970424132422</v>
      </c>
      <c r="S251" s="2" t="s">
        <v>67</v>
      </c>
      <c r="T251" s="2">
        <v>83</v>
      </c>
      <c r="U251" s="2"/>
      <c r="V251" s="2" t="s">
        <v>67</v>
      </c>
      <c r="X251" s="37"/>
      <c r="Y251" s="38"/>
      <c r="Z251" s="2">
        <v>70</v>
      </c>
      <c r="AA251" s="2">
        <v>50</v>
      </c>
      <c r="AB251" s="48">
        <f t="shared" si="56"/>
        <v>0</v>
      </c>
      <c r="AF251" s="38">
        <f>25180+69080</f>
        <v>94260</v>
      </c>
      <c r="AG251" s="38">
        <f>1260+3454</f>
        <v>4714</v>
      </c>
      <c r="AH251" s="38">
        <f t="shared" si="55"/>
        <v>98974</v>
      </c>
    </row>
    <row r="252" spans="1:34" s="1" customFormat="1" ht="23.25" customHeight="1">
      <c r="A252" s="49">
        <v>243</v>
      </c>
      <c r="B252" s="50" t="s">
        <v>282</v>
      </c>
      <c r="C252" s="51">
        <v>1909360</v>
      </c>
      <c r="D252" s="51"/>
      <c r="E252" s="52">
        <f t="shared" si="49"/>
        <v>1909360</v>
      </c>
      <c r="F252" s="53">
        <v>751943.41</v>
      </c>
      <c r="G252" s="45">
        <f t="shared" si="44"/>
        <v>39.381960971215484</v>
      </c>
      <c r="H252" s="46">
        <f t="shared" si="45"/>
        <v>10.618039028784516</v>
      </c>
      <c r="I252" s="47">
        <f t="shared" si="50"/>
        <v>1157416.5899999999</v>
      </c>
      <c r="J252" s="46">
        <f t="shared" si="46"/>
        <v>60.61803902878451</v>
      </c>
      <c r="K252" s="53">
        <v>232500</v>
      </c>
      <c r="L252" s="45">
        <f t="shared" si="47"/>
        <v>12.176855071856538</v>
      </c>
      <c r="M252" s="44">
        <f t="shared" si="51"/>
        <v>984443.41</v>
      </c>
      <c r="N252" s="45">
        <f t="shared" si="52"/>
        <v>51.55881604307202</v>
      </c>
      <c r="O252" s="54">
        <f t="shared" si="53"/>
        <v>18.44118395692798</v>
      </c>
      <c r="P252" s="53">
        <f t="shared" si="54"/>
        <v>924916.59</v>
      </c>
      <c r="Q252" s="55">
        <f t="shared" si="48"/>
        <v>48.44118395692798</v>
      </c>
      <c r="S252" s="2">
        <v>6</v>
      </c>
      <c r="T252" s="2">
        <v>83</v>
      </c>
      <c r="U252" s="2"/>
      <c r="V252" s="2" t="s">
        <v>36</v>
      </c>
      <c r="X252" s="37"/>
      <c r="Y252" s="38"/>
      <c r="Z252" s="2">
        <v>70</v>
      </c>
      <c r="AA252" s="2">
        <v>50</v>
      </c>
      <c r="AB252" s="48">
        <f t="shared" si="56"/>
        <v>0</v>
      </c>
      <c r="AF252" s="38"/>
      <c r="AG252" s="38"/>
      <c r="AH252" s="38">
        <f t="shared" si="55"/>
        <v>0</v>
      </c>
    </row>
    <row r="253" spans="1:34" s="1" customFormat="1" ht="23.25" customHeight="1">
      <c r="A253" s="49">
        <v>244</v>
      </c>
      <c r="B253" s="50" t="s">
        <v>283</v>
      </c>
      <c r="C253" s="51">
        <v>12876910</v>
      </c>
      <c r="D253" s="51"/>
      <c r="E253" s="52">
        <f t="shared" si="49"/>
        <v>12876910</v>
      </c>
      <c r="F253" s="53">
        <v>5013815.04</v>
      </c>
      <c r="G253" s="45">
        <f t="shared" si="44"/>
        <v>38.936476530471985</v>
      </c>
      <c r="H253" s="46">
        <f t="shared" si="45"/>
        <v>11.063523469528015</v>
      </c>
      <c r="I253" s="47">
        <f t="shared" si="50"/>
        <v>7863094.96</v>
      </c>
      <c r="J253" s="46">
        <f t="shared" si="46"/>
        <v>61.063523469528015</v>
      </c>
      <c r="K253" s="53">
        <v>1405530</v>
      </c>
      <c r="L253" s="45">
        <f t="shared" si="47"/>
        <v>10.91511861153025</v>
      </c>
      <c r="M253" s="44">
        <f t="shared" si="51"/>
        <v>6419345.04</v>
      </c>
      <c r="N253" s="45">
        <f t="shared" si="52"/>
        <v>49.85159514200223</v>
      </c>
      <c r="O253" s="54">
        <f t="shared" si="53"/>
        <v>20.148404857997768</v>
      </c>
      <c r="P253" s="53">
        <f t="shared" si="54"/>
        <v>6457564.96</v>
      </c>
      <c r="Q253" s="55">
        <f t="shared" si="48"/>
        <v>50.14840485799777</v>
      </c>
      <c r="S253" s="2">
        <v>9</v>
      </c>
      <c r="T253" s="2">
        <v>127</v>
      </c>
      <c r="U253" s="2"/>
      <c r="V253" s="2" t="s">
        <v>36</v>
      </c>
      <c r="X253" s="37"/>
      <c r="Y253" s="38"/>
      <c r="Z253" s="2">
        <v>70</v>
      </c>
      <c r="AA253" s="2">
        <v>50</v>
      </c>
      <c r="AB253" s="48">
        <f t="shared" si="56"/>
        <v>0</v>
      </c>
      <c r="AF253" s="38"/>
      <c r="AG253" s="38"/>
      <c r="AH253" s="38">
        <f t="shared" si="55"/>
        <v>0</v>
      </c>
    </row>
    <row r="254" spans="1:34" s="1" customFormat="1" ht="23.25" customHeight="1">
      <c r="A254" s="49">
        <v>245</v>
      </c>
      <c r="B254" s="50" t="s">
        <v>284</v>
      </c>
      <c r="C254" s="51">
        <v>3163270</v>
      </c>
      <c r="D254" s="51"/>
      <c r="E254" s="52">
        <f t="shared" si="49"/>
        <v>3163270</v>
      </c>
      <c r="F254" s="53">
        <v>1219057</v>
      </c>
      <c r="G254" s="45">
        <f t="shared" si="44"/>
        <v>38.53787378250987</v>
      </c>
      <c r="H254" s="46">
        <f t="shared" si="45"/>
        <v>11.46212621749013</v>
      </c>
      <c r="I254" s="47">
        <f t="shared" si="50"/>
        <v>1944213</v>
      </c>
      <c r="J254" s="46">
        <f t="shared" si="46"/>
        <v>61.46212621749013</v>
      </c>
      <c r="K254" s="53">
        <v>750500</v>
      </c>
      <c r="L254" s="45">
        <f t="shared" si="47"/>
        <v>23.725448665463272</v>
      </c>
      <c r="M254" s="44">
        <f t="shared" si="51"/>
        <v>1969557</v>
      </c>
      <c r="N254" s="45">
        <f t="shared" si="52"/>
        <v>62.26332244797314</v>
      </c>
      <c r="O254" s="54">
        <f t="shared" si="53"/>
        <v>7.736677552026862</v>
      </c>
      <c r="P254" s="53">
        <f t="shared" si="54"/>
        <v>1193713</v>
      </c>
      <c r="Q254" s="55">
        <f t="shared" si="48"/>
        <v>37.73667755202686</v>
      </c>
      <c r="S254" s="2">
        <v>4</v>
      </c>
      <c r="T254" s="2">
        <v>17</v>
      </c>
      <c r="U254" s="2"/>
      <c r="V254" s="2" t="s">
        <v>36</v>
      </c>
      <c r="X254" s="37"/>
      <c r="Y254" s="38"/>
      <c r="Z254" s="2">
        <v>70</v>
      </c>
      <c r="AA254" s="2">
        <v>50</v>
      </c>
      <c r="AB254" s="48">
        <f t="shared" si="56"/>
        <v>0</v>
      </c>
      <c r="AF254" s="38"/>
      <c r="AG254" s="38"/>
      <c r="AH254" s="38">
        <f t="shared" si="55"/>
        <v>0</v>
      </c>
    </row>
    <row r="255" spans="1:34" s="1" customFormat="1" ht="23.25" customHeight="1">
      <c r="A255" s="49">
        <v>246</v>
      </c>
      <c r="B255" s="50" t="s">
        <v>285</v>
      </c>
      <c r="C255" s="51">
        <v>3617700</v>
      </c>
      <c r="D255" s="51"/>
      <c r="E255" s="52">
        <f t="shared" si="49"/>
        <v>3617700</v>
      </c>
      <c r="F255" s="53">
        <v>1386959.34</v>
      </c>
      <c r="G255" s="45">
        <f t="shared" si="44"/>
        <v>38.3381524172817</v>
      </c>
      <c r="H255" s="46">
        <f t="shared" si="45"/>
        <v>11.661847582718302</v>
      </c>
      <c r="I255" s="47">
        <f t="shared" si="50"/>
        <v>2230740.66</v>
      </c>
      <c r="J255" s="46">
        <f t="shared" si="46"/>
        <v>61.6618475827183</v>
      </c>
      <c r="K255" s="53">
        <v>101147.68</v>
      </c>
      <c r="L255" s="45">
        <f t="shared" si="47"/>
        <v>2.795911214307433</v>
      </c>
      <c r="M255" s="44">
        <f t="shared" si="51"/>
        <v>1488107.02</v>
      </c>
      <c r="N255" s="45">
        <f t="shared" si="52"/>
        <v>41.13406363158913</v>
      </c>
      <c r="O255" s="54">
        <f t="shared" si="53"/>
        <v>28.86593636841087</v>
      </c>
      <c r="P255" s="53">
        <f t="shared" si="54"/>
        <v>2129592.98</v>
      </c>
      <c r="Q255" s="55">
        <f t="shared" si="48"/>
        <v>58.86593636841087</v>
      </c>
      <c r="S255" s="2" t="s">
        <v>67</v>
      </c>
      <c r="T255" s="2">
        <v>8</v>
      </c>
      <c r="U255" s="2"/>
      <c r="V255" s="2" t="s">
        <v>67</v>
      </c>
      <c r="X255" s="37"/>
      <c r="Y255" s="38"/>
      <c r="Z255" s="2">
        <v>70</v>
      </c>
      <c r="AA255" s="2">
        <v>50</v>
      </c>
      <c r="AB255" s="48">
        <f t="shared" si="56"/>
        <v>0</v>
      </c>
      <c r="AF255" s="38"/>
      <c r="AG255" s="38"/>
      <c r="AH255" s="38">
        <f t="shared" si="55"/>
        <v>0</v>
      </c>
    </row>
    <row r="256" spans="1:34" s="1" customFormat="1" ht="23.25" customHeight="1">
      <c r="A256" s="49">
        <v>247</v>
      </c>
      <c r="B256" s="50" t="s">
        <v>286</v>
      </c>
      <c r="C256" s="51">
        <v>4421472</v>
      </c>
      <c r="D256" s="51">
        <v>902000</v>
      </c>
      <c r="E256" s="52">
        <f t="shared" si="49"/>
        <v>5323472</v>
      </c>
      <c r="F256" s="53">
        <v>2021140.34</v>
      </c>
      <c r="G256" s="45">
        <f t="shared" si="44"/>
        <v>37.96658158434946</v>
      </c>
      <c r="H256" s="46">
        <f t="shared" si="45"/>
        <v>12.033418415650537</v>
      </c>
      <c r="I256" s="47">
        <f t="shared" si="50"/>
        <v>3302331.66</v>
      </c>
      <c r="J256" s="46">
        <f t="shared" si="46"/>
        <v>62.03341841565054</v>
      </c>
      <c r="K256" s="53"/>
      <c r="L256" s="45">
        <f t="shared" si="47"/>
        <v>0</v>
      </c>
      <c r="M256" s="44">
        <f t="shared" si="51"/>
        <v>2021140.34</v>
      </c>
      <c r="N256" s="45">
        <f t="shared" si="52"/>
        <v>37.96658158434946</v>
      </c>
      <c r="O256" s="54">
        <f t="shared" si="53"/>
        <v>32.03341841565054</v>
      </c>
      <c r="P256" s="53">
        <f t="shared" si="54"/>
        <v>3302331.66</v>
      </c>
      <c r="Q256" s="55">
        <f t="shared" si="48"/>
        <v>62.03341841565054</v>
      </c>
      <c r="S256" s="2">
        <v>5</v>
      </c>
      <c r="T256" s="2">
        <v>15</v>
      </c>
      <c r="U256" s="2"/>
      <c r="V256" s="2" t="s">
        <v>36</v>
      </c>
      <c r="X256" s="37"/>
      <c r="Y256" s="38"/>
      <c r="Z256" s="2">
        <v>70</v>
      </c>
      <c r="AA256" s="2">
        <v>50</v>
      </c>
      <c r="AB256" s="48">
        <f t="shared" si="56"/>
        <v>0</v>
      </c>
      <c r="AF256" s="38"/>
      <c r="AG256" s="38"/>
      <c r="AH256" s="38">
        <f t="shared" si="55"/>
        <v>0</v>
      </c>
    </row>
    <row r="257" spans="1:34" s="1" customFormat="1" ht="23.25" customHeight="1">
      <c r="A257" s="49">
        <v>248</v>
      </c>
      <c r="B257" s="50" t="s">
        <v>287</v>
      </c>
      <c r="C257" s="51">
        <v>2143390</v>
      </c>
      <c r="D257" s="51">
        <v>467000</v>
      </c>
      <c r="E257" s="52">
        <f t="shared" si="49"/>
        <v>2610390</v>
      </c>
      <c r="F257" s="53">
        <v>960525.93</v>
      </c>
      <c r="G257" s="45">
        <f t="shared" si="44"/>
        <v>36.79626147816993</v>
      </c>
      <c r="H257" s="46">
        <f t="shared" si="45"/>
        <v>13.203738521830068</v>
      </c>
      <c r="I257" s="47">
        <f t="shared" si="50"/>
        <v>1649864.0699999998</v>
      </c>
      <c r="J257" s="46">
        <f t="shared" si="46"/>
        <v>63.20373852183006</v>
      </c>
      <c r="K257" s="53">
        <v>17580</v>
      </c>
      <c r="L257" s="45">
        <f t="shared" si="47"/>
        <v>0.6734625860503602</v>
      </c>
      <c r="M257" s="44">
        <f t="shared" si="51"/>
        <v>978105.93</v>
      </c>
      <c r="N257" s="45">
        <f t="shared" si="52"/>
        <v>37.46972406422029</v>
      </c>
      <c r="O257" s="54">
        <f t="shared" si="53"/>
        <v>32.53027593577971</v>
      </c>
      <c r="P257" s="53">
        <f t="shared" si="54"/>
        <v>1632284.0699999998</v>
      </c>
      <c r="Q257" s="55">
        <f t="shared" si="48"/>
        <v>62.5302759357797</v>
      </c>
      <c r="S257" s="2">
        <v>4</v>
      </c>
      <c r="T257" s="2">
        <v>15</v>
      </c>
      <c r="U257" s="2"/>
      <c r="V257" s="2" t="s">
        <v>36</v>
      </c>
      <c r="X257" s="37"/>
      <c r="Y257" s="38"/>
      <c r="Z257" s="2">
        <v>70</v>
      </c>
      <c r="AA257" s="2">
        <v>50</v>
      </c>
      <c r="AB257" s="48">
        <f t="shared" si="56"/>
        <v>0</v>
      </c>
      <c r="AF257" s="38"/>
      <c r="AG257" s="38"/>
      <c r="AH257" s="38">
        <f t="shared" si="55"/>
        <v>0</v>
      </c>
    </row>
    <row r="258" spans="1:34" s="1" customFormat="1" ht="23.25" customHeight="1">
      <c r="A258" s="49">
        <v>249</v>
      </c>
      <c r="B258" s="50" t="s">
        <v>288</v>
      </c>
      <c r="C258" s="51">
        <v>7575080</v>
      </c>
      <c r="D258" s="51"/>
      <c r="E258" s="52">
        <f t="shared" si="49"/>
        <v>7575080</v>
      </c>
      <c r="F258" s="53">
        <v>2785236.04</v>
      </c>
      <c r="G258" s="45">
        <f t="shared" si="44"/>
        <v>36.768404294080064</v>
      </c>
      <c r="H258" s="46">
        <f t="shared" si="45"/>
        <v>13.231595705919936</v>
      </c>
      <c r="I258" s="47">
        <f t="shared" si="50"/>
        <v>4789843.96</v>
      </c>
      <c r="J258" s="46">
        <f t="shared" si="46"/>
        <v>63.231595705919936</v>
      </c>
      <c r="K258" s="53">
        <v>1268380</v>
      </c>
      <c r="L258" s="45">
        <f t="shared" si="47"/>
        <v>16.744113593519803</v>
      </c>
      <c r="M258" s="44">
        <f t="shared" si="51"/>
        <v>4053616.04</v>
      </c>
      <c r="N258" s="45">
        <f t="shared" si="52"/>
        <v>53.51251788759987</v>
      </c>
      <c r="O258" s="54">
        <f t="shared" si="53"/>
        <v>16.48748211240013</v>
      </c>
      <c r="P258" s="53">
        <f t="shared" si="54"/>
        <v>3521463.96</v>
      </c>
      <c r="Q258" s="55">
        <f t="shared" si="48"/>
        <v>46.48748211240013</v>
      </c>
      <c r="S258" s="2">
        <v>1</v>
      </c>
      <c r="T258" s="2">
        <v>3</v>
      </c>
      <c r="U258" s="2" t="s">
        <v>75</v>
      </c>
      <c r="V258" s="2" t="s">
        <v>36</v>
      </c>
      <c r="X258" s="37"/>
      <c r="Y258" s="38"/>
      <c r="Z258" s="2">
        <v>70</v>
      </c>
      <c r="AA258" s="2">
        <v>50</v>
      </c>
      <c r="AB258" s="48">
        <f t="shared" si="56"/>
        <v>0</v>
      </c>
      <c r="AF258" s="38"/>
      <c r="AG258" s="38"/>
      <c r="AH258" s="38">
        <f t="shared" si="55"/>
        <v>0</v>
      </c>
    </row>
    <row r="259" spans="1:34" s="1" customFormat="1" ht="23.25" customHeight="1">
      <c r="A259" s="49">
        <v>250</v>
      </c>
      <c r="B259" s="50" t="s">
        <v>289</v>
      </c>
      <c r="C259" s="51">
        <v>4903800</v>
      </c>
      <c r="D259" s="51"/>
      <c r="E259" s="52">
        <f t="shared" si="49"/>
        <v>4903800</v>
      </c>
      <c r="F259" s="53">
        <v>1794789.92</v>
      </c>
      <c r="G259" s="45">
        <f t="shared" si="44"/>
        <v>36.59998205473306</v>
      </c>
      <c r="H259" s="46">
        <f t="shared" si="45"/>
        <v>13.400017945266939</v>
      </c>
      <c r="I259" s="47">
        <f t="shared" si="50"/>
        <v>3109010.08</v>
      </c>
      <c r="J259" s="46">
        <f t="shared" si="46"/>
        <v>63.40001794526694</v>
      </c>
      <c r="K259" s="53">
        <v>80500</v>
      </c>
      <c r="L259" s="45">
        <f t="shared" si="47"/>
        <v>1.6415840776540642</v>
      </c>
      <c r="M259" s="44">
        <f t="shared" si="51"/>
        <v>1875289.92</v>
      </c>
      <c r="N259" s="45">
        <f t="shared" si="52"/>
        <v>38.24156613238713</v>
      </c>
      <c r="O259" s="54">
        <f t="shared" si="53"/>
        <v>31.758433867612872</v>
      </c>
      <c r="P259" s="53">
        <f t="shared" si="54"/>
        <v>3028510.08</v>
      </c>
      <c r="Q259" s="55">
        <f t="shared" si="48"/>
        <v>61.75843386761287</v>
      </c>
      <c r="S259" s="2">
        <v>5</v>
      </c>
      <c r="T259" s="2">
        <v>53</v>
      </c>
      <c r="U259" s="2"/>
      <c r="V259" s="2" t="s">
        <v>36</v>
      </c>
      <c r="X259" s="37"/>
      <c r="Y259" s="38"/>
      <c r="Z259" s="2">
        <v>70</v>
      </c>
      <c r="AA259" s="2">
        <v>50</v>
      </c>
      <c r="AB259" s="48">
        <f t="shared" si="56"/>
        <v>0</v>
      </c>
      <c r="AF259" s="38"/>
      <c r="AG259" s="38"/>
      <c r="AH259" s="38">
        <f t="shared" si="55"/>
        <v>0</v>
      </c>
    </row>
    <row r="260" spans="1:34" s="1" customFormat="1" ht="23.25" customHeight="1">
      <c r="A260" s="49">
        <v>251</v>
      </c>
      <c r="B260" s="50" t="s">
        <v>290</v>
      </c>
      <c r="C260" s="51">
        <v>22838840</v>
      </c>
      <c r="D260" s="51"/>
      <c r="E260" s="52">
        <f t="shared" si="49"/>
        <v>22838840</v>
      </c>
      <c r="F260" s="53">
        <v>8216570.57</v>
      </c>
      <c r="G260" s="45">
        <f t="shared" si="44"/>
        <v>35.976304269393715</v>
      </c>
      <c r="H260" s="46">
        <f t="shared" si="45"/>
        <v>14.023695730606285</v>
      </c>
      <c r="I260" s="47">
        <f t="shared" si="50"/>
        <v>14622269.43</v>
      </c>
      <c r="J260" s="46">
        <f t="shared" si="46"/>
        <v>64.02369573060628</v>
      </c>
      <c r="K260" s="53">
        <v>3850230</v>
      </c>
      <c r="L260" s="45">
        <f t="shared" si="47"/>
        <v>16.858255498090095</v>
      </c>
      <c r="M260" s="44">
        <f t="shared" si="51"/>
        <v>12066800.57</v>
      </c>
      <c r="N260" s="45">
        <f t="shared" si="52"/>
        <v>52.83455976748381</v>
      </c>
      <c r="O260" s="54">
        <f t="shared" si="53"/>
        <v>17.16544023251619</v>
      </c>
      <c r="P260" s="53">
        <f t="shared" si="54"/>
        <v>10772039.43</v>
      </c>
      <c r="Q260" s="55">
        <f t="shared" si="48"/>
        <v>47.16544023251619</v>
      </c>
      <c r="S260" s="2">
        <v>9</v>
      </c>
      <c r="T260" s="2">
        <v>3</v>
      </c>
      <c r="U260" s="2" t="s">
        <v>75</v>
      </c>
      <c r="V260" s="2" t="s">
        <v>36</v>
      </c>
      <c r="X260" s="37"/>
      <c r="Y260" s="38"/>
      <c r="Z260" s="2">
        <v>70</v>
      </c>
      <c r="AA260" s="2">
        <v>50</v>
      </c>
      <c r="AB260" s="48">
        <f t="shared" si="56"/>
        <v>0</v>
      </c>
      <c r="AF260" s="38"/>
      <c r="AG260" s="38"/>
      <c r="AH260" s="38">
        <f t="shared" si="55"/>
        <v>0</v>
      </c>
    </row>
    <row r="261" spans="1:34" s="1" customFormat="1" ht="23.25" customHeight="1">
      <c r="A261" s="49">
        <v>252</v>
      </c>
      <c r="B261" s="50" t="s">
        <v>291</v>
      </c>
      <c r="C261" s="51">
        <v>16967018</v>
      </c>
      <c r="D261" s="51">
        <v>280000</v>
      </c>
      <c r="E261" s="52">
        <f t="shared" si="49"/>
        <v>17247018</v>
      </c>
      <c r="F261" s="53">
        <v>6030671.22</v>
      </c>
      <c r="G261" s="45">
        <f t="shared" si="44"/>
        <v>34.96645750587145</v>
      </c>
      <c r="H261" s="46">
        <f t="shared" si="45"/>
        <v>15.033542494128547</v>
      </c>
      <c r="I261" s="47">
        <f t="shared" si="50"/>
        <v>11216346.780000001</v>
      </c>
      <c r="J261" s="46">
        <f t="shared" si="46"/>
        <v>65.03354249412855</v>
      </c>
      <c r="K261" s="53">
        <v>4325444.2</v>
      </c>
      <c r="L261" s="45">
        <f t="shared" si="47"/>
        <v>25.079374301111066</v>
      </c>
      <c r="M261" s="44">
        <f t="shared" si="51"/>
        <v>10356115.42</v>
      </c>
      <c r="N261" s="45">
        <f t="shared" si="52"/>
        <v>60.04583180698252</v>
      </c>
      <c r="O261" s="54">
        <f t="shared" si="53"/>
        <v>9.95416819301748</v>
      </c>
      <c r="P261" s="53">
        <f t="shared" si="54"/>
        <v>6890902.58</v>
      </c>
      <c r="Q261" s="55">
        <f t="shared" si="48"/>
        <v>39.95416819301748</v>
      </c>
      <c r="S261" s="2">
        <v>5</v>
      </c>
      <c r="T261" s="2">
        <v>10</v>
      </c>
      <c r="U261" s="2"/>
      <c r="V261" s="2" t="s">
        <v>36</v>
      </c>
      <c r="X261" s="37"/>
      <c r="Y261" s="38"/>
      <c r="Z261" s="2">
        <v>70</v>
      </c>
      <c r="AA261" s="2">
        <v>50</v>
      </c>
      <c r="AB261" s="48">
        <f t="shared" si="56"/>
        <v>0</v>
      </c>
      <c r="AF261" s="38"/>
      <c r="AG261" s="38"/>
      <c r="AH261" s="38">
        <f t="shared" si="55"/>
        <v>0</v>
      </c>
    </row>
    <row r="262" spans="1:34" s="1" customFormat="1" ht="23.25" customHeight="1">
      <c r="A262" s="49">
        <v>253</v>
      </c>
      <c r="B262" s="50" t="s">
        <v>292</v>
      </c>
      <c r="C262" s="51">
        <v>30485980</v>
      </c>
      <c r="D262" s="51"/>
      <c r="E262" s="52">
        <f t="shared" si="49"/>
        <v>30485980</v>
      </c>
      <c r="F262" s="53">
        <v>10286587.45</v>
      </c>
      <c r="G262" s="45">
        <f t="shared" si="44"/>
        <v>33.742026498738106</v>
      </c>
      <c r="H262" s="46">
        <f t="shared" si="45"/>
        <v>16.257973501261894</v>
      </c>
      <c r="I262" s="47">
        <f t="shared" si="50"/>
        <v>20199392.55</v>
      </c>
      <c r="J262" s="46">
        <f t="shared" si="46"/>
        <v>66.25797350126189</v>
      </c>
      <c r="K262" s="53">
        <v>566157.32</v>
      </c>
      <c r="L262" s="45">
        <f t="shared" si="47"/>
        <v>1.8571071686066838</v>
      </c>
      <c r="M262" s="44">
        <f t="shared" si="51"/>
        <v>10852744.77</v>
      </c>
      <c r="N262" s="45">
        <f t="shared" si="52"/>
        <v>35.599133667344795</v>
      </c>
      <c r="O262" s="54">
        <f t="shared" si="53"/>
        <v>34.400866332655205</v>
      </c>
      <c r="P262" s="53">
        <f t="shared" si="54"/>
        <v>19633235.23</v>
      </c>
      <c r="Q262" s="55">
        <f t="shared" si="48"/>
        <v>64.40086633265521</v>
      </c>
      <c r="S262" s="2" t="s">
        <v>67</v>
      </c>
      <c r="T262" s="2">
        <v>3</v>
      </c>
      <c r="U262" s="2"/>
      <c r="V262" s="2" t="s">
        <v>67</v>
      </c>
      <c r="X262" s="37"/>
      <c r="Y262" s="38"/>
      <c r="Z262" s="2">
        <v>70</v>
      </c>
      <c r="AA262" s="2">
        <v>50</v>
      </c>
      <c r="AB262" s="48">
        <f t="shared" si="56"/>
        <v>0</v>
      </c>
      <c r="AF262" s="38"/>
      <c r="AG262" s="38"/>
      <c r="AH262" s="38">
        <f t="shared" si="55"/>
        <v>0</v>
      </c>
    </row>
    <row r="263" spans="1:34" s="1" customFormat="1" ht="23.25" customHeight="1">
      <c r="A263" s="49">
        <v>254</v>
      </c>
      <c r="B263" s="50" t="s">
        <v>293</v>
      </c>
      <c r="C263" s="51">
        <v>41964380</v>
      </c>
      <c r="D263" s="51"/>
      <c r="E263" s="52">
        <f t="shared" si="49"/>
        <v>41964380</v>
      </c>
      <c r="F263" s="53">
        <v>14044069.92</v>
      </c>
      <c r="G263" s="45">
        <f t="shared" si="44"/>
        <v>33.46664461621975</v>
      </c>
      <c r="H263" s="46">
        <f t="shared" si="45"/>
        <v>16.533355383780247</v>
      </c>
      <c r="I263" s="47">
        <f t="shared" si="50"/>
        <v>27920310.08</v>
      </c>
      <c r="J263" s="46">
        <f t="shared" si="46"/>
        <v>66.53335538378025</v>
      </c>
      <c r="K263" s="53">
        <v>7060680</v>
      </c>
      <c r="L263" s="45">
        <f t="shared" si="47"/>
        <v>16.825412409286162</v>
      </c>
      <c r="M263" s="44">
        <f t="shared" si="51"/>
        <v>21104749.92</v>
      </c>
      <c r="N263" s="45">
        <f t="shared" si="52"/>
        <v>50.292057025505926</v>
      </c>
      <c r="O263" s="54">
        <f t="shared" si="53"/>
        <v>19.707942974494074</v>
      </c>
      <c r="P263" s="53">
        <f t="shared" si="54"/>
        <v>20859630.08</v>
      </c>
      <c r="Q263" s="55">
        <f t="shared" si="48"/>
        <v>49.707942974494074</v>
      </c>
      <c r="S263" s="2">
        <v>9</v>
      </c>
      <c r="T263" s="2">
        <v>3</v>
      </c>
      <c r="U263" s="2" t="s">
        <v>75</v>
      </c>
      <c r="V263" s="2" t="s">
        <v>36</v>
      </c>
      <c r="X263" s="37"/>
      <c r="Y263" s="38"/>
      <c r="Z263" s="2">
        <v>70</v>
      </c>
      <c r="AA263" s="2">
        <v>50</v>
      </c>
      <c r="AB263" s="48">
        <f t="shared" si="56"/>
        <v>0</v>
      </c>
      <c r="AF263" s="38"/>
      <c r="AG263" s="38"/>
      <c r="AH263" s="38">
        <f t="shared" si="55"/>
        <v>0</v>
      </c>
    </row>
    <row r="264" spans="1:34" s="1" customFormat="1" ht="23.25" customHeight="1">
      <c r="A264" s="49">
        <v>255</v>
      </c>
      <c r="B264" s="50" t="s">
        <v>294</v>
      </c>
      <c r="C264" s="51">
        <v>13784750</v>
      </c>
      <c r="D264" s="51"/>
      <c r="E264" s="52">
        <f t="shared" si="49"/>
        <v>13784750</v>
      </c>
      <c r="F264" s="53">
        <v>4436837.32</v>
      </c>
      <c r="G264" s="45">
        <f t="shared" si="44"/>
        <v>32.18656355755454</v>
      </c>
      <c r="H264" s="46">
        <f t="shared" si="45"/>
        <v>17.813436442445457</v>
      </c>
      <c r="I264" s="47">
        <f t="shared" si="50"/>
        <v>9347912.68</v>
      </c>
      <c r="J264" s="46">
        <f t="shared" si="46"/>
        <v>67.81343644244545</v>
      </c>
      <c r="K264" s="53">
        <v>4783952.15</v>
      </c>
      <c r="L264" s="45">
        <f t="shared" si="47"/>
        <v>34.70467110393733</v>
      </c>
      <c r="M264" s="44">
        <f t="shared" si="51"/>
        <v>9220789.47</v>
      </c>
      <c r="N264" s="45">
        <f t="shared" si="52"/>
        <v>66.89123466149188</v>
      </c>
      <c r="O264" s="54">
        <f t="shared" si="53"/>
        <v>3.108765338508121</v>
      </c>
      <c r="P264" s="53">
        <f t="shared" si="54"/>
        <v>4563960.529999999</v>
      </c>
      <c r="Q264" s="55">
        <f t="shared" si="48"/>
        <v>33.10876533850813</v>
      </c>
      <c r="S264" s="2">
        <v>3</v>
      </c>
      <c r="T264" s="2">
        <v>10</v>
      </c>
      <c r="U264" s="2"/>
      <c r="V264" s="2" t="s">
        <v>36</v>
      </c>
      <c r="X264" s="37"/>
      <c r="Y264" s="38"/>
      <c r="Z264" s="2">
        <v>70</v>
      </c>
      <c r="AA264" s="2">
        <v>50</v>
      </c>
      <c r="AB264" s="48">
        <f t="shared" si="56"/>
        <v>0</v>
      </c>
      <c r="AF264" s="38"/>
      <c r="AG264" s="38"/>
      <c r="AH264" s="38">
        <f t="shared" si="55"/>
        <v>0</v>
      </c>
    </row>
    <row r="265" spans="1:34" s="1" customFormat="1" ht="23.25" customHeight="1">
      <c r="A265" s="49">
        <v>256</v>
      </c>
      <c r="B265" s="50" t="s">
        <v>295</v>
      </c>
      <c r="C265" s="51">
        <v>7693830</v>
      </c>
      <c r="D265" s="51"/>
      <c r="E265" s="52">
        <f t="shared" si="49"/>
        <v>7693830</v>
      </c>
      <c r="F265" s="53">
        <v>2203414.65</v>
      </c>
      <c r="G265" s="45">
        <f aca="true" t="shared" si="57" ref="G265:G280">+F265*100/E265</f>
        <v>28.638722846748628</v>
      </c>
      <c r="H265" s="46">
        <f aca="true" t="shared" si="58" ref="H265:H280">+AA265-G265</f>
        <v>21.361277153251372</v>
      </c>
      <c r="I265" s="47">
        <f t="shared" si="50"/>
        <v>5490415.35</v>
      </c>
      <c r="J265" s="46">
        <f aca="true" t="shared" si="59" ref="J265:J280">+I265*100/E265</f>
        <v>71.36127715325136</v>
      </c>
      <c r="K265" s="53">
        <v>889840</v>
      </c>
      <c r="L265" s="45">
        <f aca="true" t="shared" si="60" ref="L265:L280">+K265*100/E265</f>
        <v>11.56563116159312</v>
      </c>
      <c r="M265" s="44">
        <f t="shared" si="51"/>
        <v>3093254.65</v>
      </c>
      <c r="N265" s="45">
        <f t="shared" si="52"/>
        <v>40.20435400834175</v>
      </c>
      <c r="O265" s="54">
        <f t="shared" si="53"/>
        <v>29.795645991658247</v>
      </c>
      <c r="P265" s="53">
        <f t="shared" si="54"/>
        <v>4600575.35</v>
      </c>
      <c r="Q265" s="55">
        <f aca="true" t="shared" si="61" ref="Q265:Q280">+P265*100/E265</f>
        <v>59.79564599165824</v>
      </c>
      <c r="S265" s="2">
        <v>5</v>
      </c>
      <c r="T265" s="2">
        <v>3</v>
      </c>
      <c r="U265" s="2" t="s">
        <v>75</v>
      </c>
      <c r="V265" s="2" t="s">
        <v>36</v>
      </c>
      <c r="X265" s="37"/>
      <c r="Y265" s="38"/>
      <c r="Z265" s="2">
        <v>70</v>
      </c>
      <c r="AA265" s="2">
        <v>50</v>
      </c>
      <c r="AB265" s="48">
        <f t="shared" si="56"/>
        <v>0</v>
      </c>
      <c r="AF265" s="38"/>
      <c r="AG265" s="38"/>
      <c r="AH265" s="38">
        <f t="shared" si="55"/>
        <v>0</v>
      </c>
    </row>
    <row r="266" spans="1:34" s="1" customFormat="1" ht="23.25" customHeight="1">
      <c r="A266" s="49">
        <v>257</v>
      </c>
      <c r="B266" s="50" t="s">
        <v>296</v>
      </c>
      <c r="C266" s="51">
        <v>26755090</v>
      </c>
      <c r="D266" s="51"/>
      <c r="E266" s="52">
        <f aca="true" t="shared" si="62" ref="E266:E280">SUM(C266:D266)</f>
        <v>26755090</v>
      </c>
      <c r="F266" s="53">
        <v>7617822.25</v>
      </c>
      <c r="G266" s="45">
        <f t="shared" si="57"/>
        <v>28.4724224437294</v>
      </c>
      <c r="H266" s="46">
        <f t="shared" si="58"/>
        <v>21.5275775562706</v>
      </c>
      <c r="I266" s="47">
        <f aca="true" t="shared" si="63" ref="I266:I280">+E266-F266</f>
        <v>19137267.75</v>
      </c>
      <c r="J266" s="46">
        <f t="shared" si="59"/>
        <v>71.5275775562706</v>
      </c>
      <c r="K266" s="53">
        <v>3998197.75</v>
      </c>
      <c r="L266" s="45">
        <f t="shared" si="60"/>
        <v>14.9436901539109</v>
      </c>
      <c r="M266" s="44">
        <f aca="true" t="shared" si="64" ref="M266:M280">SUM(F266+K266)</f>
        <v>11616020</v>
      </c>
      <c r="N266" s="45">
        <f aca="true" t="shared" si="65" ref="N266:N280">SUM(M266*100/E266)</f>
        <v>43.4161125976403</v>
      </c>
      <c r="O266" s="54">
        <f aca="true" t="shared" si="66" ref="O266:O280">+Z266-N266</f>
        <v>26.5838874023597</v>
      </c>
      <c r="P266" s="53">
        <f aca="true" t="shared" si="67" ref="P266:P280">SUM(E266-M266)</f>
        <v>15139070</v>
      </c>
      <c r="Q266" s="55">
        <f t="shared" si="61"/>
        <v>56.5838874023597</v>
      </c>
      <c r="S266" s="2">
        <v>3</v>
      </c>
      <c r="T266" s="2">
        <v>12</v>
      </c>
      <c r="U266" s="2"/>
      <c r="V266" s="2" t="s">
        <v>36</v>
      </c>
      <c r="X266" s="37"/>
      <c r="Y266" s="38"/>
      <c r="Z266" s="2">
        <v>70</v>
      </c>
      <c r="AA266" s="2">
        <v>50</v>
      </c>
      <c r="AB266" s="48">
        <f t="shared" si="56"/>
        <v>0</v>
      </c>
      <c r="AF266" s="38"/>
      <c r="AG266" s="38"/>
      <c r="AH266" s="38">
        <f aca="true" t="shared" si="68" ref="AH266:AH278">SUM(AF266:AG266)</f>
        <v>0</v>
      </c>
    </row>
    <row r="267" spans="1:34" s="1" customFormat="1" ht="23.25" customHeight="1">
      <c r="A267" s="49">
        <v>258</v>
      </c>
      <c r="B267" s="50" t="s">
        <v>297</v>
      </c>
      <c r="C267" s="51">
        <v>8446668</v>
      </c>
      <c r="D267" s="51"/>
      <c r="E267" s="52">
        <f t="shared" si="62"/>
        <v>8446668</v>
      </c>
      <c r="F267" s="53">
        <v>2396536.09</v>
      </c>
      <c r="G267" s="45">
        <f t="shared" si="57"/>
        <v>28.372561701253087</v>
      </c>
      <c r="H267" s="46">
        <f t="shared" si="58"/>
        <v>21.627438298746913</v>
      </c>
      <c r="I267" s="47">
        <f t="shared" si="63"/>
        <v>6050131.91</v>
      </c>
      <c r="J267" s="46">
        <f t="shared" si="59"/>
        <v>71.62743829874691</v>
      </c>
      <c r="K267" s="53">
        <v>140558.88</v>
      </c>
      <c r="L267" s="45">
        <f t="shared" si="60"/>
        <v>1.6640748754420087</v>
      </c>
      <c r="M267" s="44">
        <f t="shared" si="64"/>
        <v>2537094.9699999997</v>
      </c>
      <c r="N267" s="45">
        <f t="shared" si="65"/>
        <v>30.03663657669509</v>
      </c>
      <c r="O267" s="54">
        <f t="shared" si="66"/>
        <v>39.96336342330491</v>
      </c>
      <c r="P267" s="53">
        <f t="shared" si="67"/>
        <v>5909573.03</v>
      </c>
      <c r="Q267" s="55">
        <f t="shared" si="61"/>
        <v>69.96336342330491</v>
      </c>
      <c r="S267" s="2" t="s">
        <v>67</v>
      </c>
      <c r="T267" s="2">
        <v>17</v>
      </c>
      <c r="U267" s="2"/>
      <c r="V267" s="2" t="s">
        <v>67</v>
      </c>
      <c r="X267" s="37"/>
      <c r="Y267" s="38"/>
      <c r="Z267" s="2">
        <v>70</v>
      </c>
      <c r="AA267" s="2">
        <v>50</v>
      </c>
      <c r="AB267" s="48">
        <f t="shared" si="56"/>
        <v>0</v>
      </c>
      <c r="AF267" s="38"/>
      <c r="AG267" s="38"/>
      <c r="AH267" s="38">
        <f t="shared" si="68"/>
        <v>0</v>
      </c>
    </row>
    <row r="268" spans="1:34" s="1" customFormat="1" ht="23.25" customHeight="1">
      <c r="A268" s="49">
        <v>259</v>
      </c>
      <c r="B268" s="50" t="s">
        <v>298</v>
      </c>
      <c r="C268" s="51">
        <v>19108280</v>
      </c>
      <c r="D268" s="51"/>
      <c r="E268" s="52">
        <f t="shared" si="62"/>
        <v>19108280</v>
      </c>
      <c r="F268" s="53">
        <v>5286887.17</v>
      </c>
      <c r="G268" s="45">
        <f t="shared" si="57"/>
        <v>27.668043225240577</v>
      </c>
      <c r="H268" s="46">
        <f t="shared" si="58"/>
        <v>22.331956774759423</v>
      </c>
      <c r="I268" s="47">
        <f t="shared" si="63"/>
        <v>13821392.83</v>
      </c>
      <c r="J268" s="46">
        <f t="shared" si="59"/>
        <v>72.33195677475942</v>
      </c>
      <c r="K268" s="53">
        <v>1467160</v>
      </c>
      <c r="L268" s="45">
        <f t="shared" si="60"/>
        <v>7.678137435708499</v>
      </c>
      <c r="M268" s="44">
        <f t="shared" si="64"/>
        <v>6754047.17</v>
      </c>
      <c r="N268" s="45">
        <f t="shared" si="65"/>
        <v>35.346180660949074</v>
      </c>
      <c r="O268" s="54">
        <f t="shared" si="66"/>
        <v>34.653819339050926</v>
      </c>
      <c r="P268" s="53">
        <f t="shared" si="67"/>
        <v>12354232.83</v>
      </c>
      <c r="Q268" s="55">
        <f t="shared" si="61"/>
        <v>64.65381933905093</v>
      </c>
      <c r="S268" s="2">
        <v>3</v>
      </c>
      <c r="T268" s="2">
        <v>17</v>
      </c>
      <c r="U268" s="2"/>
      <c r="V268" s="2" t="s">
        <v>36</v>
      </c>
      <c r="X268" s="37"/>
      <c r="Y268" s="38"/>
      <c r="Z268" s="2">
        <v>70</v>
      </c>
      <c r="AA268" s="2">
        <v>50</v>
      </c>
      <c r="AB268" s="48">
        <f t="shared" si="56"/>
        <v>0</v>
      </c>
      <c r="AF268" s="38"/>
      <c r="AG268" s="38"/>
      <c r="AH268" s="38">
        <f t="shared" si="68"/>
        <v>0</v>
      </c>
    </row>
    <row r="269" spans="1:34" s="1" customFormat="1" ht="23.25" customHeight="1">
      <c r="A269" s="49">
        <v>260</v>
      </c>
      <c r="B269" s="50" t="s">
        <v>299</v>
      </c>
      <c r="C269" s="51">
        <v>3436700</v>
      </c>
      <c r="D269" s="51">
        <v>320000</v>
      </c>
      <c r="E269" s="52">
        <f t="shared" si="62"/>
        <v>3756700</v>
      </c>
      <c r="F269" s="53">
        <v>980047.97</v>
      </c>
      <c r="G269" s="45">
        <f t="shared" si="57"/>
        <v>26.08800196981393</v>
      </c>
      <c r="H269" s="46">
        <f t="shared" si="58"/>
        <v>23.91199803018607</v>
      </c>
      <c r="I269" s="47">
        <f t="shared" si="63"/>
        <v>2776652.0300000003</v>
      </c>
      <c r="J269" s="46">
        <f t="shared" si="59"/>
        <v>73.91199803018607</v>
      </c>
      <c r="K269" s="53">
        <v>431830</v>
      </c>
      <c r="L269" s="45">
        <f t="shared" si="60"/>
        <v>11.494929060079325</v>
      </c>
      <c r="M269" s="44">
        <f t="shared" si="64"/>
        <v>1411877.97</v>
      </c>
      <c r="N269" s="45">
        <f t="shared" si="65"/>
        <v>37.58293102989326</v>
      </c>
      <c r="O269" s="54">
        <f t="shared" si="66"/>
        <v>32.41706897010674</v>
      </c>
      <c r="P269" s="53">
        <f t="shared" si="67"/>
        <v>2344822.0300000003</v>
      </c>
      <c r="Q269" s="55">
        <f t="shared" si="61"/>
        <v>62.41706897010675</v>
      </c>
      <c r="S269" s="2">
        <v>9</v>
      </c>
      <c r="T269" s="2">
        <v>15</v>
      </c>
      <c r="U269" s="2"/>
      <c r="V269" s="2" t="s">
        <v>36</v>
      </c>
      <c r="X269" s="37"/>
      <c r="Y269" s="38"/>
      <c r="Z269" s="2">
        <v>70</v>
      </c>
      <c r="AA269" s="2">
        <v>50</v>
      </c>
      <c r="AB269" s="48">
        <f t="shared" si="56"/>
        <v>0</v>
      </c>
      <c r="AF269" s="38"/>
      <c r="AG269" s="38"/>
      <c r="AH269" s="38">
        <f t="shared" si="68"/>
        <v>0</v>
      </c>
    </row>
    <row r="270" spans="1:34" s="1" customFormat="1" ht="23.25" customHeight="1">
      <c r="A270" s="49">
        <v>261</v>
      </c>
      <c r="B270" s="50" t="s">
        <v>300</v>
      </c>
      <c r="C270" s="51">
        <v>28364560</v>
      </c>
      <c r="D270" s="51"/>
      <c r="E270" s="52">
        <f t="shared" si="62"/>
        <v>28364560</v>
      </c>
      <c r="F270" s="53">
        <v>7344087.49</v>
      </c>
      <c r="G270" s="45">
        <f t="shared" si="57"/>
        <v>25.891773008289217</v>
      </c>
      <c r="H270" s="46">
        <f t="shared" si="58"/>
        <v>24.108226991710783</v>
      </c>
      <c r="I270" s="47">
        <f t="shared" si="63"/>
        <v>21020472.509999998</v>
      </c>
      <c r="J270" s="46">
        <f t="shared" si="59"/>
        <v>74.10822699171078</v>
      </c>
      <c r="K270" s="53">
        <v>7379784.49</v>
      </c>
      <c r="L270" s="45">
        <f t="shared" si="60"/>
        <v>26.017623717766114</v>
      </c>
      <c r="M270" s="44">
        <f t="shared" si="64"/>
        <v>14723871.98</v>
      </c>
      <c r="N270" s="45">
        <f t="shared" si="65"/>
        <v>51.909396726055334</v>
      </c>
      <c r="O270" s="54">
        <f t="shared" si="66"/>
        <v>18.090603273944666</v>
      </c>
      <c r="P270" s="53">
        <f t="shared" si="67"/>
        <v>13640688.02</v>
      </c>
      <c r="Q270" s="55">
        <f t="shared" si="61"/>
        <v>48.090603273944666</v>
      </c>
      <c r="S270" s="2">
        <v>9</v>
      </c>
      <c r="T270" s="2">
        <v>3</v>
      </c>
      <c r="U270" s="2" t="s">
        <v>75</v>
      </c>
      <c r="V270" s="2" t="s">
        <v>36</v>
      </c>
      <c r="X270" s="37"/>
      <c r="Y270" s="38"/>
      <c r="Z270" s="2">
        <v>70</v>
      </c>
      <c r="AA270" s="2">
        <v>50</v>
      </c>
      <c r="AB270" s="48">
        <f t="shared" si="56"/>
        <v>0</v>
      </c>
      <c r="AF270" s="38"/>
      <c r="AG270" s="38"/>
      <c r="AH270" s="38">
        <f t="shared" si="68"/>
        <v>0</v>
      </c>
    </row>
    <row r="271" spans="1:34" s="1" customFormat="1" ht="23.25" customHeight="1">
      <c r="A271" s="49">
        <v>262</v>
      </c>
      <c r="B271" s="50" t="s">
        <v>301</v>
      </c>
      <c r="C271" s="51">
        <v>154758810</v>
      </c>
      <c r="D271" s="51"/>
      <c r="E271" s="52">
        <f t="shared" si="62"/>
        <v>154758810</v>
      </c>
      <c r="F271" s="53">
        <v>39529976.8</v>
      </c>
      <c r="G271" s="45">
        <f t="shared" si="57"/>
        <v>25.542957328245155</v>
      </c>
      <c r="H271" s="46">
        <f t="shared" si="58"/>
        <v>24.457042671754845</v>
      </c>
      <c r="I271" s="47">
        <f t="shared" si="63"/>
        <v>115228833.2</v>
      </c>
      <c r="J271" s="46">
        <f t="shared" si="59"/>
        <v>74.45704267175485</v>
      </c>
      <c r="K271" s="53">
        <v>28507071.69</v>
      </c>
      <c r="L271" s="45">
        <f t="shared" si="60"/>
        <v>18.420322364846307</v>
      </c>
      <c r="M271" s="44">
        <f t="shared" si="64"/>
        <v>68037048.49</v>
      </c>
      <c r="N271" s="45">
        <f t="shared" si="65"/>
        <v>43.96327969309146</v>
      </c>
      <c r="O271" s="54">
        <f t="shared" si="66"/>
        <v>26.036720306908542</v>
      </c>
      <c r="P271" s="53">
        <f t="shared" si="67"/>
        <v>86721761.51</v>
      </c>
      <c r="Q271" s="55">
        <f t="shared" si="61"/>
        <v>56.036720306908535</v>
      </c>
      <c r="S271" s="2" t="s">
        <v>67</v>
      </c>
      <c r="T271" s="2">
        <v>12</v>
      </c>
      <c r="U271" s="2"/>
      <c r="V271" s="2" t="s">
        <v>67</v>
      </c>
      <c r="X271" s="37"/>
      <c r="Y271" s="38"/>
      <c r="Z271" s="2">
        <v>70</v>
      </c>
      <c r="AA271" s="2">
        <v>50</v>
      </c>
      <c r="AB271" s="48">
        <f t="shared" si="56"/>
        <v>0</v>
      </c>
      <c r="AF271" s="38"/>
      <c r="AG271" s="38"/>
      <c r="AH271" s="38">
        <f t="shared" si="68"/>
        <v>0</v>
      </c>
    </row>
    <row r="272" spans="1:34" s="1" customFormat="1" ht="23.25" customHeight="1">
      <c r="A272" s="49">
        <v>263</v>
      </c>
      <c r="B272" s="50" t="s">
        <v>302</v>
      </c>
      <c r="C272" s="51">
        <v>8773648</v>
      </c>
      <c r="D272" s="51"/>
      <c r="E272" s="52">
        <f t="shared" si="62"/>
        <v>8773648</v>
      </c>
      <c r="F272" s="53">
        <v>2206745.35</v>
      </c>
      <c r="G272" s="45">
        <f t="shared" si="57"/>
        <v>25.151970423249256</v>
      </c>
      <c r="H272" s="46">
        <f t="shared" si="58"/>
        <v>24.848029576750744</v>
      </c>
      <c r="I272" s="47">
        <f t="shared" si="63"/>
        <v>6566902.65</v>
      </c>
      <c r="J272" s="46">
        <f t="shared" si="59"/>
        <v>74.84802957675075</v>
      </c>
      <c r="K272" s="53">
        <v>3676000</v>
      </c>
      <c r="L272" s="45">
        <f t="shared" si="60"/>
        <v>41.8981933170786</v>
      </c>
      <c r="M272" s="44">
        <f t="shared" si="64"/>
        <v>5882745.35</v>
      </c>
      <c r="N272" s="45">
        <f t="shared" si="65"/>
        <v>67.05016374032786</v>
      </c>
      <c r="O272" s="54">
        <f t="shared" si="66"/>
        <v>2.9498362596721392</v>
      </c>
      <c r="P272" s="53">
        <f t="shared" si="67"/>
        <v>2890902.6500000004</v>
      </c>
      <c r="Q272" s="55">
        <f t="shared" si="61"/>
        <v>32.94983625967215</v>
      </c>
      <c r="S272" s="2">
        <v>6</v>
      </c>
      <c r="T272" s="2">
        <v>53</v>
      </c>
      <c r="U272" s="2"/>
      <c r="V272" s="2" t="s">
        <v>36</v>
      </c>
      <c r="X272" s="37"/>
      <c r="Y272" s="38"/>
      <c r="Z272" s="2">
        <v>70</v>
      </c>
      <c r="AA272" s="2">
        <v>50</v>
      </c>
      <c r="AB272" s="48">
        <f t="shared" si="56"/>
        <v>0</v>
      </c>
      <c r="AF272" s="38"/>
      <c r="AG272" s="38"/>
      <c r="AH272" s="38">
        <f t="shared" si="68"/>
        <v>0</v>
      </c>
    </row>
    <row r="273" spans="1:34" s="1" customFormat="1" ht="23.25" customHeight="1">
      <c r="A273" s="49">
        <v>264</v>
      </c>
      <c r="B273" s="50" t="s">
        <v>303</v>
      </c>
      <c r="C273" s="51">
        <v>28253550</v>
      </c>
      <c r="D273" s="51"/>
      <c r="E273" s="52">
        <f t="shared" si="62"/>
        <v>28253550</v>
      </c>
      <c r="F273" s="53">
        <v>6889624.42</v>
      </c>
      <c r="G273" s="45">
        <f t="shared" si="57"/>
        <v>24.384986736180057</v>
      </c>
      <c r="H273" s="46">
        <f t="shared" si="58"/>
        <v>25.615013263819943</v>
      </c>
      <c r="I273" s="47">
        <f t="shared" si="63"/>
        <v>21363925.58</v>
      </c>
      <c r="J273" s="46">
        <f t="shared" si="59"/>
        <v>75.61501326381993</v>
      </c>
      <c r="K273" s="53">
        <v>17103311.52</v>
      </c>
      <c r="L273" s="45">
        <f t="shared" si="60"/>
        <v>60.535088581788834</v>
      </c>
      <c r="M273" s="44">
        <f t="shared" si="64"/>
        <v>23992935.939999998</v>
      </c>
      <c r="N273" s="45">
        <f t="shared" si="65"/>
        <v>84.9200753179689</v>
      </c>
      <c r="O273" s="54">
        <f t="shared" si="66"/>
        <v>-14.920075317968895</v>
      </c>
      <c r="P273" s="53">
        <f t="shared" si="67"/>
        <v>4260614.060000002</v>
      </c>
      <c r="Q273" s="55">
        <f t="shared" si="61"/>
        <v>15.079924682031116</v>
      </c>
      <c r="S273" s="2" t="s">
        <v>67</v>
      </c>
      <c r="T273" s="2">
        <v>9</v>
      </c>
      <c r="U273" s="2"/>
      <c r="V273" s="2" t="s">
        <v>67</v>
      </c>
      <c r="X273" s="37"/>
      <c r="Y273" s="38"/>
      <c r="Z273" s="2">
        <v>70</v>
      </c>
      <c r="AA273" s="2">
        <v>50</v>
      </c>
      <c r="AB273" s="48">
        <f t="shared" si="56"/>
        <v>0</v>
      </c>
      <c r="AF273" s="38"/>
      <c r="AG273" s="38"/>
      <c r="AH273" s="38">
        <f t="shared" si="68"/>
        <v>0</v>
      </c>
    </row>
    <row r="274" spans="1:34" s="1" customFormat="1" ht="23.25" customHeight="1">
      <c r="A274" s="49">
        <v>265</v>
      </c>
      <c r="B274" s="50" t="s">
        <v>304</v>
      </c>
      <c r="C274" s="51">
        <v>43096877</v>
      </c>
      <c r="D274" s="51"/>
      <c r="E274" s="52">
        <f t="shared" si="62"/>
        <v>43096877</v>
      </c>
      <c r="F274" s="53">
        <v>9841405.75</v>
      </c>
      <c r="G274" s="45">
        <f t="shared" si="57"/>
        <v>22.835542700692674</v>
      </c>
      <c r="H274" s="46">
        <f t="shared" si="58"/>
        <v>27.164457299307326</v>
      </c>
      <c r="I274" s="47">
        <f t="shared" si="63"/>
        <v>33255471.25</v>
      </c>
      <c r="J274" s="46">
        <f t="shared" si="59"/>
        <v>77.16445729930733</v>
      </c>
      <c r="K274" s="53">
        <v>5464270</v>
      </c>
      <c r="L274" s="45">
        <f t="shared" si="60"/>
        <v>12.679039365195766</v>
      </c>
      <c r="M274" s="44">
        <f t="shared" si="64"/>
        <v>15305675.75</v>
      </c>
      <c r="N274" s="45">
        <f t="shared" si="65"/>
        <v>35.51458206588844</v>
      </c>
      <c r="O274" s="54">
        <f t="shared" si="66"/>
        <v>34.48541793411156</v>
      </c>
      <c r="P274" s="53">
        <f t="shared" si="67"/>
        <v>27791201.25</v>
      </c>
      <c r="Q274" s="55">
        <f t="shared" si="61"/>
        <v>64.48541793411157</v>
      </c>
      <c r="S274" s="2">
        <v>9</v>
      </c>
      <c r="T274" s="2">
        <v>3</v>
      </c>
      <c r="U274" s="2" t="s">
        <v>75</v>
      </c>
      <c r="V274" s="2" t="s">
        <v>36</v>
      </c>
      <c r="X274" s="37"/>
      <c r="Y274" s="38"/>
      <c r="Z274" s="2">
        <v>70</v>
      </c>
      <c r="AA274" s="2">
        <v>50</v>
      </c>
      <c r="AB274" s="48">
        <f t="shared" si="56"/>
        <v>0</v>
      </c>
      <c r="AF274" s="38"/>
      <c r="AG274" s="38"/>
      <c r="AH274" s="38">
        <f t="shared" si="68"/>
        <v>0</v>
      </c>
    </row>
    <row r="275" spans="1:34" s="1" customFormat="1" ht="23.25" customHeight="1">
      <c r="A275" s="49">
        <v>266</v>
      </c>
      <c r="B275" s="50" t="s">
        <v>305</v>
      </c>
      <c r="C275" s="51">
        <v>87178488</v>
      </c>
      <c r="D275" s="51"/>
      <c r="E275" s="52">
        <f t="shared" si="62"/>
        <v>87178488</v>
      </c>
      <c r="F275" s="53">
        <v>19154833.85</v>
      </c>
      <c r="G275" s="45">
        <f t="shared" si="57"/>
        <v>21.97197300554238</v>
      </c>
      <c r="H275" s="46">
        <f t="shared" si="58"/>
        <v>28.02802699445762</v>
      </c>
      <c r="I275" s="47">
        <f t="shared" si="63"/>
        <v>68023654.15</v>
      </c>
      <c r="J275" s="46">
        <f t="shared" si="59"/>
        <v>78.02802699445763</v>
      </c>
      <c r="K275" s="53">
        <v>19002008.66</v>
      </c>
      <c r="L275" s="45">
        <f t="shared" si="60"/>
        <v>21.796671513733983</v>
      </c>
      <c r="M275" s="44">
        <f t="shared" si="64"/>
        <v>38156842.510000005</v>
      </c>
      <c r="N275" s="45">
        <f t="shared" si="65"/>
        <v>43.768644519276364</v>
      </c>
      <c r="O275" s="54">
        <f t="shared" si="66"/>
        <v>26.231355480723636</v>
      </c>
      <c r="P275" s="53">
        <f t="shared" si="67"/>
        <v>49021645.489999995</v>
      </c>
      <c r="Q275" s="55">
        <f t="shared" si="61"/>
        <v>56.23135548072363</v>
      </c>
      <c r="S275" s="2" t="s">
        <v>67</v>
      </c>
      <c r="T275" s="2">
        <v>10</v>
      </c>
      <c r="U275" s="2"/>
      <c r="V275" s="2" t="s">
        <v>67</v>
      </c>
      <c r="X275" s="37"/>
      <c r="Y275" s="38"/>
      <c r="Z275" s="2">
        <v>70</v>
      </c>
      <c r="AA275" s="2">
        <v>50</v>
      </c>
      <c r="AB275" s="48">
        <f t="shared" si="56"/>
        <v>0</v>
      </c>
      <c r="AF275" s="38"/>
      <c r="AG275" s="38"/>
      <c r="AH275" s="38">
        <f t="shared" si="68"/>
        <v>0</v>
      </c>
    </row>
    <row r="276" spans="1:34" s="1" customFormat="1" ht="23.25" customHeight="1">
      <c r="A276" s="49">
        <v>267</v>
      </c>
      <c r="B276" s="50" t="s">
        <v>306</v>
      </c>
      <c r="C276" s="51">
        <v>6435390</v>
      </c>
      <c r="D276" s="51"/>
      <c r="E276" s="52">
        <f t="shared" si="62"/>
        <v>6435390</v>
      </c>
      <c r="F276" s="53">
        <v>1388432.51</v>
      </c>
      <c r="G276" s="45">
        <f t="shared" si="57"/>
        <v>21.574955208619834</v>
      </c>
      <c r="H276" s="46">
        <f t="shared" si="58"/>
        <v>28.425044791380166</v>
      </c>
      <c r="I276" s="47">
        <f t="shared" si="63"/>
        <v>5046957.49</v>
      </c>
      <c r="J276" s="46">
        <f t="shared" si="59"/>
        <v>78.42504479138016</v>
      </c>
      <c r="K276" s="53">
        <v>91000</v>
      </c>
      <c r="L276" s="45">
        <f t="shared" si="60"/>
        <v>1.4140557137951235</v>
      </c>
      <c r="M276" s="44">
        <f t="shared" si="64"/>
        <v>1479432.51</v>
      </c>
      <c r="N276" s="45">
        <f t="shared" si="65"/>
        <v>22.98901092241496</v>
      </c>
      <c r="O276" s="54">
        <f t="shared" si="66"/>
        <v>47.01098907758504</v>
      </c>
      <c r="P276" s="53">
        <f t="shared" si="67"/>
        <v>4955957.49</v>
      </c>
      <c r="Q276" s="55">
        <f t="shared" si="61"/>
        <v>77.01098907758504</v>
      </c>
      <c r="S276" s="2">
        <v>3</v>
      </c>
      <c r="T276" s="2">
        <v>83</v>
      </c>
      <c r="U276" s="2"/>
      <c r="V276" s="2" t="s">
        <v>36</v>
      </c>
      <c r="X276" s="37"/>
      <c r="Y276" s="38"/>
      <c r="Z276" s="2">
        <v>70</v>
      </c>
      <c r="AA276" s="2">
        <v>50</v>
      </c>
      <c r="AB276" s="48">
        <f t="shared" si="56"/>
        <v>0</v>
      </c>
      <c r="AF276" s="38">
        <v>2690781.29</v>
      </c>
      <c r="AG276" s="38">
        <v>134208</v>
      </c>
      <c r="AH276" s="38">
        <f t="shared" si="68"/>
        <v>2824989.29</v>
      </c>
    </row>
    <row r="277" spans="1:34" s="1" customFormat="1" ht="23.25" customHeight="1">
      <c r="A277" s="49">
        <v>268</v>
      </c>
      <c r="B277" s="50" t="s">
        <v>307</v>
      </c>
      <c r="C277" s="51">
        <v>112119195</v>
      </c>
      <c r="D277" s="51"/>
      <c r="E277" s="52">
        <f t="shared" si="62"/>
        <v>112119195</v>
      </c>
      <c r="F277" s="53">
        <v>23573552.43</v>
      </c>
      <c r="G277" s="45">
        <f t="shared" si="57"/>
        <v>21.02543853440974</v>
      </c>
      <c r="H277" s="46">
        <f t="shared" si="58"/>
        <v>28.97456146559026</v>
      </c>
      <c r="I277" s="47">
        <f t="shared" si="63"/>
        <v>88545642.57</v>
      </c>
      <c r="J277" s="46">
        <f t="shared" si="59"/>
        <v>78.97456146559026</v>
      </c>
      <c r="K277" s="53">
        <v>27628842.43</v>
      </c>
      <c r="L277" s="45">
        <f t="shared" si="60"/>
        <v>24.6423838754818</v>
      </c>
      <c r="M277" s="44">
        <f t="shared" si="64"/>
        <v>51202394.86</v>
      </c>
      <c r="N277" s="45">
        <f t="shared" si="65"/>
        <v>45.66782240989154</v>
      </c>
      <c r="O277" s="54">
        <f t="shared" si="66"/>
        <v>24.332177590108458</v>
      </c>
      <c r="P277" s="53">
        <f t="shared" si="67"/>
        <v>60916800.14</v>
      </c>
      <c r="Q277" s="55">
        <f t="shared" si="61"/>
        <v>54.33217759010846</v>
      </c>
      <c r="S277" s="2" t="s">
        <v>67</v>
      </c>
      <c r="T277" s="2">
        <v>14</v>
      </c>
      <c r="U277" s="2"/>
      <c r="V277" s="2" t="s">
        <v>67</v>
      </c>
      <c r="X277" s="37"/>
      <c r="Y277" s="38"/>
      <c r="Z277" s="2">
        <v>70</v>
      </c>
      <c r="AA277" s="2">
        <v>50</v>
      </c>
      <c r="AB277" s="48">
        <f t="shared" si="56"/>
        <v>0</v>
      </c>
      <c r="AF277" s="38">
        <v>2690781.29</v>
      </c>
      <c r="AG277" s="38">
        <v>134208</v>
      </c>
      <c r="AH277" s="38">
        <f t="shared" si="68"/>
        <v>2824989.29</v>
      </c>
    </row>
    <row r="278" spans="1:34" s="1" customFormat="1" ht="23.25" customHeight="1">
      <c r="A278" s="49">
        <v>269</v>
      </c>
      <c r="B278" s="50" t="s">
        <v>308</v>
      </c>
      <c r="C278" s="51">
        <v>67794616</v>
      </c>
      <c r="D278" s="51"/>
      <c r="E278" s="52">
        <f t="shared" si="62"/>
        <v>67794616</v>
      </c>
      <c r="F278" s="53">
        <v>10549745.32</v>
      </c>
      <c r="G278" s="45">
        <f t="shared" si="57"/>
        <v>15.561332068021448</v>
      </c>
      <c r="H278" s="46">
        <f t="shared" si="58"/>
        <v>34.43866793197855</v>
      </c>
      <c r="I278" s="47">
        <f t="shared" si="63"/>
        <v>57244870.68</v>
      </c>
      <c r="J278" s="46">
        <f t="shared" si="59"/>
        <v>84.43866793197856</v>
      </c>
      <c r="K278" s="53">
        <v>27850026.54</v>
      </c>
      <c r="L278" s="45">
        <f t="shared" si="60"/>
        <v>41.07999747354569</v>
      </c>
      <c r="M278" s="44">
        <f t="shared" si="64"/>
        <v>38399771.86</v>
      </c>
      <c r="N278" s="45">
        <f t="shared" si="65"/>
        <v>56.64132954156714</v>
      </c>
      <c r="O278" s="54">
        <f t="shared" si="66"/>
        <v>13.358670458432861</v>
      </c>
      <c r="P278" s="53">
        <f t="shared" si="67"/>
        <v>29394844.14</v>
      </c>
      <c r="Q278" s="55">
        <f t="shared" si="61"/>
        <v>43.35867045843286</v>
      </c>
      <c r="S278" s="2" t="s">
        <v>67</v>
      </c>
      <c r="T278" s="2">
        <v>15</v>
      </c>
      <c r="U278" s="2"/>
      <c r="V278" s="2" t="s">
        <v>67</v>
      </c>
      <c r="X278" s="37"/>
      <c r="Y278" s="38"/>
      <c r="Z278" s="2">
        <v>70</v>
      </c>
      <c r="AA278" s="2">
        <v>50</v>
      </c>
      <c r="AB278" s="48">
        <f t="shared" si="56"/>
        <v>0</v>
      </c>
      <c r="AF278" s="38">
        <v>2690781.29</v>
      </c>
      <c r="AG278" s="38">
        <v>134208</v>
      </c>
      <c r="AH278" s="38">
        <f t="shared" si="68"/>
        <v>2824989.29</v>
      </c>
    </row>
    <row r="279" spans="1:34" s="1" customFormat="1" ht="23.25" customHeight="1">
      <c r="A279" s="49">
        <v>270</v>
      </c>
      <c r="B279" s="50" t="s">
        <v>309</v>
      </c>
      <c r="C279" s="51">
        <v>8447770</v>
      </c>
      <c r="D279" s="51"/>
      <c r="E279" s="52">
        <f t="shared" si="62"/>
        <v>8447770</v>
      </c>
      <c r="F279" s="53">
        <v>1147611.97</v>
      </c>
      <c r="G279" s="45">
        <f t="shared" si="57"/>
        <v>13.584791844474932</v>
      </c>
      <c r="H279" s="46">
        <f t="shared" si="58"/>
        <v>36.415208155525065</v>
      </c>
      <c r="I279" s="47">
        <f t="shared" si="63"/>
        <v>7300158.03</v>
      </c>
      <c r="J279" s="46">
        <f t="shared" si="59"/>
        <v>86.41520815552506</v>
      </c>
      <c r="K279" s="53">
        <v>632326.96</v>
      </c>
      <c r="L279" s="45">
        <f t="shared" si="60"/>
        <v>7.485134656838432</v>
      </c>
      <c r="M279" s="44">
        <f t="shared" si="64"/>
        <v>1779938.93</v>
      </c>
      <c r="N279" s="45">
        <f t="shared" si="65"/>
        <v>21.069926501313365</v>
      </c>
      <c r="O279" s="54">
        <f t="shared" si="66"/>
        <v>48.93007349868664</v>
      </c>
      <c r="P279" s="53">
        <f t="shared" si="67"/>
        <v>6667831.07</v>
      </c>
      <c r="Q279" s="55">
        <f t="shared" si="61"/>
        <v>78.93007349868664</v>
      </c>
      <c r="S279" s="2" t="s">
        <v>67</v>
      </c>
      <c r="T279" s="2">
        <v>53</v>
      </c>
      <c r="U279" s="2"/>
      <c r="V279" s="2" t="s">
        <v>67</v>
      </c>
      <c r="X279" s="37"/>
      <c r="Y279" s="38"/>
      <c r="Z279" s="2">
        <v>70</v>
      </c>
      <c r="AA279" s="2">
        <v>50</v>
      </c>
      <c r="AB279" s="48">
        <f t="shared" si="56"/>
        <v>0</v>
      </c>
      <c r="AF279" s="38"/>
      <c r="AG279" s="38"/>
      <c r="AH279" s="38"/>
    </row>
    <row r="280" spans="1:34" s="1" customFormat="1" ht="23.25" customHeight="1">
      <c r="A280" s="60">
        <v>271</v>
      </c>
      <c r="B280" s="61" t="s">
        <v>310</v>
      </c>
      <c r="C280" s="62">
        <v>12293960</v>
      </c>
      <c r="D280" s="62"/>
      <c r="E280" s="63">
        <f t="shared" si="62"/>
        <v>12293960</v>
      </c>
      <c r="F280" s="64">
        <v>675057.59</v>
      </c>
      <c r="G280" s="65">
        <f t="shared" si="57"/>
        <v>5.490969467933847</v>
      </c>
      <c r="H280" s="66">
        <f t="shared" si="58"/>
        <v>44.509030532066156</v>
      </c>
      <c r="I280" s="67">
        <f t="shared" si="63"/>
        <v>11618902.41</v>
      </c>
      <c r="J280" s="66">
        <f t="shared" si="59"/>
        <v>94.50903053206615</v>
      </c>
      <c r="K280" s="64">
        <v>7653999</v>
      </c>
      <c r="L280" s="65">
        <f t="shared" si="60"/>
        <v>62.25820646886764</v>
      </c>
      <c r="M280" s="64">
        <f t="shared" si="64"/>
        <v>8329056.59</v>
      </c>
      <c r="N280" s="65">
        <f t="shared" si="65"/>
        <v>67.74917593680149</v>
      </c>
      <c r="O280" s="66">
        <f t="shared" si="66"/>
        <v>2.2508240631985075</v>
      </c>
      <c r="P280" s="64">
        <f t="shared" si="67"/>
        <v>3964903.41</v>
      </c>
      <c r="Q280" s="65">
        <f t="shared" si="61"/>
        <v>32.250824063198515</v>
      </c>
      <c r="S280" s="2" t="s">
        <v>67</v>
      </c>
      <c r="T280" s="2">
        <v>126</v>
      </c>
      <c r="U280" s="2"/>
      <c r="V280" s="2" t="s">
        <v>67</v>
      </c>
      <c r="X280" s="37"/>
      <c r="Y280" s="38"/>
      <c r="Z280" s="2">
        <v>70</v>
      </c>
      <c r="AA280" s="2">
        <v>50</v>
      </c>
      <c r="AB280" s="48">
        <f t="shared" si="56"/>
        <v>0</v>
      </c>
      <c r="AF280" s="38"/>
      <c r="AG280" s="38"/>
      <c r="AH280" s="38"/>
    </row>
    <row r="281" ht="19.5">
      <c r="AB281" s="48"/>
    </row>
    <row r="282" ht="19.5">
      <c r="AB282" s="48"/>
    </row>
    <row r="283" ht="19.5">
      <c r="AB283" s="48"/>
    </row>
    <row r="284" ht="19.5">
      <c r="AB284" s="48"/>
    </row>
    <row r="285" ht="19.5">
      <c r="AB285" s="48"/>
    </row>
    <row r="286" ht="19.5">
      <c r="AB286" s="48"/>
    </row>
    <row r="287" ht="19.5">
      <c r="AB287" s="48"/>
    </row>
    <row r="288" ht="19.5">
      <c r="AB288" s="48"/>
    </row>
    <row r="289" ht="19.5">
      <c r="AB289" s="48"/>
    </row>
    <row r="290" ht="19.5">
      <c r="AB290" s="48"/>
    </row>
    <row r="291" ht="19.5">
      <c r="AB291" s="48"/>
    </row>
    <row r="292" ht="19.5">
      <c r="AB292" s="48"/>
    </row>
    <row r="293" ht="19.5">
      <c r="AB293" s="48"/>
    </row>
    <row r="294" ht="19.5">
      <c r="AB294" s="48"/>
    </row>
    <row r="295" ht="19.5">
      <c r="AB295" s="48"/>
    </row>
    <row r="296" ht="19.5">
      <c r="AB296" s="48"/>
    </row>
    <row r="297" ht="19.5">
      <c r="AB297" s="48"/>
    </row>
    <row r="298" ht="19.5">
      <c r="AB298" s="48"/>
    </row>
    <row r="299" ht="19.5">
      <c r="AB299" s="48"/>
    </row>
    <row r="300" ht="19.5">
      <c r="AB300" s="48"/>
    </row>
    <row r="301" ht="19.5">
      <c r="AB301" s="48"/>
    </row>
    <row r="302" ht="19.5">
      <c r="AB302" s="48"/>
    </row>
    <row r="303" ht="19.5">
      <c r="AB303" s="48"/>
    </row>
    <row r="304" ht="19.5">
      <c r="AB304" s="48"/>
    </row>
    <row r="305" ht="19.5">
      <c r="AB305" s="48"/>
    </row>
    <row r="306" ht="19.5">
      <c r="AB306" s="48"/>
    </row>
    <row r="307" ht="19.5">
      <c r="AB307" s="48"/>
    </row>
    <row r="308" ht="19.5">
      <c r="AB308" s="48"/>
    </row>
    <row r="309" ht="19.5">
      <c r="AB309" s="48"/>
    </row>
    <row r="310" ht="19.5">
      <c r="AB310" s="48"/>
    </row>
    <row r="311" ht="19.5">
      <c r="AB311" s="48"/>
    </row>
    <row r="312" ht="19.5">
      <c r="AB312" s="48"/>
    </row>
    <row r="313" ht="19.5">
      <c r="AB313" s="48"/>
    </row>
    <row r="314" ht="19.5">
      <c r="AB314" s="48"/>
    </row>
    <row r="315" ht="19.5">
      <c r="AB315" s="48"/>
    </row>
    <row r="316" ht="19.5">
      <c r="AB316" s="48"/>
    </row>
    <row r="317" ht="19.5">
      <c r="AB317" s="48"/>
    </row>
    <row r="318" ht="19.5">
      <c r="AB318" s="48"/>
    </row>
    <row r="319" ht="19.5">
      <c r="AB319" s="48"/>
    </row>
    <row r="320" ht="19.5">
      <c r="AB320" s="48"/>
    </row>
    <row r="321" ht="19.5">
      <c r="AB321" s="48"/>
    </row>
    <row r="322" ht="19.5">
      <c r="AB322" s="48"/>
    </row>
    <row r="323" ht="19.5">
      <c r="AB323" s="48"/>
    </row>
    <row r="324" ht="19.5">
      <c r="AB324" s="48"/>
    </row>
    <row r="325" ht="19.5">
      <c r="AB325" s="48"/>
    </row>
    <row r="326" ht="19.5">
      <c r="AB326" s="48"/>
    </row>
    <row r="327" ht="19.5">
      <c r="AB327" s="48"/>
    </row>
    <row r="328" ht="19.5">
      <c r="AB328" s="48"/>
    </row>
    <row r="329" ht="19.5">
      <c r="AB329" s="48"/>
    </row>
    <row r="330" ht="19.5">
      <c r="AB330" s="48"/>
    </row>
    <row r="331" ht="19.5">
      <c r="AB331" s="48"/>
    </row>
    <row r="332" ht="19.5">
      <c r="AB332" s="48"/>
    </row>
    <row r="333" ht="19.5">
      <c r="AB333" s="48"/>
    </row>
    <row r="334" ht="19.5">
      <c r="AB334" s="48"/>
    </row>
    <row r="335" ht="19.5">
      <c r="AB335" s="48"/>
    </row>
    <row r="336" ht="19.5">
      <c r="AB336" s="48"/>
    </row>
    <row r="337" ht="19.5">
      <c r="AB337" s="48"/>
    </row>
    <row r="338" ht="19.5">
      <c r="AB338" s="48"/>
    </row>
    <row r="339" ht="19.5">
      <c r="AB339" s="48"/>
    </row>
    <row r="340" ht="19.5">
      <c r="AB340" s="48"/>
    </row>
    <row r="341" ht="19.5">
      <c r="AB341" s="48"/>
    </row>
    <row r="342" ht="19.5">
      <c r="AB342" s="48"/>
    </row>
    <row r="343" ht="19.5">
      <c r="AB343" s="48"/>
    </row>
    <row r="344" ht="19.5">
      <c r="AB344" s="48"/>
    </row>
    <row r="345" ht="19.5">
      <c r="AB345" s="48"/>
    </row>
    <row r="346" ht="19.5">
      <c r="AB346" s="48"/>
    </row>
    <row r="347" ht="19.5">
      <c r="AB347" s="48"/>
    </row>
    <row r="348" ht="19.5">
      <c r="AB348" s="48"/>
    </row>
    <row r="349" ht="19.5">
      <c r="AB349" s="48"/>
    </row>
    <row r="350" ht="19.5">
      <c r="AB350" s="48"/>
    </row>
    <row r="351" ht="19.5">
      <c r="AB351" s="48"/>
    </row>
    <row r="352" ht="19.5">
      <c r="AB352" s="48"/>
    </row>
    <row r="353" ht="19.5">
      <c r="AB353" s="48"/>
    </row>
    <row r="354" ht="19.5">
      <c r="AB354" s="48"/>
    </row>
    <row r="355" ht="19.5">
      <c r="AB355" s="48"/>
    </row>
    <row r="356" ht="19.5">
      <c r="AB356" s="48"/>
    </row>
    <row r="357" ht="19.5">
      <c r="AB357" s="48"/>
    </row>
    <row r="358" ht="19.5">
      <c r="AB358" s="48"/>
    </row>
    <row r="359" ht="19.5">
      <c r="AB359" s="48"/>
    </row>
    <row r="360" ht="19.5">
      <c r="AB360" s="48"/>
    </row>
    <row r="361" ht="19.5">
      <c r="AB361" s="48"/>
    </row>
    <row r="362" ht="19.5">
      <c r="AB362" s="48"/>
    </row>
    <row r="363" ht="19.5">
      <c r="AB363" s="48"/>
    </row>
    <row r="364" ht="19.5">
      <c r="AB364" s="48"/>
    </row>
    <row r="365" ht="19.5">
      <c r="AB365" s="48"/>
    </row>
    <row r="366" ht="19.5">
      <c r="AB366" s="48"/>
    </row>
    <row r="367" ht="19.5">
      <c r="AB367" s="48"/>
    </row>
    <row r="368" ht="19.5">
      <c r="AB368" s="48"/>
    </row>
    <row r="369" ht="19.5">
      <c r="AB369" s="48"/>
    </row>
    <row r="370" ht="19.5">
      <c r="AB370" s="48"/>
    </row>
    <row r="371" ht="19.5">
      <c r="AB371" s="48"/>
    </row>
    <row r="372" ht="19.5">
      <c r="AB372" s="48"/>
    </row>
    <row r="373" ht="19.5">
      <c r="AB373" s="48"/>
    </row>
    <row r="374" ht="19.5">
      <c r="AB374" s="48"/>
    </row>
    <row r="375" ht="19.5">
      <c r="AB375" s="48"/>
    </row>
    <row r="376" ht="19.5">
      <c r="AB376" s="48"/>
    </row>
    <row r="377" ht="19.5">
      <c r="AB377" s="48"/>
    </row>
    <row r="378" ht="19.5">
      <c r="AB378" s="48"/>
    </row>
    <row r="379" ht="19.5">
      <c r="AB379" s="48"/>
    </row>
    <row r="380" ht="19.5">
      <c r="AB380" s="48"/>
    </row>
    <row r="381" ht="19.5">
      <c r="AB381" s="48"/>
    </row>
    <row r="382" ht="19.5">
      <c r="AB382" s="48"/>
    </row>
    <row r="383" ht="19.5">
      <c r="AB383" s="48"/>
    </row>
    <row r="384" ht="19.5">
      <c r="AB384" s="48"/>
    </row>
    <row r="385" ht="19.5">
      <c r="AB385" s="48"/>
    </row>
    <row r="386" ht="19.5">
      <c r="AB386" s="48"/>
    </row>
    <row r="387" ht="19.5">
      <c r="AB387" s="48"/>
    </row>
    <row r="388" ht="19.5">
      <c r="AB388" s="48"/>
    </row>
    <row r="389" ht="19.5">
      <c r="AB389" s="48"/>
    </row>
    <row r="390" ht="19.5">
      <c r="AB390" s="48"/>
    </row>
    <row r="391" ht="19.5">
      <c r="AB391" s="48"/>
    </row>
    <row r="392" ht="19.5">
      <c r="AB392" s="48"/>
    </row>
    <row r="393" ht="19.5">
      <c r="AB393" s="48"/>
    </row>
    <row r="394" ht="19.5">
      <c r="AB394" s="48"/>
    </row>
    <row r="395" ht="19.5">
      <c r="AB395" s="48"/>
    </row>
    <row r="396" ht="19.5">
      <c r="AB396" s="48"/>
    </row>
    <row r="397" ht="19.5">
      <c r="AB397" s="48"/>
    </row>
    <row r="398" ht="19.5">
      <c r="AB398" s="48"/>
    </row>
    <row r="399" ht="19.5">
      <c r="AB399" s="48"/>
    </row>
    <row r="400" ht="19.5">
      <c r="AB400" s="48"/>
    </row>
    <row r="401" ht="19.5">
      <c r="AB401" s="48"/>
    </row>
    <row r="402" ht="19.5">
      <c r="AB402" s="48"/>
    </row>
    <row r="403" ht="19.5">
      <c r="AB403" s="48"/>
    </row>
    <row r="404" ht="19.5">
      <c r="AB404" s="48"/>
    </row>
    <row r="405" ht="19.5">
      <c r="AB405" s="48"/>
    </row>
    <row r="406" ht="19.5">
      <c r="AB406" s="48"/>
    </row>
  </sheetData>
  <sheetProtection/>
  <autoFilter ref="S9:V275"/>
  <mergeCells count="11">
    <mergeCell ref="K5:L5"/>
    <mergeCell ref="F5:H5"/>
    <mergeCell ref="B4:Q4"/>
    <mergeCell ref="B1:Q1"/>
    <mergeCell ref="B2:Q2"/>
    <mergeCell ref="B3:Q3"/>
    <mergeCell ref="A5:A7"/>
    <mergeCell ref="I5:J5"/>
    <mergeCell ref="P5:Q5"/>
    <mergeCell ref="M5:O5"/>
    <mergeCell ref="B5:B7"/>
  </mergeCells>
  <printOptions/>
  <pageMargins left="0.2" right="0.24" top="0.39" bottom="0.48" header="0.17" footer="0.29"/>
  <pageSetup horizontalDpi="600" verticalDpi="600" orientation="landscape" paperSize="9" scale="75" r:id="rId1"/>
  <headerFooter alignWithMargins="0">
    <oddFooter xml:space="preserve">&amp;L&amp;12D:/COM วันทนา    หน้าที่ &amp;P/&amp;N  &amp;A&amp;R&amp;12ข้อมูลจาก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admin</cp:lastModifiedBy>
  <dcterms:created xsi:type="dcterms:W3CDTF">2011-04-21T06:06:45Z</dcterms:created>
  <dcterms:modified xsi:type="dcterms:W3CDTF">2011-04-21T07:24:59Z</dcterms:modified>
  <cp:category/>
  <cp:version/>
  <cp:contentType/>
  <cp:contentStatus/>
</cp:coreProperties>
</file>