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10035" activeTab="0"/>
  </bookViews>
  <sheets>
    <sheet name="สรุปการจัดลำดับ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'สรุปการจัดลำดับ'!$S$9:$W$275</definedName>
    <definedName name="_xlfn.BAHTTEXT" hidden="1">#NAME?</definedName>
    <definedName name="A">#REF!</definedName>
    <definedName name="d">#REF!,#REF!</definedName>
    <definedName name="invest">#REF!,#REF!</definedName>
    <definedName name="invest_1000up">#REF!,#REF!</definedName>
    <definedName name="_xlnm.Print_Area" localSheetId="0">'สรุปการจัดลำดับ'!$A$1:$Q$281</definedName>
    <definedName name="_xlnm.Print_Titles" localSheetId="0">'สรุปการจัดลำดับ'!$5:$8</definedName>
    <definedName name="province">'[3]จังหวัด_ลำดับ'!$D$23,'[3]จังหวัด_ลำดับ'!$I$23,'[3]จังหวัด_ลำดับ'!$D$36,'[3]จังหวัด_ลำดับ'!$I$36,'[3]จังหวัด_ลำดับ'!$D$47,'[3]จังหวัด_ลำดับ'!$I$47,'[3]จังหวัด_ลำดับ'!$I$68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</definedNames>
  <calcPr fullCalcOnLoad="1"/>
</workbook>
</file>

<file path=xl/sharedStrings.xml><?xml version="1.0" encoding="utf-8"?>
<sst xmlns="http://schemas.openxmlformats.org/spreadsheetml/2006/main" count="985" uniqueCount="324">
  <si>
    <t xml:space="preserve">             สรุปการจัดลำดับการเบิกจ่ายงบประมาณ ระดับหน่วยรับงบประมาณ   ประจำปีงบประมาณ พ.ศ. 2554                          </t>
  </si>
  <si>
    <t>ลำดับที่</t>
  </si>
  <si>
    <t>หน่วยงาน</t>
  </si>
  <si>
    <t>งบเบิกแทนที่รับโอน/โอนให้หน่วยงานเบิกแทน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</si>
  <si>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</si>
  <si>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</si>
  <si>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</si>
  <si>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</si>
  <si>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</si>
  <si>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</si>
  <si>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</si>
  <si>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</si>
  <si>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</si>
  <si>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</si>
  <si>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</si>
  <si>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</si>
  <si>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</si>
  <si>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</si>
  <si>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</si>
  <si>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นโยบาย อปส. ที่กำหนดไว้ 98%</t>
  </si>
  <si>
    <t>(5) = (2) + (4)</t>
  </si>
  <si>
    <t>(6) = (3) - (5)</t>
  </si>
  <si>
    <t>(3) = (1) -/+ (2)</t>
  </si>
  <si>
    <t>(6)</t>
  </si>
  <si>
    <t>(7) = (4) + (6)</t>
  </si>
  <si>
    <t>(8) = (3) - (7)</t>
  </si>
  <si>
    <t>เขต</t>
  </si>
  <si>
    <t>สำนัก/กอง</t>
  </si>
  <si>
    <t>สสอ.ปศจ</t>
  </si>
  <si>
    <t>ก/จ</t>
  </si>
  <si>
    <t>ก่อหนี้</t>
  </si>
  <si>
    <t>เบิกจ่าย</t>
  </si>
  <si>
    <t>งบบุคลากร</t>
  </si>
  <si>
    <t>งบดำเนินงาน</t>
  </si>
  <si>
    <t>รวม</t>
  </si>
  <si>
    <t>***   0700600274  ด่านกักกันสัตว์ฉะเชิงเทรา</t>
  </si>
  <si>
    <t>ฉวีวรรณ</t>
  </si>
  <si>
    <t>จ</t>
  </si>
  <si>
    <t>***   0700600073  สถานีพัฒนาอาหารสัตว์เพชรบูรณ์</t>
  </si>
  <si>
    <t>ธนิตย์</t>
  </si>
  <si>
    <t>***   0700600061  สถานีพัฒนาอาหารสัตว์อุดรธานี</t>
  </si>
  <si>
    <t>***   0700600157  สำนักสุขศาสตร์สัตว์และสุขอนามัยที่ 6</t>
  </si>
  <si>
    <t xml:space="preserve">                                            </t>
  </si>
  <si>
    <t>อยุทธ์</t>
  </si>
  <si>
    <t>สสอ</t>
  </si>
  <si>
    <t>***   0700600018  ศูนย์วิจัยและบำรุงพันธุ์สัตว์ทับกวาง</t>
  </si>
  <si>
    <t>***   0700600067  สถานีพัฒนาอาหารสัตว์นครพนม</t>
  </si>
  <si>
    <t>***   0700600026  ศูนย์วิจัยและบำรุงพันธุ์สัตว์ลำพญากลาง</t>
  </si>
  <si>
    <t>***   0700600062  สถานีพัฒนาอาหารสัตว์เลย</t>
  </si>
  <si>
    <t>***   0700600066  สถานีพัฒนาอาหารสัตว์สกลนคร</t>
  </si>
  <si>
    <t>***   0700600091  ด่านกักกันสัตว์กำแพงเพชร</t>
  </si>
  <si>
    <t>***   0700600100  ด่านกักกันสัตว์สตูล</t>
  </si>
  <si>
    <t>***   0700600065  สถานีพัฒนาอาหารสัตว์กาฬสินธุ์</t>
  </si>
  <si>
    <t>***   0700600056  ศูนย์วิจัยและพัฒนาอาหารสัตว์นครราชสีมา</t>
  </si>
  <si>
    <t>***   0700600160  สำนักสุขศาสตร์สัตว์และสุขอนามัยที่ 7</t>
  </si>
  <si>
    <t>***   0700600029  ศูนย์วิจัยและบำรุงพันธุ์สัตว์สุรินทร์</t>
  </si>
  <si>
    <t>***   0700600076  สถานีพัฒนาอาหารสัตว์สุพรรณบุรี</t>
  </si>
  <si>
    <t>***   0700600275  สถานีวิจัยทดสอบพันธุ์สัตว์มหาสารคาม</t>
  </si>
  <si>
    <t>***   0700600028  สถานีวิจัยทดสอบพันธุ์สัตว์เลย</t>
  </si>
  <si>
    <t>***   0700600025  สถานีวิจัยทดสอบพันธุ์สัตว์ปากช่อง</t>
  </si>
  <si>
    <t>***   0700600125  ด่านกักกันสัตว์ยะลา</t>
  </si>
  <si>
    <t>***   0700600075  สถานีพัฒนาอาหารสัตว์ประจวบคีรีขันธ์</t>
  </si>
  <si>
    <t>***   0700600165  ศูนย์วิจัยและพัฒนาการสัตวแพทย์ภาคใต้</t>
  </si>
  <si>
    <t>***   0700600032  ศูนย์วิจัยและบำรุงพันธุ์สัตว์ท่าพระ</t>
  </si>
  <si>
    <t>***   0700600071  สถานีพัฒนาอาหารสัตว์สุโขทัย</t>
  </si>
  <si>
    <t>***   0700600074  ศูนย์วิจัยและพัฒนาอาหารสัตว์เพชรบุรี</t>
  </si>
  <si>
    <t>***   0700600143  สำนักสุขศาสตร์สัตว์และสุขอนามัยที่ 1</t>
  </si>
  <si>
    <t>***   0700600072  สถานีพัฒนาอาหารสัตว์พิจิตร</t>
  </si>
  <si>
    <t>***   0700600211  สำนักงานปศุสัตว์จังหวัดพะเยา</t>
  </si>
  <si>
    <t>ปศจ</t>
  </si>
  <si>
    <t>***   0700600248  ด่านกักกันสัตว์สระบุรี</t>
  </si>
  <si>
    <t>***   0700600148  สำนักสุขศาสตร์สัตว์และสุขอนามัยที่ 3</t>
  </si>
  <si>
    <t>***   0700600060  ศูนย์วิจัยและพัฒนาอาหารสัตว์ขอนแก่น</t>
  </si>
  <si>
    <t>***   0700600164  ศูนย์วิจัยและถ่ายทอดเทคโนโลยีนครศรีธรรมราช</t>
  </si>
  <si>
    <t>นิรันดร</t>
  </si>
  <si>
    <t>***   0700600132  ศูนย์วิจัยและพัฒนาเทคโนโลยีการย้ายฝากตัวอ่อน</t>
  </si>
  <si>
    <t>***   0700600139  ศูนย์วิจัยการผสมเทียมและเทคโนโลยีฯ ราชบุรี</t>
  </si>
  <si>
    <t>***   0700600092  ด่านกักกันสัตว์ตาก</t>
  </si>
  <si>
    <t>***   0700600027  สถานีวิจัยทดสอบพันธุ์สัตว์ชัยภูมิ</t>
  </si>
  <si>
    <t>***   0700600120  ด่านกักกันสัตว์พะเยา</t>
  </si>
  <si>
    <t>***   0700600057  สถานีพัฒนาอาหารสัตว์บุรีรัมย์</t>
  </si>
  <si>
    <t>***   0700600064  สถานีพัฒนาอาหารสัตว์มหาสารคาม</t>
  </si>
  <si>
    <t>***   0700600038  สถานีวิจัยทดสอบพันธุ์สัตว์แพร่</t>
  </si>
  <si>
    <t>***   0700600042  สถานีวิจัยทดสอบพันธุ์สัตว์นครสวรรค์</t>
  </si>
  <si>
    <t>***   0700600050  สถานีวิจัยทดสอบพันธุ์สัตว์เทพา</t>
  </si>
  <si>
    <t>***   0700600151  สำนักสุขศาสตร์สัตว์และสุขอนามัยที่ 4</t>
  </si>
  <si>
    <t>***   0700600130  ศูนย์ผลิตน้ำเชื้อแช่แข็งฯ ตะวันออกเฉียงเหนือ</t>
  </si>
  <si>
    <t>***   0700600054  ศูนย์วิจัยและพัฒนาอาหารสัตว์ชัยนาท</t>
  </si>
  <si>
    <t>***   0700600089  ด่านกักกันสัตว์เชียงใหม่</t>
  </si>
  <si>
    <t>***   0700600152  ศูนย์วิจัยและถ่ายทอดเทคโนโลยีมหาสารคาม</t>
  </si>
  <si>
    <t>***   0700600102  ด่านกักกันสัตว์ชลบุรี</t>
  </si>
  <si>
    <t>***   0700600068  สถานีพัฒนาอาหารสัตว์มุกดาหาร</t>
  </si>
  <si>
    <t>***   0700600259  ด่านกักกันสัตว์ขอนแก่น</t>
  </si>
  <si>
    <t>***   0700600136  ศูนย์วิจัยการผสมเทียมและเทคโนโลยีฯ ขอนแก่น</t>
  </si>
  <si>
    <t>***   0700600036  สถานีวิจัยทดสอบพันธุ์สัตว์นครพนม</t>
  </si>
  <si>
    <t>***   0700600063  สถานีพัฒนาอาหารสัตว์หนองคาย</t>
  </si>
  <si>
    <t>***   0700600213  สำนักงานปศุสัตว์จังหวัดแม่ฮ่องสอน</t>
  </si>
  <si>
    <t>***   0700600055  ศูนย์วิจัยและพัฒนาอาหารสัตว์สระแก้ว</t>
  </si>
  <si>
    <t>***   0700600078  สถานีพัฒนาอาหารสัตว์ชุมพร</t>
  </si>
  <si>
    <t>***   0700600069  ศูนย์วิจัยและพัฒนาอาหารสัตว์ลำปาง</t>
  </si>
  <si>
    <t>***   0700600095  ด่านกักกันสัตว์เพชรบุรี</t>
  </si>
  <si>
    <t>***   0700600041  ศูนย์วิจัยและบำรุงพันธุ์สัตว์ตาก</t>
  </si>
  <si>
    <t>***   0700600260  ด่านกักกันสัตว์มหาสารคาม</t>
  </si>
  <si>
    <t>***   0700600109  ด่านกักกันสัตว์สุรินทร์</t>
  </si>
  <si>
    <t>***   0700600059  สถานีพัฒนาอาหารสัตว์ร้อยเอ็ด</t>
  </si>
  <si>
    <t>***   0700600045  สถานีวิจัยทดสอบพันธุ์สัตว์สุพรรณบุรี</t>
  </si>
  <si>
    <t>***   0700600019  ศูนย์วิจัยและบำรุงพันธุ์สัตว์กบินทร์บุรี</t>
  </si>
  <si>
    <t>***   0700600101  ด่านกักกันสัตว์นราธิวาส</t>
  </si>
  <si>
    <t>***   0700600039  สถานีวิจัยทดสอบพันธุ์สัตว์พะเยา</t>
  </si>
  <si>
    <t>***   0700600124  ด่านกักกันสัตว์ตรัง</t>
  </si>
  <si>
    <t>***   0700600250  ด่านกักกันสัตว์พระนครศรีอยุธยา</t>
  </si>
  <si>
    <t>***   0700600135  ศูนย์วิจัยการผสมเทียมและเทคโนโลยีฯ นครราชสีมา</t>
  </si>
  <si>
    <t>***   0700600121  ด่านกักกันสัตว์กาญจนบุรี</t>
  </si>
  <si>
    <t>***   0700600096  ด่านกักกันสัตว์ประจวบคีรีขันธ์</t>
  </si>
  <si>
    <t>***   0700600138  ศูนย์วิจัยการผสมเทียมและเทคโนโลยีฯ พิษณุโลก</t>
  </si>
  <si>
    <t>***   0700600077  ศูนย์วิจัยและพัฒนาอาหารสัตว์สุราษฎร์ธานี</t>
  </si>
  <si>
    <t>***   0700600128  ศูนย์ผลิตน้ำเชื้อแช่แข็งพ่อพันธุ์ลำพญากลาง</t>
  </si>
  <si>
    <t>***   0700600144  ศูนย์วิจัยและถ่ายทอดเทคโนโลยีทับกวาง</t>
  </si>
  <si>
    <t>***   0700600216  สำนักงานปศุสัตว์จังหวัดกำแพงเพชร</t>
  </si>
  <si>
    <t>***   0700600079  ศูนย์วิจัยและพัฒนาอาหารสัตว์นราธิวาส</t>
  </si>
  <si>
    <t>***   0700600147  ศูนย์วิจัยและพัฒนาการสัตวแพทย์ภาคตะวันออก</t>
  </si>
  <si>
    <t>***   0700600080  สถานีพัฒนาอาหารสัตว์สตูล</t>
  </si>
  <si>
    <t>***   0700600180  สำนักงานปศุสัตว์จังหวัดจันทบุรี</t>
  </si>
  <si>
    <t>***   0700600116  ด่านกักกันสัตว์แพร่</t>
  </si>
  <si>
    <t>***   0700600058  สถานีพัฒนาอาหารสัตว์ยโสธร</t>
  </si>
  <si>
    <t>***   0700600195  สำนักงานปศุสัตว์จังหวัดขอนแก่น</t>
  </si>
  <si>
    <t>***   0700600263  ด่านกักกันสัตว์สุโขทัย</t>
  </si>
  <si>
    <t>***   0700600043  สถานีวิจัยทดสอบพันธุ์สัตว์พิษณุโลก</t>
  </si>
  <si>
    <t>***   0700600020  สถานีวิจัยทดสอบพันธุ์สัตว์จันทบุรี</t>
  </si>
  <si>
    <t>***   0700600111  ด่านกักกันสัตว์อุบลราชธานี</t>
  </si>
  <si>
    <t>***   0700600035  สถานีวิจัยทดสอบพันธุ์สัตว์สกลนคร</t>
  </si>
  <si>
    <t>***   0700600159  ศูนย์วิจัยและพัฒนาการสัตวแพทย์ภาคเหนือ(ตอนล่าง)</t>
  </si>
  <si>
    <t>***   0700600113  ด่านกักกันสัตว์นครพนม</t>
  </si>
  <si>
    <t>***   0700600110  ด่านกักกันสัตว์ศรีสะเกษ</t>
  </si>
  <si>
    <t>***   0700600137  ศูนย์วิจัยการผสมเทียมและเทคโนโลยีฯ เชียงใหม่</t>
  </si>
  <si>
    <t>***   0700600162  ศูนย์วิจัยและพัฒนาการสัตวแพทย์ภาคตะวันตก</t>
  </si>
  <si>
    <t>***   0700600255  ด่านกักกันสัตว์อุดรธานี</t>
  </si>
  <si>
    <t>***   0700600030  สถานีวิจัยทดสอบพันธุ์สัตว์บุรีรัมย์</t>
  </si>
  <si>
    <t>***   0700600183  สำนักงานปศุสัตว์จังหวัดปราจีนบุรี</t>
  </si>
  <si>
    <t>***   0700600047  สถานีวิจัยทดสอบพันธุ์สัตว์นครศรีธรรมราช</t>
  </si>
  <si>
    <t>***   0700600276  ศูนย์วิจัยและถ่ายทอดเทคโนโลยีอำนาจเจริญ</t>
  </si>
  <si>
    <t>***   0700600044  ศูนย์วิจัยและบำรุงพันธุ์สัตว์หนองกวาง</t>
  </si>
  <si>
    <t>***   0700600086  ด่านกักกันสัตว์นครราชสีมา</t>
  </si>
  <si>
    <t>***   0700600037  ศูนย์วิจัยและบำรุงพันธุ์สัตว์เชียงใหม่</t>
  </si>
  <si>
    <t>***   0700600129  ศูนย์ผลิตน้ำเชื้อพ่อโคพันธุ์โครงหลวงอินทนนท์</t>
  </si>
  <si>
    <t>***   0700600179  สำนักงานปศุสัตว์จังหวัดระยอง</t>
  </si>
  <si>
    <t>***   0700600099  ด่านกักกันสัตว์สงขลา</t>
  </si>
  <si>
    <t>***   0700600258  ด่านกักกันสัตว์กาฬสินธุ์</t>
  </si>
  <si>
    <t>***   0700600016  กลุ่มวิจัยและพัฒนาผลิตภัณฑ์นม</t>
  </si>
  <si>
    <t>***   0700600049  ศูนย์วิจัยและบำรุงพันธุ์สัตว์ยะลา</t>
  </si>
  <si>
    <t>***   0700600200  สำนักงานปศุสัตว์จังหวัดร้อยเอ็ด</t>
  </si>
  <si>
    <t>***   0700600142  ศูนย์วิจัยการผสมเทียมและเทคโนโลยีฯ อุบลราชธานี</t>
  </si>
  <si>
    <t>***   0700600087  ด่านกักกันสัตว์หนองคาย</t>
  </si>
  <si>
    <t>***   0700600178  สำนักงานปศุสัตว์จังหวัดชลบุรี</t>
  </si>
  <si>
    <t>***   0700600239  สำนักงานปศุสัตว์จังหวัดตรัง</t>
  </si>
  <si>
    <t>***   0700600022  สถานีวิจัยทดสอบพันธุ์สัตว์สระแก้ว</t>
  </si>
  <si>
    <t>***   0700600235  สำนักงานปศุสัตว์จังหวัดระนอง</t>
  </si>
  <si>
    <t>***   0700600158  ศูนย์วิจัยและถ่ายทอดเทคโนโลยีอุทัยธานี</t>
  </si>
  <si>
    <t>***   0700600214  สำนักงานปศุสัตว์จังหวัดนครสวรรค์</t>
  </si>
  <si>
    <t>***   0700600196  สำนักงานปศุสัตว์จังหวัดอุดรธานี</t>
  </si>
  <si>
    <t>***   0700600186  สำนักงานปศุสัตว์จังหวัดนครราชสีมา</t>
  </si>
  <si>
    <t>***   0700600088  ด่านกักกันสัตว์มุกดาหาร</t>
  </si>
  <si>
    <t>***   0700600046  ศูนย์วิจัยและบำรุงพันธุ์สัตว์สุราษฏร์ธานี</t>
  </si>
  <si>
    <t>***   0700600140  ศูนย์วิจัยการผสมเทียมและเทคโนโลยีฯ สุราษฏร์ธานี</t>
  </si>
  <si>
    <t>***   0700600217  สำนักงานปศุสัตว์จังหวัดตาก</t>
  </si>
  <si>
    <t>***   0700600118  ด่านกักกันสัตว์เชียงราย</t>
  </si>
  <si>
    <t>***   0700600228  สำนักงานปศุสัตว์จังหวัดเพชรบุรี</t>
  </si>
  <si>
    <t>***   0700600117  ด่านกักกันสัตว์น่าน</t>
  </si>
  <si>
    <t>***   0700600270  ด่านกักกันสัตว์นครศรีธรรมราช</t>
  </si>
  <si>
    <t>***   0700600205  สำนักงานปศุสัตว์จังหวัดเชียงใหม่</t>
  </si>
  <si>
    <t>***   0700600226  สำนักงานปศุสัตว์จังหวัดสมุทรสาคร</t>
  </si>
  <si>
    <t>***   0700600150  ศูนย์วิจัยและพัฒนาฯ ตะวันออกเฉียงเหนือ(ตอนล่าง)</t>
  </si>
  <si>
    <t>***   0700600215  สำนักงานปศุสัตว์จังหวัดอุทัยธานี</t>
  </si>
  <si>
    <t>***   0700600254  ด่านกักกันสัตว์ร้อยเอ็ด</t>
  </si>
  <si>
    <t>***   0700600108  ด่านกักกันสัตว์บุรีรัมย์</t>
  </si>
  <si>
    <t>***   0700600201  สำนักงานปศุสัตว์จังหวัดกาฬสินธุ์</t>
  </si>
  <si>
    <t>***   0700600090  ด่านกักกันสัตว์แม่ฮ่องสอน</t>
  </si>
  <si>
    <t>***   0700600034  สถานีวิจัยทดสอบพันธุ์สัตว์อุดรธานี</t>
  </si>
  <si>
    <t>***   0700600051  สถานีวิจัยทดสอบพันธุ์สัตว์ตรัง</t>
  </si>
  <si>
    <t>***   0700600122  ด่านกักกันสัตว์ราชบุรี</t>
  </si>
  <si>
    <t>***   0700600225  สำนักงานปศุสัตว์จังหวัดนครปฐม</t>
  </si>
  <si>
    <t>***   0700600000  กรมปศุสัตว์</t>
  </si>
  <si>
    <t>ก</t>
  </si>
  <si>
    <t>***   0700600267  ด่านกักกันสัตว์นครปฐม</t>
  </si>
  <si>
    <t>***   0700600040  สถานีวิจัยทดสอบพันธุ์สัตว์แม่ฮ่องสอน</t>
  </si>
  <si>
    <t>***   0700600192  สำนักงานปศุสัตว์จังหวัดชัยภูมิ</t>
  </si>
  <si>
    <t>***   0700600203  สำนักงานปศุสัตว์จังหวัดนครพนม</t>
  </si>
  <si>
    <t>***   0700600198  สำนักงานปศุสัตว์จังหวัดหนองคาย</t>
  </si>
  <si>
    <t>***   0700600204  สำนักงานปศุสัตว์จังหวัดมุกดาหาร</t>
  </si>
  <si>
    <t>***   0700600262  ด่านกักกันสัตว์พิษณุโลก</t>
  </si>
  <si>
    <t>***   0700600103  ด่านกักกันสัตว์จันทบุรี</t>
  </si>
  <si>
    <t>***   0700600114  ด่านกักกันสัตว์เลย</t>
  </si>
  <si>
    <t>***   0700600048  สถานีวิจัยทดสอบพันธุ์สัตว์กระบี่</t>
  </si>
  <si>
    <t>***   0700600194  สำนักงานปศุสัตว์จังหวัดหนองบัวลำภู</t>
  </si>
  <si>
    <t>***   0700600085  ด่านกักกันสัตว์ลพบุรี</t>
  </si>
  <si>
    <t>***   0700600212  สำนักงานปศุสัตว์จังหวัดเชียงราย</t>
  </si>
  <si>
    <t>***   0700600033  สถานีวิจัยทดสอบพันธุ์สัตว์อุบลราชธานี</t>
  </si>
  <si>
    <t>***   0700600145  สำนักสุขศาสตร์สัตว์และสุขอนามัยที่ 2</t>
  </si>
  <si>
    <t>***   0700600093  ด่านกักกันสัตว์พิจิตร</t>
  </si>
  <si>
    <t>***   0700600082  สถานีพัฒนาอาหารสัตว์พัทลุง</t>
  </si>
  <si>
    <t>***   0700600104  ด่านกักกันสัตว์ตราด</t>
  </si>
  <si>
    <t>***   0700600098  ด่านกักกันสัตว์ชุมพร</t>
  </si>
  <si>
    <t>***   0700600261  ด่านกักกันสัตว์ลำพูน</t>
  </si>
  <si>
    <t>***   0700600234  สำนักงานปศุสัตว์จังหวัดสุราษฎร์ธานี</t>
  </si>
  <si>
    <t>***   0700600184  สำนักงานปศุสัตว์จังหวัดนครนายก</t>
  </si>
  <si>
    <t>***   0700600240  สำนักงานปศุสัตว์จังหวัดพัทลุง</t>
  </si>
  <si>
    <t>***   0700600174  สำนักงานปศุสัตว์จังหวัดลพบุรี</t>
  </si>
  <si>
    <t>***   0700600185  สำนักงานปศุสัตว์จังหวัดสระแก้ว</t>
  </si>
  <si>
    <t>***   0700600153  ศูนย์วิจัยและพัฒนาฯ ตะวันออกเฉียงเหนือ(ตอนบน)</t>
  </si>
  <si>
    <t>***   0700600191  สำนักงานปศุสัตว์จังหวัดยโสธร</t>
  </si>
  <si>
    <t>***   0700600241  สำนักงานปศุสัตว์จังหวัดปัตตานี</t>
  </si>
  <si>
    <t>***   0700600156  ศูนย์วิจัยและพัฒนาการสัตวแพทย์ภาคเหนือ(ตอนบน)</t>
  </si>
  <si>
    <t>***   0700600097  ด่านกักกันสัตว์ภูเก็ต</t>
  </si>
  <si>
    <t>***   0700600207  สำนักงานปศุสัตว์จังหวัดลำปาง</t>
  </si>
  <si>
    <t>***   0700600134  ศูนย์วิจัยการผสมเทียมและเทคโนโลยีฯ ชลบุรี</t>
  </si>
  <si>
    <t>***   0700600236  สำนักงานปศุสัตว์จังหวัดชุมพร</t>
  </si>
  <si>
    <t>***   0700600133  ศูนย์วิจัยการผสมเทียมและเทคโนโลยีฯ สระบุรี</t>
  </si>
  <si>
    <t>***   0700600227  สำนักงานปศุสัตว์จังหวัดสมุทรสงคราม</t>
  </si>
  <si>
    <t>***   0700600190  สำนักงานปศุสัตว์จังหวัดอุบลราชธานี</t>
  </si>
  <si>
    <t>***   0700600224  สำนักงานปศุสัตว์จังหวัดสุพรรณบุรี</t>
  </si>
  <si>
    <t>***   0700600251  ด่านกักกันสัตว์สุพรรณบุรี</t>
  </si>
  <si>
    <t>***   0700600232  สำนักงานปศุสัตว์จังหวัดพังงา</t>
  </si>
  <si>
    <t>***   0700600269  ด่านกักกันสัตว์สุราษฎร์ธานี</t>
  </si>
  <si>
    <t>***   0700600208  สำนักงานปศุสัตว์จังหวัดอุตรดิตถ์</t>
  </si>
  <si>
    <t>***   0700600173  สำนักงานปศุสัตว์จังหวัดอ่างทอง</t>
  </si>
  <si>
    <t>***   0700600176  สำนักงานปศุสัตว์จังหวัดชัยนาท</t>
  </si>
  <si>
    <t>***   0700600094  ด่านกักกันสัตว์เพชรบูรณ์</t>
  </si>
  <si>
    <t>***   0700600169  สำนักงานปศุสัตว์จังหวัดสมุทรปราการ</t>
  </si>
  <si>
    <t>***   0700600256  ด่านกักกันสัตว์สกลนคร</t>
  </si>
  <si>
    <t>***   0700600081  สถานีพัฒนาอาหารสัตว์ตรัง</t>
  </si>
  <si>
    <t>***   0700600197  สำนักงานปศุสัตว์จังหวัดเลย</t>
  </si>
  <si>
    <t>***   0700600175  สำนักงานปศุสัตว์จังหวัดสิงห์บุรี</t>
  </si>
  <si>
    <t>***   0700600015  สำนักพัฒนาการปศุสัตว์และถ่ายทอดเทคโนโลยี</t>
  </si>
  <si>
    <t>***   0700600084  สถาบันวิจัยและบริการสุขภาพช้างแห่งชาติ</t>
  </si>
  <si>
    <t>***   0700600229  สำนักงานปศุสัตว์จังหวัดประจวบคีรีขันธ์</t>
  </si>
  <si>
    <t>***   0700600119  ด่านกักกันสัตว์อุตรดิตถ์</t>
  </si>
  <si>
    <t>***   0700600011  ศูนย์อ้างอิงโรคปากและฯ เอเชียตะวันออกเฉียงใต้</t>
  </si>
  <si>
    <t>***   0700600106  ด่านกักกันสัตว์นครนายก</t>
  </si>
  <si>
    <t>***   0700600001  กลุ่มพัฒนาระบบบริหาร</t>
  </si>
  <si>
    <t>อปส</t>
  </si>
  <si>
    <t>***   0700600206  สำนักงานปศุสัตว์จังหวัดลำพูน</t>
  </si>
  <si>
    <t>***   0700600163  สำนักสุขศาสตร์สัตว์และสุขอนามัยที่ 8</t>
  </si>
  <si>
    <t>***   0700600123  ด่านกักกันสัตว์ระนอง</t>
  </si>
  <si>
    <t>***   0700600222  สำนักงานปศุสัตว์จังหวัดราชบุรี</t>
  </si>
  <si>
    <t>***   0700600141  ศูนย์วิจัยการผสมเทียมและเทคโนโลยีฯ สงขลา</t>
  </si>
  <si>
    <t>***   0700600193  สำนักงานปศุสัตว์จังหวัดอำนาจเจริญ</t>
  </si>
  <si>
    <t>***   0700600199  สำนักงานปศุสัตว์จังหวัดมหาสารคาม</t>
  </si>
  <si>
    <t>***   0700600253  ด่านกักกันสัตว์ชัยภูมิ</t>
  </si>
  <si>
    <t>***   0700600171  สำนักงานปศุสัตว์จังหวัดปทุมธานี</t>
  </si>
  <si>
    <t>***   0700600115  ด่านกักกันสัตว์ลำปาง</t>
  </si>
  <si>
    <t>***   0700600244  ด่านกักกันสัตว์กรุงเทพมหานครทางน้ำ</t>
  </si>
  <si>
    <t>***   0700600181  สำนักงานปศุสัตว์จังหวัดตราด</t>
  </si>
  <si>
    <t>***   0700600202  สำนักงานปศุสัตว์จังหวัดสกลนคร</t>
  </si>
  <si>
    <t>***   0700600188  สำนักงานปศุสัตว์จังหวัดสุรินทร์</t>
  </si>
  <si>
    <t>***   0700600182  สำนักงานปศุสัตว์จังหวัดฉะเชิงเทรา</t>
  </si>
  <si>
    <t>***   0700600166  สำนักสุขศาสตร์สัตว์และสุขอนามัยที่ 9</t>
  </si>
  <si>
    <t>***   0700600189  สำนักงานปศุสัตว์จังหวัดศรีสะเกษ</t>
  </si>
  <si>
    <t>***   0700600268  ด่านกักกันสัตว์กระบี่</t>
  </si>
  <si>
    <t>***   0700600223  สำนักงานปศุสัตว์จังหวัดกาญจนบุรี</t>
  </si>
  <si>
    <t>***   0700600218  สำนักงานปศุสัตว์จังหวัดสุโขทัย</t>
  </si>
  <si>
    <t>***   0700600004  กองการเจ้าหน้าที่</t>
  </si>
  <si>
    <t>***   0700600220  สำนักงานปศุสัตว์จังหวัดพิจิตร</t>
  </si>
  <si>
    <t>***   0700600245  ด่านกักกันสัตว์กรุงเทพมหานครทางอากาศ</t>
  </si>
  <si>
    <t>***   0700600271  ด่านกักกันสัตว์ปัตตานี</t>
  </si>
  <si>
    <t>***   0700600177  สำนักงานปศุสัตว์จังหวัดสระบุรี</t>
  </si>
  <si>
    <t>***   0700600155  ศูนย์วิจัยและถ่ายทอดเทคโนโลยีเชียงราย</t>
  </si>
  <si>
    <t>***   0700600249  ด่านกักกันสัตว์สิงห์บุรี</t>
  </si>
  <si>
    <t>***   0700600257  ด่านกักกันสัตว์หนองบัวลำภู</t>
  </si>
  <si>
    <t>***   0700600233  สำนักงานปศุสัตว์จังหวัดภูเก็ต</t>
  </si>
  <si>
    <t>***   0700600107  ด่านกักกันสัตว์สระแก้ว</t>
  </si>
  <si>
    <t>***   0700600264  ด่านกักกันสัตว์อุทัยธานี</t>
  </si>
  <si>
    <t>***   0700600238  สำนักงานปศุสัตว์จังหวัดสตูล</t>
  </si>
  <si>
    <t>***   0700600031  สถานีวิจัยทดสอบพันธุ์สัตว์ศรีสะเกษ</t>
  </si>
  <si>
    <t>***   0700600172  สำนักงานปศุสัตว์จังหวัดพระนครศรีอยุธยา</t>
  </si>
  <si>
    <t>***   0700600154  สำนักสุขศาสตร์สัตว์และสุขอนามัยที่ 5</t>
  </si>
  <si>
    <t>***   0700600168  สำนักงานปศุสัตว์กรุงเทพมหานคร</t>
  </si>
  <si>
    <t>***   0700600221  สำนักงานปศุสัตว์จังหวัดเพชรบูรณ์</t>
  </si>
  <si>
    <t>***   0700600210  สำนักงานปศุสัตว์จังหวัดน่าน</t>
  </si>
  <si>
    <t>***   0700600170  สำนักงานปศุสัตว์จังหวัดนนทบุรี</t>
  </si>
  <si>
    <t>***   0700600017  กองบำรุงพันธุ์สัตว์</t>
  </si>
  <si>
    <t>***   0700600105  ด่านกักกันสัตว์ปราจีนบุรี</t>
  </si>
  <si>
    <t>***   0700600131  ศูนย์ผลิตน้ำเชื้อสุกรราชบุรี</t>
  </si>
  <si>
    <t>***   0700600024  ศูนย์วิจัยและบำรุงพันธุ์สัตว์นครราชสีมา</t>
  </si>
  <si>
    <t>***   0700600008  กองแผนงาน</t>
  </si>
  <si>
    <t>***   0700600219  สำนักงานปศุสัตว์จังหวัดพิษณุโลก</t>
  </si>
  <si>
    <t>***   0700600266  ด่านกักกันสัตว์สมุทรสงคราม</t>
  </si>
  <si>
    <t>***   0700600231  สำนักงานปศุสัตว์จังหวัดกระบี่</t>
  </si>
  <si>
    <t>***   0700600005  กองคลัง</t>
  </si>
  <si>
    <t>***   0700600277  สำนักงานปศุสัตว์จังหวัดบึงกาฬ</t>
  </si>
  <si>
    <t>***   0700600146  ศูนย์วิจัยและถ่ายทอดเทคโนโลยีปลวกแดง</t>
  </si>
  <si>
    <t>***   0700600252  ด่านกักกันสัตว์ระยอง</t>
  </si>
  <si>
    <t>***   0700600002  กลุ่มตรวจสอบภายใน</t>
  </si>
  <si>
    <t>***   0700600023  สถานีวิจัยทดสอบพันธุ์สัตว์ปราจีนบุรี</t>
  </si>
  <si>
    <t>***   0700600273  ด่านกักกันสัตว์สุวรรณภูมิ</t>
  </si>
  <si>
    <t>***   0700600161  ศูนย์วิจัยและถ่ายทอดเทคโนโลยีเขาไชยราช</t>
  </si>
  <si>
    <t>***   0700600007  กองนิติการ</t>
  </si>
  <si>
    <t>***   0700600230  สำนักงานปศุสัตว์จังหวัดนครศรีธรรมราช</t>
  </si>
  <si>
    <t>***   0700600003  สำนักงานเลขานุการกรม</t>
  </si>
  <si>
    <t>***   0700600187  สำนักงานปศุสัตว์จังหวัดบุรีรัมย์</t>
  </si>
  <si>
    <t>***   0700600265  ด่านกักกันสัตว์นครสวรรค์</t>
  </si>
  <si>
    <t>***   0700600242  สำนักงานปศุสัตว์จังหวัดยะลา</t>
  </si>
  <si>
    <t>***   0700600070  สถานีพัฒนาอาหารสัตว์แพร่</t>
  </si>
  <si>
    <t>***   0700600237  สำนักงานปศุสัตว์จังหวัดสงขลา</t>
  </si>
  <si>
    <t>***   0700600209  สำนักงานปศุสัตว์จังหวัดแพร่</t>
  </si>
  <si>
    <t>***   0700600272  สำนักตรวจสอบคุณภาพสินค้าปศุสัตว์</t>
  </si>
  <si>
    <t>***   0700600127  สำนักเทคโนโลยีชีวภาพการผลิตปศุสัตว์</t>
  </si>
  <si>
    <t>***   0700600243  สำนักงานปศุสัตว์จังหวัดนราธิวาส</t>
  </si>
  <si>
    <t>***   0700600010  สถาบันสุขภาพสัตว์แห่งชาติ</t>
  </si>
  <si>
    <t>***   0700600083  สำนักควบคุม ป้องกันและบำบัดโรคสัตว์</t>
  </si>
  <si>
    <t>***   0700600009  ศูนย์สารสนเทศ</t>
  </si>
  <si>
    <t>***   0700600112  ด่านกักกันสัตว์อำนาจเจริญ</t>
  </si>
  <si>
    <t>***   0700600013  กลุ่มตรวจสอบชีววัตถุสำหรับสัตว์</t>
  </si>
  <si>
    <t>***   0700600167  ศูนย์วิจัยและถ่ายทอดเทคโนโลยีนราธิวาส</t>
  </si>
  <si>
    <t>***   0700600052  สถานีวิจัยทดสอบพันธุ์สัตว์ปัตตานี</t>
  </si>
  <si>
    <t>***   0700600053  กองอาหารสัตว์</t>
  </si>
  <si>
    <t>***   0700600014  สำนักพัฒนาระบบและรับรองมาตรฐานสินค้าปศุสัตว์</t>
  </si>
  <si>
    <t>***   0700600126  สำนักเทคโนโลยีชีวภัณฑ์สัตว์</t>
  </si>
  <si>
    <r>
      <t>ตั้งแต่ วันที่ 1 ตุลาคม 2553 ถึง วันที่ 31 สิงหาคม 2554 (</t>
    </r>
    <r>
      <rPr>
        <u val="single"/>
        <sz val="15"/>
        <rFont val="TH SarabunPSK"/>
        <family val="2"/>
      </rPr>
      <t>รวมทุกงบรายจ่าย  จัดลำดับจากร้อยละของการเบิกจ่ายสะสม)</t>
    </r>
  </si>
  <si>
    <r>
      <t xml:space="preserve">***** มติ ครม. เมื่อวันที่ 21 กันยายน 2553 ได้กำหนดให้ส่วนราชการและรัฐวิสาหกิจ เบิกจ่ายสะสม </t>
    </r>
    <r>
      <rPr>
        <b/>
        <u val="single"/>
        <sz val="18"/>
        <rFont val="TH SarabunPSK"/>
        <family val="2"/>
      </rPr>
      <t xml:space="preserve">(รวมทุกงบรายจ่าย) </t>
    </r>
    <r>
      <rPr>
        <b/>
        <sz val="18"/>
        <rFont val="TH SarabunPSK"/>
        <family val="2"/>
      </rPr>
      <t>ณ สิ้นไตรมาส 4  (สิ้นเดือน กันยายน 2554) ให้ได้ร้อยละ 93  *****</t>
    </r>
  </si>
  <si>
    <r>
      <t xml:space="preserve">***** นโยบาย ท่าน อปส. ให้เบิกจ่ายสะสม </t>
    </r>
    <r>
      <rPr>
        <b/>
        <u val="single"/>
        <sz val="18"/>
        <rFont val="TH SarabunPSK"/>
        <family val="2"/>
      </rPr>
      <t xml:space="preserve">(รวมทุกงบรายจ่าย) </t>
    </r>
    <r>
      <rPr>
        <b/>
        <sz val="18"/>
        <rFont val="TH SarabunPSK"/>
        <family val="2"/>
      </rPr>
      <t>ณ สิ้นไตรมาส 4  (สิ้นเดือน กันยายน 2554) ให้ได้ร้อยละ 98  *****</t>
    </r>
  </si>
  <si>
    <r>
      <t>เงินประจำงวดได้รับตาม พรบ.(รวมได้รับจัดสรร</t>
    </r>
    <r>
      <rPr>
        <u val="single"/>
        <sz val="15"/>
        <rFont val="TH SarabunPSK"/>
        <family val="2"/>
      </rPr>
      <t>เพิ่มเติม</t>
    </r>
    <r>
      <rPr>
        <sz val="15"/>
        <rFont val="TH SarabunPSK"/>
        <family val="2"/>
      </rPr>
      <t>ระหว่างปี)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</si>
  <si>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</si>
  <si>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</si>
  <si>
    <r>
      <t xml:space="preserve">*** </t>
    </r>
    <r>
      <rPr>
        <b/>
        <u val="single"/>
        <sz val="15"/>
        <rFont val="TH SarabunPSK"/>
        <family val="2"/>
      </rPr>
      <t>ภาพรวมทุกงบรายจ่าย</t>
    </r>
    <r>
      <rPr>
        <b/>
        <sz val="15"/>
        <rFont val="TH SarabunPSK"/>
        <family val="2"/>
      </rPr>
      <t xml:space="preserve"> (รวมทุกหน่วยงาน)</t>
    </r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</si>
</sst>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t&quot;$&quot;#,##0_);\(t&quot;$&quot;#,##0\)"/>
    <numFmt numFmtId="197" formatCode="t&quot;$&quot;#,##0_);[Red]\(t&quot;$&quot;#,##0\)"/>
    <numFmt numFmtId="198" formatCode="t&quot;$&quot;#,##0.00_);\(t&quot;$&quot;#,##0.00\)"/>
    <numFmt numFmtId="199" formatCode="t&quot;$&quot;#,##0.00_);[Red]\(t&quot;$&quot;#,##0.00\)"/>
    <numFmt numFmtId="200" formatCode="#,##0.0"/>
    <numFmt numFmtId="201" formatCode="#,##0.000"/>
    <numFmt numFmtId="202" formatCode="#,##0.0_);\(#,##0.0\)"/>
    <numFmt numFmtId="203" formatCode="#,##0.0000"/>
    <numFmt numFmtId="204" formatCode="t&quot;฿&quot;#,##0.00_);[Red]\(#,##0.00\)"/>
    <numFmt numFmtId="205" formatCode="t&quot;฿&quot;#,##0.00_);\(#,##0.00\)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_-* #,##0.000_-;\-* #,##0.000_-;_-* &quot;-&quot;??_-;_-@_-"/>
    <numFmt numFmtId="211" formatCode="_-* #,##0_-;\-* #,##0_-;_-* &quot;-&quot;??_-;_-@_-"/>
    <numFmt numFmtId="212" formatCode="#,##0.00;\-\ #,##0.00"/>
    <numFmt numFmtId="213" formatCode="#,##0.00000"/>
    <numFmt numFmtId="214" formatCode="#,##0.00000;\-\ #,##0.00000"/>
    <numFmt numFmtId="215" formatCode="#,##0.000;\-\ #,##0.000"/>
    <numFmt numFmtId="216" formatCode="#,##0.0000000"/>
    <numFmt numFmtId="217" formatCode="#,##0.00\ %"/>
    <numFmt numFmtId="218" formatCode="#,##0.000\ &quot;THB&quot;"/>
    <numFmt numFmtId="219" formatCode="#,##0.000\ &quot;THB&quot;;\-\ #,##0.000\ &quot;THB&quot;"/>
    <numFmt numFmtId="220" formatCode="#,##0.00\ %;\-\ #,##0.00\ %"/>
    <numFmt numFmtId="221" formatCode="_-* #,##0.000_-;\-* #,##0.000_-;_-* &quot;-&quot;???_-;_-@_-"/>
    <numFmt numFmtId="222" formatCode="#,##0_ ;\-#,##0\ "/>
  </numFmts>
  <fonts count="53">
    <font>
      <sz val="16"/>
      <name val="TH SarabunPSK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7"/>
      <name val="Small Fonts"/>
      <family val="0"/>
    </font>
    <font>
      <sz val="11"/>
      <color indexed="8"/>
      <name val="Tahoma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15"/>
      <name val="TH SarabunPSK"/>
      <family val="2"/>
    </font>
    <font>
      <sz val="15"/>
      <color indexed="10"/>
      <name val="TH SarabunPSK"/>
      <family val="2"/>
    </font>
    <font>
      <u val="single"/>
      <sz val="15"/>
      <name val="TH SarabunPSK"/>
      <family val="2"/>
    </font>
    <font>
      <b/>
      <sz val="15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b/>
      <u val="single"/>
      <sz val="15"/>
      <name val="TH SarabunPSK"/>
      <family val="2"/>
    </font>
    <font>
      <sz val="15"/>
      <color indexed="13"/>
      <name val="TH SarabunPSK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1" applyNumberFormat="0" applyAlignment="0" applyProtection="0"/>
    <xf numFmtId="0" fontId="7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17" fillId="0" borderId="6" applyNumberFormat="0" applyFill="0" applyAlignment="0" applyProtection="0"/>
    <xf numFmtId="0" fontId="18" fillId="21" borderId="0" applyNumberFormat="0" applyBorder="0" applyAlignment="0" applyProtection="0"/>
    <xf numFmtId="37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1" fillId="4" borderId="1" applyNumberFormat="0" applyFont="0" applyAlignment="0" applyProtection="0"/>
    <xf numFmtId="0" fontId="21" fillId="5" borderId="7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" fillId="21" borderId="7" applyNumberFormat="0" applyProtection="0">
      <alignment vertical="center"/>
    </xf>
    <xf numFmtId="4" fontId="22" fillId="21" borderId="7" applyNumberFormat="0" applyProtection="0">
      <alignment vertical="center"/>
    </xf>
    <xf numFmtId="4" fontId="1" fillId="21" borderId="7" applyNumberFormat="0" applyProtection="0">
      <alignment horizontal="left" vertical="center" indent="1"/>
    </xf>
    <xf numFmtId="4" fontId="1" fillId="21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1" fillId="6" borderId="7" applyNumberFormat="0" applyProtection="0">
      <alignment horizontal="right" vertical="center"/>
    </xf>
    <xf numFmtId="4" fontId="1" fillId="3" borderId="7" applyNumberFormat="0" applyProtection="0">
      <alignment horizontal="right" vertical="center"/>
    </xf>
    <xf numFmtId="4" fontId="1" fillId="16" borderId="7" applyNumberFormat="0" applyProtection="0">
      <alignment horizontal="right" vertical="center"/>
    </xf>
    <xf numFmtId="4" fontId="1" fillId="17" borderId="7" applyNumberFormat="0" applyProtection="0">
      <alignment horizontal="right" vertical="center"/>
    </xf>
    <xf numFmtId="4" fontId="1" fillId="22" borderId="7" applyNumberFormat="0" applyProtection="0">
      <alignment horizontal="right" vertical="center"/>
    </xf>
    <xf numFmtId="4" fontId="1" fillId="23" borderId="7" applyNumberFormat="0" applyProtection="0">
      <alignment horizontal="right" vertical="center"/>
    </xf>
    <xf numFmtId="4" fontId="1" fillId="11" borderId="7" applyNumberFormat="0" applyProtection="0">
      <alignment horizontal="right" vertical="center"/>
    </xf>
    <xf numFmtId="4" fontId="1" fillId="20" borderId="7" applyNumberFormat="0" applyProtection="0">
      <alignment horizontal="right" vertical="center"/>
    </xf>
    <xf numFmtId="4" fontId="1" fillId="24" borderId="7" applyNumberFormat="0" applyProtection="0">
      <alignment horizontal="right" vertical="center"/>
    </xf>
    <xf numFmtId="4" fontId="23" fillId="25" borderId="7" applyNumberFormat="0" applyProtection="0">
      <alignment horizontal="left" vertical="center" indent="1"/>
    </xf>
    <xf numFmtId="4" fontId="1" fillId="5" borderId="8" applyNumberFormat="0" applyProtection="0">
      <alignment horizontal="left" vertical="center" indent="1"/>
    </xf>
    <xf numFmtId="4" fontId="24" fillId="14" borderId="0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top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top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top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top" indent="1"/>
    </xf>
    <xf numFmtId="4" fontId="1" fillId="4" borderId="7" applyNumberFormat="0" applyProtection="0">
      <alignment vertical="center"/>
    </xf>
    <xf numFmtId="4" fontId="22" fillId="4" borderId="7" applyNumberFormat="0" applyProtection="0">
      <alignment vertical="center"/>
    </xf>
    <xf numFmtId="4" fontId="1" fillId="4" borderId="7" applyNumberFormat="0" applyProtection="0">
      <alignment horizontal="left" vertical="center" indent="1"/>
    </xf>
    <xf numFmtId="4" fontId="1" fillId="4" borderId="7" applyNumberFormat="0" applyProtection="0">
      <alignment horizontal="left" vertical="center" indent="1"/>
    </xf>
    <xf numFmtId="4" fontId="1" fillId="5" borderId="7" applyNumberFormat="0" applyProtection="0">
      <alignment horizontal="right" vertical="center"/>
    </xf>
    <xf numFmtId="4" fontId="22" fillId="5" borderId="7" applyNumberFormat="0" applyProtection="0">
      <alignment horizontal="right" vertical="center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1" fillId="7" borderId="9" applyNumberFormat="0" applyProtection="0">
      <alignment horizontal="left" vertical="top" indent="1"/>
    </xf>
    <xf numFmtId="0" fontId="25" fillId="0" borderId="0">
      <alignment/>
      <protection/>
    </xf>
    <xf numFmtId="4" fontId="26" fillId="5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2" applyNumberFormat="0" applyAlignment="0" applyProtection="0"/>
    <xf numFmtId="0" fontId="33" fillId="0" borderId="6" applyNumberFormat="0" applyFill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13" borderId="1" applyNumberFormat="0" applyAlignment="0" applyProtection="0"/>
    <xf numFmtId="0" fontId="36" fillId="13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39" fillId="8" borderId="7" applyNumberFormat="0" applyAlignment="0" applyProtection="0"/>
    <xf numFmtId="0" fontId="8" fillId="4" borderId="11" applyNumberFormat="0" applyFont="0" applyAlignment="0" applyProtection="0"/>
    <xf numFmtId="0" fontId="40" fillId="0" borderId="3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4" fillId="0" borderId="0" xfId="82" applyFont="1" applyFill="1" applyAlignment="1">
      <alignment vertical="center"/>
      <protection/>
    </xf>
    <xf numFmtId="0" fontId="44" fillId="0" borderId="0" xfId="82" applyFont="1" applyFill="1" applyAlignment="1">
      <alignment horizontal="center" vertical="center"/>
      <protection/>
    </xf>
    <xf numFmtId="0" fontId="44" fillId="0" borderId="0" xfId="82" applyFont="1" applyFill="1">
      <alignment/>
      <protection/>
    </xf>
    <xf numFmtId="0" fontId="44" fillId="0" borderId="0" xfId="82" applyFont="1" applyFill="1" applyAlignment="1">
      <alignment horizontal="center"/>
      <protection/>
    </xf>
    <xf numFmtId="4" fontId="45" fillId="0" borderId="0" xfId="82" applyNumberFormat="1" applyFont="1" applyFill="1">
      <alignment/>
      <protection/>
    </xf>
    <xf numFmtId="39" fontId="44" fillId="0" borderId="0" xfId="82" applyNumberFormat="1" applyFont="1" applyFill="1">
      <alignment/>
      <protection/>
    </xf>
    <xf numFmtId="0" fontId="47" fillId="0" borderId="0" xfId="82" applyFont="1" applyFill="1" applyAlignment="1">
      <alignment vertical="center"/>
      <protection/>
    </xf>
    <xf numFmtId="3" fontId="44" fillId="0" borderId="14" xfId="82" applyNumberFormat="1" applyFont="1" applyFill="1" applyBorder="1" applyAlignment="1">
      <alignment horizontal="center" vertical="center" wrapText="1"/>
      <protection/>
    </xf>
    <xf numFmtId="37" fontId="0" fillId="0" borderId="14" xfId="82" applyNumberFormat="1" applyFont="1" applyFill="1" applyBorder="1" applyAlignment="1">
      <alignment horizontal="center" vertical="center" wrapText="1"/>
      <protection/>
    </xf>
    <xf numFmtId="0" fontId="44" fillId="0" borderId="0" xfId="82" applyFont="1" applyFill="1" applyAlignment="1">
      <alignment vertical="center" wrapText="1"/>
      <protection/>
    </xf>
    <xf numFmtId="0" fontId="44" fillId="0" borderId="0" xfId="82" applyFont="1" applyFill="1" applyAlignment="1">
      <alignment horizontal="center" vertical="center" wrapText="1"/>
      <protection/>
    </xf>
    <xf numFmtId="4" fontId="45" fillId="0" borderId="0" xfId="82" applyNumberFormat="1" applyFont="1" applyFill="1" applyAlignment="1">
      <alignment vertical="center" wrapText="1"/>
      <protection/>
    </xf>
    <xf numFmtId="39" fontId="44" fillId="0" borderId="0" xfId="82" applyNumberFormat="1" applyFont="1" applyFill="1" applyAlignment="1">
      <alignment vertical="center" wrapText="1"/>
      <protection/>
    </xf>
    <xf numFmtId="3" fontId="44" fillId="27" borderId="14" xfId="82" applyNumberFormat="1" applyFont="1" applyFill="1" applyBorder="1" applyAlignment="1">
      <alignment horizontal="center" vertical="center" wrapText="1"/>
      <protection/>
    </xf>
    <xf numFmtId="37" fontId="44" fillId="27" borderId="14" xfId="82" applyNumberFormat="1" applyFont="1" applyFill="1" applyBorder="1" applyAlignment="1">
      <alignment horizontal="center" vertical="center" wrapText="1"/>
      <protection/>
    </xf>
    <xf numFmtId="49" fontId="44" fillId="27" borderId="14" xfId="82" applyNumberFormat="1" applyFont="1" applyFill="1" applyBorder="1" applyAlignment="1">
      <alignment horizontal="center" vertical="center" wrapText="1"/>
      <protection/>
    </xf>
    <xf numFmtId="39" fontId="44" fillId="27" borderId="14" xfId="82" applyNumberFormat="1" applyFont="1" applyFill="1" applyBorder="1" applyAlignment="1">
      <alignment horizontal="center" vertical="center" wrapText="1"/>
      <protection/>
    </xf>
    <xf numFmtId="49" fontId="44" fillId="0" borderId="14" xfId="82" applyNumberFormat="1" applyFont="1" applyFill="1" applyBorder="1" applyAlignment="1">
      <alignment horizontal="center" vertical="center" wrapText="1"/>
      <protection/>
    </xf>
    <xf numFmtId="49" fontId="44" fillId="0" borderId="0" xfId="82" applyNumberFormat="1" applyFont="1" applyFill="1" applyAlignment="1">
      <alignment vertical="center" wrapText="1"/>
      <protection/>
    </xf>
    <xf numFmtId="49" fontId="44" fillId="0" borderId="0" xfId="82" applyNumberFormat="1" applyFont="1" applyFill="1" applyAlignment="1">
      <alignment horizontal="center" vertical="center" wrapText="1"/>
      <protection/>
    </xf>
    <xf numFmtId="49" fontId="45" fillId="0" borderId="0" xfId="82" applyNumberFormat="1" applyFont="1" applyFill="1" applyAlignment="1">
      <alignment vertical="center" wrapText="1"/>
      <protection/>
    </xf>
    <xf numFmtId="0" fontId="44" fillId="0" borderId="15" xfId="82" applyFont="1" applyFill="1" applyBorder="1" applyAlignment="1">
      <alignment vertical="center" wrapText="1"/>
      <protection/>
    </xf>
    <xf numFmtId="3" fontId="44" fillId="7" borderId="14" xfId="82" applyNumberFormat="1" applyFont="1" applyFill="1" applyBorder="1" applyAlignment="1">
      <alignment horizontal="center" vertical="center" wrapText="1"/>
      <protection/>
    </xf>
    <xf numFmtId="37" fontId="44" fillId="7" borderId="14" xfId="82" applyNumberFormat="1" applyFont="1" applyFill="1" applyBorder="1" applyAlignment="1">
      <alignment horizontal="center" vertical="center" wrapText="1"/>
      <protection/>
    </xf>
    <xf numFmtId="49" fontId="44" fillId="7" borderId="14" xfId="82" applyNumberFormat="1" applyFont="1" applyFill="1" applyBorder="1" applyAlignment="1">
      <alignment horizontal="center" vertical="center" wrapText="1"/>
      <protection/>
    </xf>
    <xf numFmtId="39" fontId="44" fillId="7" borderId="14" xfId="82" applyNumberFormat="1" applyFont="1" applyFill="1" applyBorder="1" applyAlignment="1">
      <alignment horizontal="center" vertical="center" wrapText="1"/>
      <protection/>
    </xf>
    <xf numFmtId="49" fontId="44" fillId="7" borderId="0" xfId="82" applyNumberFormat="1" applyFont="1" applyFill="1" applyAlignment="1">
      <alignment horizontal="center" vertical="center" wrapText="1"/>
      <protection/>
    </xf>
    <xf numFmtId="39" fontId="44" fillId="7" borderId="0" xfId="82" applyNumberFormat="1" applyFont="1" applyFill="1" applyAlignment="1">
      <alignment horizontal="center" vertical="center" wrapText="1"/>
      <protection/>
    </xf>
    <xf numFmtId="3" fontId="47" fillId="0" borderId="14" xfId="82" applyNumberFormat="1" applyFont="1" applyFill="1" applyBorder="1" applyAlignment="1">
      <alignment vertical="center"/>
      <protection/>
    </xf>
    <xf numFmtId="0" fontId="47" fillId="0" borderId="14" xfId="82" applyFont="1" applyFill="1" applyBorder="1" applyAlignment="1">
      <alignment vertical="center"/>
      <protection/>
    </xf>
    <xf numFmtId="193" fontId="47" fillId="0" borderId="14" xfId="82" applyNumberFormat="1" applyFont="1" applyFill="1" applyBorder="1" applyAlignment="1">
      <alignment vertical="center"/>
      <protection/>
    </xf>
    <xf numFmtId="37" fontId="47" fillId="0" borderId="14" xfId="82" applyNumberFormat="1" applyFont="1" applyFill="1" applyBorder="1" applyAlignment="1">
      <alignment vertical="center"/>
      <protection/>
    </xf>
    <xf numFmtId="4" fontId="47" fillId="0" borderId="14" xfId="82" applyNumberFormat="1" applyFont="1" applyFill="1" applyBorder="1" applyAlignment="1">
      <alignment vertical="center"/>
      <protection/>
    </xf>
    <xf numFmtId="39" fontId="47" fillId="0" borderId="14" xfId="82" applyNumberFormat="1" applyFont="1" applyFill="1" applyBorder="1" applyAlignment="1">
      <alignment horizontal="center" vertical="center"/>
      <protection/>
    </xf>
    <xf numFmtId="187" fontId="47" fillId="0" borderId="14" xfId="82" applyNumberFormat="1" applyFont="1" applyFill="1" applyBorder="1" applyAlignment="1">
      <alignment horizontal="center" vertical="center"/>
      <protection/>
    </xf>
    <xf numFmtId="4" fontId="47" fillId="0" borderId="14" xfId="82" applyNumberFormat="1" applyFont="1" applyFill="1" applyBorder="1" applyAlignment="1">
      <alignment horizontal="center" vertical="center"/>
      <protection/>
    </xf>
    <xf numFmtId="4" fontId="45" fillId="0" borderId="0" xfId="82" applyNumberFormat="1" applyFont="1" applyFill="1" applyAlignment="1">
      <alignment vertical="center"/>
      <protection/>
    </xf>
    <xf numFmtId="39" fontId="44" fillId="0" borderId="0" xfId="82" applyNumberFormat="1" applyFont="1" applyFill="1" applyAlignment="1">
      <alignment vertical="center"/>
      <protection/>
    </xf>
    <xf numFmtId="3" fontId="44" fillId="0" borderId="16" xfId="82" applyNumberFormat="1" applyFont="1" applyFill="1" applyBorder="1" applyAlignment="1">
      <alignment horizontal="center" vertical="center"/>
      <protection/>
    </xf>
    <xf numFmtId="0" fontId="44" fillId="0" borderId="16" xfId="82" applyFont="1" applyFill="1" applyBorder="1" applyAlignment="1">
      <alignment vertical="center"/>
      <protection/>
    </xf>
    <xf numFmtId="3" fontId="44" fillId="0" borderId="16" xfId="82" applyNumberFormat="1" applyFont="1" applyFill="1" applyBorder="1" applyAlignment="1">
      <alignment vertical="center"/>
      <protection/>
    </xf>
    <xf numFmtId="3" fontId="44" fillId="0" borderId="17" xfId="82" applyNumberFormat="1" applyFont="1" applyFill="1" applyBorder="1" applyAlignment="1">
      <alignment vertical="center"/>
      <protection/>
    </xf>
    <xf numFmtId="37" fontId="44" fillId="0" borderId="16" xfId="82" applyNumberFormat="1" applyFont="1" applyFill="1" applyBorder="1" applyAlignment="1">
      <alignment vertical="center"/>
      <protection/>
    </xf>
    <xf numFmtId="4" fontId="44" fillId="0" borderId="16" xfId="82" applyNumberFormat="1" applyFont="1" applyFill="1" applyBorder="1" applyAlignment="1">
      <alignment vertical="center"/>
      <protection/>
    </xf>
    <xf numFmtId="4" fontId="44" fillId="0" borderId="16" xfId="82" applyNumberFormat="1" applyFont="1" applyFill="1" applyBorder="1" applyAlignment="1">
      <alignment horizontal="center" vertical="center"/>
      <protection/>
    </xf>
    <xf numFmtId="187" fontId="44" fillId="0" borderId="16" xfId="82" applyNumberFormat="1" applyFont="1" applyFill="1" applyBorder="1" applyAlignment="1">
      <alignment horizontal="center" vertical="center"/>
      <protection/>
    </xf>
    <xf numFmtId="39" fontId="44" fillId="0" borderId="16" xfId="82" applyNumberFormat="1" applyFont="1" applyFill="1" applyBorder="1" applyAlignment="1">
      <alignment vertical="center"/>
      <protection/>
    </xf>
    <xf numFmtId="39" fontId="44" fillId="0" borderId="16" xfId="82" applyNumberFormat="1" applyFont="1" applyFill="1" applyBorder="1" applyAlignment="1">
      <alignment horizontal="center" vertical="center"/>
      <protection/>
    </xf>
    <xf numFmtId="4" fontId="44" fillId="0" borderId="0" xfId="82" applyNumberFormat="1" applyFont="1" applyFill="1" applyAlignment="1">
      <alignment vertical="center"/>
      <protection/>
    </xf>
    <xf numFmtId="3" fontId="44" fillId="0" borderId="18" xfId="82" applyNumberFormat="1" applyFont="1" applyFill="1" applyBorder="1" applyAlignment="1">
      <alignment horizontal="center" vertical="center"/>
      <protection/>
    </xf>
    <xf numFmtId="0" fontId="44" fillId="0" borderId="18" xfId="82" applyFont="1" applyFill="1" applyBorder="1" applyAlignment="1">
      <alignment vertical="center"/>
      <protection/>
    </xf>
    <xf numFmtId="3" fontId="44" fillId="0" borderId="18" xfId="82" applyNumberFormat="1" applyFont="1" applyFill="1" applyBorder="1" applyAlignment="1">
      <alignment vertical="center"/>
      <protection/>
    </xf>
    <xf numFmtId="37" fontId="44" fillId="0" borderId="18" xfId="82" applyNumberFormat="1" applyFont="1" applyFill="1" applyBorder="1" applyAlignment="1">
      <alignment vertical="center"/>
      <protection/>
    </xf>
    <xf numFmtId="4" fontId="44" fillId="0" borderId="18" xfId="82" applyNumberFormat="1" applyFont="1" applyFill="1" applyBorder="1" applyAlignment="1">
      <alignment vertical="center"/>
      <protection/>
    </xf>
    <xf numFmtId="39" fontId="44" fillId="0" borderId="18" xfId="82" applyNumberFormat="1" applyFont="1" applyFill="1" applyBorder="1" applyAlignment="1">
      <alignment horizontal="center" vertical="center"/>
      <protection/>
    </xf>
    <xf numFmtId="4" fontId="44" fillId="0" borderId="18" xfId="82" applyNumberFormat="1" applyFont="1" applyFill="1" applyBorder="1" applyAlignment="1">
      <alignment horizontal="center" vertical="center"/>
      <protection/>
    </xf>
    <xf numFmtId="4" fontId="51" fillId="0" borderId="0" xfId="82" applyNumberFormat="1" applyFont="1" applyFill="1" applyAlignment="1">
      <alignment vertical="center"/>
      <protection/>
    </xf>
    <xf numFmtId="193" fontId="47" fillId="0" borderId="18" xfId="82" applyNumberFormat="1" applyFont="1" applyFill="1" applyBorder="1" applyAlignment="1">
      <alignment vertical="center"/>
      <protection/>
    </xf>
    <xf numFmtId="39" fontId="45" fillId="0" borderId="0" xfId="82" applyNumberFormat="1" applyFont="1" applyFill="1" applyAlignment="1">
      <alignment vertical="center"/>
      <protection/>
    </xf>
    <xf numFmtId="195" fontId="44" fillId="0" borderId="0" xfId="64" applyFont="1" applyFill="1" applyAlignment="1">
      <alignment vertical="center"/>
    </xf>
    <xf numFmtId="3" fontId="44" fillId="0" borderId="19" xfId="82" applyNumberFormat="1" applyFont="1" applyFill="1" applyBorder="1" applyAlignment="1">
      <alignment horizontal="center" vertical="center"/>
      <protection/>
    </xf>
    <xf numFmtId="0" fontId="44" fillId="0" borderId="19" xfId="82" applyFont="1" applyFill="1" applyBorder="1" applyAlignment="1">
      <alignment vertical="center"/>
      <protection/>
    </xf>
    <xf numFmtId="3" fontId="44" fillId="0" borderId="19" xfId="82" applyNumberFormat="1" applyFont="1" applyFill="1" applyBorder="1" applyAlignment="1">
      <alignment vertical="center"/>
      <protection/>
    </xf>
    <xf numFmtId="37" fontId="44" fillId="0" borderId="19" xfId="82" applyNumberFormat="1" applyFont="1" applyFill="1" applyBorder="1" applyAlignment="1">
      <alignment vertical="center"/>
      <protection/>
    </xf>
    <xf numFmtId="4" fontId="44" fillId="0" borderId="19" xfId="82" applyNumberFormat="1" applyFont="1" applyFill="1" applyBorder="1" applyAlignment="1">
      <alignment vertical="center"/>
      <protection/>
    </xf>
    <xf numFmtId="39" fontId="44" fillId="0" borderId="19" xfId="82" applyNumberFormat="1" applyFont="1" applyFill="1" applyBorder="1" applyAlignment="1">
      <alignment horizontal="center" vertical="center"/>
      <protection/>
    </xf>
    <xf numFmtId="3" fontId="44" fillId="0" borderId="20" xfId="82" applyNumberFormat="1" applyFont="1" applyFill="1" applyBorder="1" applyAlignment="1">
      <alignment horizontal="center" vertical="center"/>
      <protection/>
    </xf>
    <xf numFmtId="0" fontId="44" fillId="0" borderId="20" xfId="82" applyFont="1" applyFill="1" applyBorder="1" applyAlignment="1">
      <alignment vertical="center"/>
      <protection/>
    </xf>
    <xf numFmtId="3" fontId="44" fillId="0" borderId="20" xfId="82" applyNumberFormat="1" applyFont="1" applyFill="1" applyBorder="1" applyAlignment="1">
      <alignment vertical="center"/>
      <protection/>
    </xf>
    <xf numFmtId="37" fontId="44" fillId="0" borderId="20" xfId="82" applyNumberFormat="1" applyFont="1" applyFill="1" applyBorder="1" applyAlignment="1">
      <alignment vertical="center"/>
      <protection/>
    </xf>
    <xf numFmtId="4" fontId="44" fillId="0" borderId="20" xfId="82" applyNumberFormat="1" applyFont="1" applyFill="1" applyBorder="1" applyAlignment="1">
      <alignment vertical="center"/>
      <protection/>
    </xf>
    <xf numFmtId="4" fontId="44" fillId="0" borderId="20" xfId="82" applyNumberFormat="1" applyFont="1" applyFill="1" applyBorder="1" applyAlignment="1">
      <alignment horizontal="center" vertical="center"/>
      <protection/>
    </xf>
    <xf numFmtId="187" fontId="44" fillId="0" borderId="20" xfId="82" applyNumberFormat="1" applyFont="1" applyFill="1" applyBorder="1" applyAlignment="1">
      <alignment horizontal="center" vertical="center"/>
      <protection/>
    </xf>
    <xf numFmtId="39" fontId="44" fillId="0" borderId="20" xfId="82" applyNumberFormat="1" applyFont="1" applyFill="1" applyBorder="1" applyAlignment="1">
      <alignment vertical="center"/>
      <protection/>
    </xf>
    <xf numFmtId="39" fontId="44" fillId="0" borderId="20" xfId="82" applyNumberFormat="1" applyFont="1" applyFill="1" applyBorder="1" applyAlignment="1">
      <alignment horizontal="center" vertical="center"/>
      <protection/>
    </xf>
    <xf numFmtId="3" fontId="44" fillId="0" borderId="0" xfId="82" applyNumberFormat="1" applyFont="1" applyFill="1">
      <alignment/>
      <protection/>
    </xf>
    <xf numFmtId="37" fontId="44" fillId="0" borderId="0" xfId="82" applyNumberFormat="1" applyFont="1" applyFill="1">
      <alignment/>
      <protection/>
    </xf>
    <xf numFmtId="0" fontId="44" fillId="0" borderId="0" xfId="82" applyFont="1" applyFill="1" applyAlignment="1">
      <alignment/>
      <protection/>
    </xf>
    <xf numFmtId="0" fontId="44" fillId="0" borderId="21" xfId="82" applyFont="1" applyFill="1" applyBorder="1" applyAlignment="1">
      <alignment horizontal="center" vertical="center" wrapText="1"/>
      <protection/>
    </xf>
    <xf numFmtId="0" fontId="44" fillId="0" borderId="22" xfId="82" applyFont="1" applyFill="1" applyBorder="1" applyAlignment="1">
      <alignment horizontal="center" vertical="center" wrapText="1"/>
      <protection/>
    </xf>
    <xf numFmtId="0" fontId="44" fillId="0" borderId="15" xfId="82" applyFont="1" applyFill="1" applyBorder="1" applyAlignment="1">
      <alignment horizontal="center" vertical="center" wrapText="1"/>
      <protection/>
    </xf>
    <xf numFmtId="0" fontId="44" fillId="0" borderId="23" xfId="82" applyFont="1" applyFill="1" applyBorder="1" applyAlignment="1">
      <alignment horizontal="center" vertical="center" wrapText="1"/>
      <protection/>
    </xf>
    <xf numFmtId="0" fontId="44" fillId="0" borderId="24" xfId="82" applyFont="1" applyFill="1" applyBorder="1" applyAlignment="1">
      <alignment horizontal="center" vertical="center" wrapText="1"/>
      <protection/>
    </xf>
    <xf numFmtId="0" fontId="44" fillId="0" borderId="25" xfId="82" applyFont="1" applyFill="1" applyBorder="1" applyAlignment="1">
      <alignment horizontal="center" vertical="center" wrapText="1"/>
      <protection/>
    </xf>
    <xf numFmtId="0" fontId="49" fillId="0" borderId="0" xfId="82" applyFont="1" applyFill="1" applyAlignment="1">
      <alignment horizontal="center" vertical="center"/>
      <protection/>
    </xf>
    <xf numFmtId="0" fontId="44" fillId="0" borderId="0" xfId="82" applyFont="1" applyFill="1" applyAlignment="1">
      <alignment horizontal="center" vertical="center"/>
      <protection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_สรุปการจัดลำดับปี 2553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 dec" xfId="78"/>
    <cellStyle name="Normal 2" xfId="79"/>
    <cellStyle name="Normal 3" xfId="80"/>
    <cellStyle name="Normal 4" xfId="81"/>
    <cellStyle name="Normal_สรุปการจัดลำดับปี 2553" xfId="82"/>
    <cellStyle name="Note" xfId="83"/>
    <cellStyle name="Output" xfId="84"/>
    <cellStyle name="Percent" xfId="85"/>
    <cellStyle name="Percent 2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chaText 2" xfId="92"/>
    <cellStyle name="SAPBEXchaText_MD-1.1b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formats 2" xfId="107"/>
    <cellStyle name="SAPBEXformats_MD-1.1b" xfId="108"/>
    <cellStyle name="SAPBEXheaderItem" xfId="109"/>
    <cellStyle name="SAPBEXheaderItem 2" xfId="110"/>
    <cellStyle name="SAPBEXheaderItem_1. MS-1.1 2552_220509" xfId="111"/>
    <cellStyle name="SAPBEXheaderText" xfId="112"/>
    <cellStyle name="SAPBEXheaderText 2" xfId="113"/>
    <cellStyle name="SAPBEXheaderText_1. MS-1.1 2552_220509" xfId="114"/>
    <cellStyle name="SAPBEXHLevel0" xfId="115"/>
    <cellStyle name="SAPBEXHLevel0 2" xfId="116"/>
    <cellStyle name="SAPBEXHLevel0_MD-1.1b" xfId="117"/>
    <cellStyle name="SAPBEXHLevel0X" xfId="118"/>
    <cellStyle name="SAPBEXHLevel0X 2" xfId="119"/>
    <cellStyle name="SAPBEXHLevel0X_MD-1.1b" xfId="120"/>
    <cellStyle name="SAPBEXHLevel1" xfId="121"/>
    <cellStyle name="SAPBEXHLevel1 2" xfId="122"/>
    <cellStyle name="SAPBEXHLevel1_MD-1.1b" xfId="123"/>
    <cellStyle name="SAPBEXHLevel1X" xfId="124"/>
    <cellStyle name="SAPBEXHLevel1X 2" xfId="125"/>
    <cellStyle name="SAPBEXHLevel1X_MD-1.1b" xfId="126"/>
    <cellStyle name="SAPBEXHLevel2" xfId="127"/>
    <cellStyle name="SAPBEXHLevel2 2" xfId="128"/>
    <cellStyle name="SAPBEXHLevel2_MD-1.1b" xfId="129"/>
    <cellStyle name="SAPBEXHLevel2X" xfId="130"/>
    <cellStyle name="SAPBEXHLevel2X 2" xfId="131"/>
    <cellStyle name="SAPBEXHLevel2X_MD-1.1b" xfId="132"/>
    <cellStyle name="SAPBEXHLevel3" xfId="133"/>
    <cellStyle name="SAPBEXHLevel3 2" xfId="134"/>
    <cellStyle name="SAPBEXHLevel3_MD-1.1b" xfId="135"/>
    <cellStyle name="SAPBEXHLevel3X" xfId="136"/>
    <cellStyle name="SAPBEXHLevel3X 2" xfId="137"/>
    <cellStyle name="SAPBEXHLevel3X_MD-1.1b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 2" xfId="146"/>
    <cellStyle name="SAPBEXstdItem_MD-1.1b" xfId="147"/>
    <cellStyle name="SAPBEXstdItemX" xfId="148"/>
    <cellStyle name="SAPBEXstdItemX 2" xfId="149"/>
    <cellStyle name="SAPBEXstdItemX_MD-1.1b" xfId="150"/>
    <cellStyle name="SAPBEXtitle" xfId="151"/>
    <cellStyle name="SAPBEXundefined" xfId="152"/>
    <cellStyle name="Title" xfId="153"/>
    <cellStyle name="Total" xfId="154"/>
    <cellStyle name="Warning Text" xfId="155"/>
    <cellStyle name="การคำนวณ" xfId="156"/>
    <cellStyle name="ข้อความเตือน" xfId="157"/>
    <cellStyle name="ข้อความอธิบาย" xfId="158"/>
    <cellStyle name="เครื่องหมายจุลภาค 2" xfId="159"/>
    <cellStyle name="เครื่องหมายจุลภาค 2 2" xfId="160"/>
    <cellStyle name="เครื่องหมายจุลภาค 3" xfId="161"/>
    <cellStyle name="เครื่องหมายจุลภาค 4" xfId="162"/>
    <cellStyle name="เครื่องหมายจุลภาค 5" xfId="163"/>
    <cellStyle name="ชื่อเรื่อง" xfId="164"/>
    <cellStyle name="เซลล์ตรวจสอบ" xfId="165"/>
    <cellStyle name="เซลล์ที่มีการเชื่อมโยง" xfId="166"/>
    <cellStyle name="ดี" xfId="167"/>
    <cellStyle name="ปกติ 2" xfId="168"/>
    <cellStyle name="ปกติ 2 2" xfId="169"/>
    <cellStyle name="ป้อนค่า" xfId="170"/>
    <cellStyle name="ปานกลาง" xfId="171"/>
    <cellStyle name="เปอร์เซ็นต์ 2" xfId="172"/>
    <cellStyle name="เปอร์เซ็นต์ 3" xfId="173"/>
    <cellStyle name="เปอร์เซ็นต์ 4" xfId="174"/>
    <cellStyle name="ผลรวม" xfId="175"/>
    <cellStyle name="แย่" xfId="176"/>
    <cellStyle name="ส่วนที่ถูกเน้น1" xfId="177"/>
    <cellStyle name="ส่วนที่ถูกเน้น2" xfId="178"/>
    <cellStyle name="ส่วนที่ถูกเน้น3" xfId="179"/>
    <cellStyle name="ส่วนที่ถูกเน้น4" xfId="180"/>
    <cellStyle name="ส่วนที่ถูกเน้น5" xfId="181"/>
    <cellStyle name="ส่วนที่ถูกเน้น6" xfId="182"/>
    <cellStyle name="แสดงผล" xfId="183"/>
    <cellStyle name="หมายเหตุ" xfId="184"/>
    <cellStyle name="หัวเรื่อง 1" xfId="185"/>
    <cellStyle name="หัวเรื่อง 2" xfId="186"/>
    <cellStyle name="หัวเรื่อง 3" xfId="187"/>
    <cellStyle name="หัวเรื่อง 4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\&#3612;&#3621;&#3648;&#3610;&#3636;&#3585;&#3592;&#3656;&#3634;&#3618;&#3623;&#3633;&#3609;&#3592;&#3633;&#3609;&#3607;&#3619;&#3660;_&#3609;&#3636;&#3619;&#3640;&#3605;&#3605;&#3636;\&#3619;&#3634;&#3618;&#3591;&#3634;&#3609;%20Quarter3\5.&#3614;&#3620;&#3625;&#3616;&#3634;&#3588;&#3617;52\15&#3614;&#3588;52\2009.05.15%20&#3619;&#3634;&#3618;&#3591;&#3634;&#3609;&#3626;&#3635;&#3609;&#3633;&#3585;&#3619;&#3633;&#3610;-&#3592;&#3656;&#3634;&#3618;%20&#3649;&#3618;&#3585;&#3585;&#3621;&#3634;&#3591;&#3611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7.&#3585;&#3588;54\2011.07.08\2011.07.08\2011.07.08%20%20%20&#3619;&#3634;&#3618;&#3591;&#3634;&#3609;&#3648;&#3610;&#3636;&#3585;&#3592;&#3656;&#3634;&#3618;%20Rank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5.&#3614;&#3588;54\6May11\6May11\2011.05.06%20&#3619;&#3634;&#3618;&#3591;&#3634;&#3609;&#3626;&#3635;&#3609;&#3633;&#3585;&#3619;&#3633;&#3610;-&#3592;&#365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BEx1-3"/>
      <sheetName val="ตารางที่ 1"/>
      <sheetName val="ตารางที่ 1-1"/>
      <sheetName val="ตารางที่2_3"/>
      <sheetName val="ตารางที่2_3-1"/>
      <sheetName val="BEx4"/>
      <sheetName val="BEx4คำนวณ"/>
      <sheetName val="ตารางที่ 4"/>
      <sheetName val="BEx5"/>
      <sheetName val="BEx5_2"/>
      <sheetName val="BEx5คำนวณ"/>
      <sheetName val="ตารางที่ 5"/>
      <sheetName val="BEx6"/>
      <sheetName val="BEx6_2"/>
      <sheetName val="BEx6คำนวณ"/>
      <sheetName val="ตารางที่ 6"/>
      <sheetName val="BEx7"/>
      <sheetName val="ตารางที่ 7"/>
      <sheetName val="BEx8"/>
      <sheetName val="ตารางที่ 8"/>
      <sheetName val="BEx9"/>
      <sheetName val="ตารางที่ 9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Ex1"/>
      <sheetName val="1000 ล้านเบิกสูง"/>
      <sheetName val="1000 ล้านเบิกต่ำ"/>
      <sheetName val="1. กระทรวง"/>
      <sheetName val="BEx2"/>
      <sheetName val="BEx2_Plan"/>
      <sheetName val="2. หน่วยงาน"/>
      <sheetName val="2. หน่วยงาน (2)"/>
      <sheetName val="3.ลงทุน1000ล้าน"/>
      <sheetName val="BEx4"/>
      <sheetName val="BEx4-P"/>
      <sheetName val="4.รัฐวิสาหกิจ"/>
      <sheetName val="5.จังหวัดได้รับจัดสรร"/>
      <sheetName val="BEx6_old"/>
      <sheetName val="BEx6_1"/>
      <sheetName val="6.ส่วนกลางจัดสรรให้จังหวัด"/>
      <sheetName val="BEx7_11"/>
      <sheetName val="7.กองทุนฯ"/>
      <sheetName val="แผนแยก"/>
      <sheetName val="แผนไม่แย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51.2089445822189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</v>
          </cell>
          <cell r="I47">
            <v>45.932797002454265</v>
          </cell>
        </row>
        <row r="68">
          <cell r="I68">
            <v>48.596615217626805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error"/>
      <sheetName val="BEx-P1"/>
      <sheetName val="BEx1-3"/>
      <sheetName val="ตารางที่ 1"/>
      <sheetName val="ตารางที่ 1-1"/>
      <sheetName val="ตารางที่2"/>
      <sheetName val="BEx4"/>
      <sheetName val="ตารางที่ 4"/>
      <sheetName val="BEx5"/>
      <sheetName val="ตารางที่ 5"/>
      <sheetName val="ตารางที่ 5-1"/>
      <sheetName val="BEx6"/>
      <sheetName val="ตารางที่ 6"/>
      <sheetName val="BEx7"/>
      <sheetName val="ตารางที่ 7"/>
      <sheetName val="BEx8"/>
      <sheetName val="ตารางที่ 8"/>
      <sheetName val="BEx91"/>
      <sheetName val="ตารางที่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I407"/>
  <sheetViews>
    <sheetView tabSelected="1" zoomScaleSheetLayoutView="100" zoomScalePageLayoutView="0" workbookViewId="0" topLeftCell="A1">
      <selection activeCell="E5" sqref="E5"/>
    </sheetView>
  </sheetViews>
  <sheetFormatPr defaultColWidth="8.00390625" defaultRowHeight="24"/>
  <cols>
    <col min="1" max="1" width="4.625" style="3" customWidth="1"/>
    <col min="2" max="2" width="54.125" style="3" customWidth="1"/>
    <col min="3" max="3" width="12.75390625" style="76" hidden="1" customWidth="1"/>
    <col min="4" max="4" width="12.625" style="76" hidden="1" customWidth="1"/>
    <col min="5" max="5" width="12.50390625" style="77" bestFit="1" customWidth="1"/>
    <col min="6" max="6" width="14.50390625" style="3" bestFit="1" customWidth="1"/>
    <col min="7" max="7" width="6.125" style="4" customWidth="1"/>
    <col min="8" max="8" width="10.625" style="3" customWidth="1"/>
    <col min="9" max="9" width="14.50390625" style="78" bestFit="1" customWidth="1"/>
    <col min="10" max="10" width="6.375" style="3" customWidth="1"/>
    <col min="11" max="11" width="13.00390625" style="3" customWidth="1"/>
    <col min="12" max="12" width="5.875" style="3" customWidth="1"/>
    <col min="13" max="13" width="15.50390625" style="3" customWidth="1"/>
    <col min="14" max="14" width="5.875" style="3" customWidth="1"/>
    <col min="15" max="15" width="8.75390625" style="6" hidden="1" customWidth="1"/>
    <col min="16" max="16" width="14.50390625" style="3" customWidth="1"/>
    <col min="17" max="17" width="5.50390625" style="3" customWidth="1"/>
    <col min="18" max="18" width="12.25390625" style="3" hidden="1" customWidth="1"/>
    <col min="19" max="23" width="8.00390625" style="4" hidden="1" customWidth="1"/>
    <col min="24" max="24" width="8.00390625" style="3" hidden="1" customWidth="1"/>
    <col min="25" max="25" width="13.125" style="5" hidden="1" customWidth="1"/>
    <col min="26" max="26" width="13.125" style="6" hidden="1" customWidth="1"/>
    <col min="27" max="28" width="8.00390625" style="4" hidden="1" customWidth="1"/>
    <col min="29" max="29" width="10.75390625" style="3" hidden="1" customWidth="1"/>
    <col min="30" max="30" width="8.00390625" style="3" hidden="1" customWidth="1"/>
    <col min="31" max="31" width="10.25390625" style="3" hidden="1" customWidth="1"/>
    <col min="32" max="32" width="8.00390625" style="3" hidden="1" customWidth="1"/>
    <col min="33" max="33" width="13.125" style="6" hidden="1" customWidth="1"/>
    <col min="34" max="34" width="11.25390625" style="6" hidden="1" customWidth="1"/>
    <col min="35" max="35" width="13.125" style="6" hidden="1" customWidth="1"/>
    <col min="36" max="57" width="8.00390625" style="3" hidden="1" customWidth="1"/>
    <col min="58" max="16384" width="8.00390625" style="3" customWidth="1"/>
  </cols>
  <sheetData>
    <row r="1" spans="1:17" ht="21" customHeight="1">
      <c r="A1" s="1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24.75" customHeight="1">
      <c r="A2" s="1"/>
      <c r="B2" s="86" t="s">
        <v>317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24.75" customHeight="1">
      <c r="A3" s="7"/>
      <c r="B3" s="85" t="s">
        <v>318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2:17" ht="23.25">
      <c r="B4" s="85" t="s">
        <v>319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35" s="10" customFormat="1" ht="106.5" customHeight="1">
      <c r="A5" s="79" t="s">
        <v>1</v>
      </c>
      <c r="B5" s="79" t="s">
        <v>2</v>
      </c>
      <c r="C5" s="8" t="s">
        <v>320</v>
      </c>
      <c r="D5" s="8" t="s">
        <v>3</v>
      </c>
      <c r="E5" s="9" t="s">
        <v>4</v>
      </c>
      <c r="F5" s="82" t="s">
        <v>5</v>
      </c>
      <c r="G5" s="84"/>
      <c r="H5" s="83"/>
      <c r="I5" s="82" t="s">
        <v>6</v>
      </c>
      <c r="J5" s="83"/>
      <c r="K5" s="82" t="s">
        <v>7</v>
      </c>
      <c r="L5" s="83"/>
      <c r="M5" s="82" t="s">
        <v>8</v>
      </c>
      <c r="N5" s="84"/>
      <c r="O5" s="83"/>
      <c r="P5" s="82" t="s">
        <v>9</v>
      </c>
      <c r="Q5" s="83"/>
      <c r="S5" s="11"/>
      <c r="T5" s="11"/>
      <c r="U5" s="11"/>
      <c r="V5" s="11"/>
      <c r="W5" s="11"/>
      <c r="Y5" s="12"/>
      <c r="Z5" s="13"/>
      <c r="AA5" s="11"/>
      <c r="AB5" s="11"/>
      <c r="AG5" s="13">
        <f>SUM(AG10:AG299)</f>
        <v>5362962.580000008</v>
      </c>
      <c r="AH5" s="13">
        <f>SUM(AH10:AH299)</f>
        <v>267485.9999999999</v>
      </c>
      <c r="AI5" s="13">
        <f>SUM(AI10:AI299)</f>
        <v>5630448.580000008</v>
      </c>
    </row>
    <row r="6" spans="1:35" s="10" customFormat="1" ht="72.75" customHeight="1" hidden="1">
      <c r="A6" s="80"/>
      <c r="B6" s="80"/>
      <c r="C6" s="14" t="s">
        <v>10</v>
      </c>
      <c r="D6" s="14" t="s">
        <v>11</v>
      </c>
      <c r="E6" s="15">
        <v>-1</v>
      </c>
      <c r="F6" s="16" t="s">
        <v>11</v>
      </c>
      <c r="G6" s="16" t="s">
        <v>12</v>
      </c>
      <c r="H6" s="17" t="s">
        <v>321</v>
      </c>
      <c r="I6" s="17" t="s">
        <v>13</v>
      </c>
      <c r="J6" s="16" t="s">
        <v>12</v>
      </c>
      <c r="K6" s="16" t="s">
        <v>14</v>
      </c>
      <c r="L6" s="16" t="s">
        <v>12</v>
      </c>
      <c r="M6" s="16" t="s">
        <v>15</v>
      </c>
      <c r="N6" s="16" t="s">
        <v>12</v>
      </c>
      <c r="O6" s="17" t="s">
        <v>16</v>
      </c>
      <c r="P6" s="16" t="s">
        <v>17</v>
      </c>
      <c r="Q6" s="18" t="s">
        <v>12</v>
      </c>
      <c r="S6" s="11"/>
      <c r="T6" s="11"/>
      <c r="U6" s="11"/>
      <c r="V6" s="11"/>
      <c r="W6" s="11"/>
      <c r="Y6" s="12"/>
      <c r="Z6" s="13"/>
      <c r="AA6" s="11"/>
      <c r="AB6" s="11"/>
      <c r="AG6" s="13"/>
      <c r="AH6" s="13"/>
      <c r="AI6" s="13"/>
    </row>
    <row r="7" spans="1:28" s="19" customFormat="1" ht="117">
      <c r="A7" s="81"/>
      <c r="B7" s="81"/>
      <c r="C7" s="18"/>
      <c r="D7" s="18"/>
      <c r="E7" s="18" t="s">
        <v>10</v>
      </c>
      <c r="F7" s="18" t="s">
        <v>11</v>
      </c>
      <c r="G7" s="18" t="s">
        <v>18</v>
      </c>
      <c r="H7" s="18" t="s">
        <v>19</v>
      </c>
      <c r="I7" s="18" t="s">
        <v>13</v>
      </c>
      <c r="J7" s="18" t="s">
        <v>18</v>
      </c>
      <c r="K7" s="18" t="s">
        <v>14</v>
      </c>
      <c r="L7" s="18" t="s">
        <v>18</v>
      </c>
      <c r="M7" s="18" t="s">
        <v>20</v>
      </c>
      <c r="N7" s="18" t="s">
        <v>18</v>
      </c>
      <c r="O7" s="18"/>
      <c r="P7" s="18" t="s">
        <v>21</v>
      </c>
      <c r="Q7" s="18" t="s">
        <v>18</v>
      </c>
      <c r="S7" s="20"/>
      <c r="T7" s="20"/>
      <c r="U7" s="20"/>
      <c r="V7" s="20"/>
      <c r="W7" s="20"/>
      <c r="Y7" s="21"/>
      <c r="AA7" s="20"/>
      <c r="AB7" s="20"/>
    </row>
    <row r="8" spans="1:35" s="27" customFormat="1" ht="139.5" customHeight="1" hidden="1">
      <c r="A8" s="22"/>
      <c r="B8" s="22"/>
      <c r="C8" s="23" t="s">
        <v>10</v>
      </c>
      <c r="D8" s="23" t="s">
        <v>11</v>
      </c>
      <c r="E8" s="24" t="s">
        <v>22</v>
      </c>
      <c r="F8" s="25" t="s">
        <v>14</v>
      </c>
      <c r="G8" s="25" t="s">
        <v>12</v>
      </c>
      <c r="H8" s="26" t="s">
        <v>322</v>
      </c>
      <c r="I8" s="26" t="s">
        <v>17</v>
      </c>
      <c r="J8" s="25" t="s">
        <v>12</v>
      </c>
      <c r="K8" s="25" t="s">
        <v>23</v>
      </c>
      <c r="L8" s="25" t="s">
        <v>12</v>
      </c>
      <c r="M8" s="25" t="s">
        <v>24</v>
      </c>
      <c r="N8" s="25" t="s">
        <v>12</v>
      </c>
      <c r="O8" s="26" t="s">
        <v>16</v>
      </c>
      <c r="P8" s="25" t="s">
        <v>25</v>
      </c>
      <c r="Q8" s="25" t="s">
        <v>12</v>
      </c>
      <c r="S8" s="27" t="s">
        <v>26</v>
      </c>
      <c r="T8" s="27" t="s">
        <v>27</v>
      </c>
      <c r="V8" s="27" t="s">
        <v>28</v>
      </c>
      <c r="W8" s="27" t="s">
        <v>29</v>
      </c>
      <c r="Y8" s="28"/>
      <c r="Z8" s="28"/>
      <c r="AA8" s="27" t="s">
        <v>30</v>
      </c>
      <c r="AB8" s="27" t="s">
        <v>31</v>
      </c>
      <c r="AG8" s="28" t="s">
        <v>32</v>
      </c>
      <c r="AH8" s="28" t="s">
        <v>33</v>
      </c>
      <c r="AI8" s="28" t="s">
        <v>34</v>
      </c>
    </row>
    <row r="9" spans="1:35" s="1" customFormat="1" ht="30.75" customHeight="1">
      <c r="A9" s="29"/>
      <c r="B9" s="30" t="s">
        <v>323</v>
      </c>
      <c r="C9" s="29">
        <f>SUM(C10:C282)</f>
        <v>4704171700</v>
      </c>
      <c r="D9" s="31">
        <f>SUM(D10:D282)</f>
        <v>-8674230</v>
      </c>
      <c r="E9" s="32">
        <f>SUM(E10:E282)</f>
        <v>4695397470</v>
      </c>
      <c r="F9" s="33">
        <f>SUM(F10:F282)</f>
        <v>4068844775.8700004</v>
      </c>
      <c r="G9" s="34">
        <f aca="true" t="shared" si="0" ref="G9:G72">+F9*100/E9</f>
        <v>86.65602436996672</v>
      </c>
      <c r="H9" s="35">
        <f aca="true" t="shared" si="1" ref="H9:H72">+AB9-G9</f>
        <v>11.343975630033285</v>
      </c>
      <c r="I9" s="33">
        <f>SUM(I10:I282)</f>
        <v>626552694.1299998</v>
      </c>
      <c r="J9" s="36">
        <f aca="true" t="shared" si="2" ref="J9:J72">+I9*100/E9</f>
        <v>13.343975630033292</v>
      </c>
      <c r="K9" s="33">
        <f>SUM(K10:K282)</f>
        <v>228870565.88</v>
      </c>
      <c r="L9" s="36">
        <f aca="true" t="shared" si="3" ref="L9:L72">+K9*100/E9</f>
        <v>4.874359781941953</v>
      </c>
      <c r="M9" s="33">
        <f>SUM(M10:M282)</f>
        <v>4297715341.75</v>
      </c>
      <c r="N9" s="36">
        <f>+M9*100/E9</f>
        <v>91.53038415190866</v>
      </c>
      <c r="O9" s="34">
        <f>SUM(AA9-N9)</f>
        <v>-21.530384151908663</v>
      </c>
      <c r="P9" s="33">
        <f>SUM(P10:P282)</f>
        <v>397682128.2499999</v>
      </c>
      <c r="Q9" s="36">
        <f aca="true" t="shared" si="4" ref="Q9:Q72">+P9*100/E9</f>
        <v>8.46961584809134</v>
      </c>
      <c r="S9" s="2"/>
      <c r="T9" s="2"/>
      <c r="U9" s="2"/>
      <c r="V9" s="2"/>
      <c r="W9" s="2"/>
      <c r="Y9" s="37"/>
      <c r="Z9" s="38"/>
      <c r="AA9" s="2">
        <v>70</v>
      </c>
      <c r="AB9" s="2">
        <v>98</v>
      </c>
      <c r="AG9" s="38"/>
      <c r="AH9" s="38"/>
      <c r="AI9" s="38"/>
    </row>
    <row r="10" spans="1:35" s="1" customFormat="1" ht="23.25" customHeight="1">
      <c r="A10" s="39">
        <v>1</v>
      </c>
      <c r="B10" s="40" t="s">
        <v>35</v>
      </c>
      <c r="C10" s="41">
        <v>1495820</v>
      </c>
      <c r="D10" s="42"/>
      <c r="E10" s="43">
        <f aca="true" t="shared" si="5" ref="E10:E41">SUM(C10:D10)</f>
        <v>1495820</v>
      </c>
      <c r="F10" s="44">
        <v>1487819.98</v>
      </c>
      <c r="G10" s="45">
        <f t="shared" si="0"/>
        <v>99.46517495420572</v>
      </c>
      <c r="H10" s="46">
        <f t="shared" si="1"/>
        <v>-1.4651749542057217</v>
      </c>
      <c r="I10" s="47">
        <f aca="true" t="shared" si="6" ref="I10:I73">+E10-F10</f>
        <v>8000.020000000019</v>
      </c>
      <c r="J10" s="48">
        <f t="shared" si="2"/>
        <v>0.5348250457942813</v>
      </c>
      <c r="K10" s="44"/>
      <c r="L10" s="45">
        <f t="shared" si="3"/>
        <v>0</v>
      </c>
      <c r="M10" s="44">
        <f aca="true" t="shared" si="7" ref="M10:M73">SUM(F10+K10)</f>
        <v>1487819.98</v>
      </c>
      <c r="N10" s="45">
        <f aca="true" t="shared" si="8" ref="N10:N73">SUM(M10*100/E10)</f>
        <v>99.46517495420572</v>
      </c>
      <c r="O10" s="48">
        <f aca="true" t="shared" si="9" ref="O10:O41">+AA10-N10</f>
        <v>-29.46517495420572</v>
      </c>
      <c r="P10" s="44">
        <f aca="true" t="shared" si="10" ref="P10:P73">SUM(E10-M10)</f>
        <v>8000.020000000019</v>
      </c>
      <c r="Q10" s="45">
        <f t="shared" si="4"/>
        <v>0.5348250457942813</v>
      </c>
      <c r="S10" s="2">
        <v>2</v>
      </c>
      <c r="T10" s="2">
        <v>83</v>
      </c>
      <c r="U10" s="2" t="s">
        <v>36</v>
      </c>
      <c r="V10" s="2"/>
      <c r="W10" s="2" t="s">
        <v>37</v>
      </c>
      <c r="Y10" s="37"/>
      <c r="Z10" s="38"/>
      <c r="AA10" s="2">
        <v>70</v>
      </c>
      <c r="AB10" s="2">
        <v>98</v>
      </c>
      <c r="AC10" s="49">
        <f>SUM(Z10-Y10)</f>
        <v>0</v>
      </c>
      <c r="AG10" s="38">
        <v>138371482.1</v>
      </c>
      <c r="AH10" s="38">
        <v>582840.1</v>
      </c>
      <c r="AI10" s="38">
        <f aca="true" t="shared" si="11" ref="AI10:AI73">SUM(AG10:AH10)</f>
        <v>138954322.2</v>
      </c>
    </row>
    <row r="11" spans="1:35" s="1" customFormat="1" ht="23.25" customHeight="1">
      <c r="A11" s="50">
        <v>2</v>
      </c>
      <c r="B11" s="51" t="s">
        <v>38</v>
      </c>
      <c r="C11" s="52">
        <v>9221418</v>
      </c>
      <c r="D11" s="41"/>
      <c r="E11" s="53">
        <f t="shared" si="5"/>
        <v>9221418</v>
      </c>
      <c r="F11" s="54">
        <v>8965543.46</v>
      </c>
      <c r="G11" s="45">
        <f t="shared" si="0"/>
        <v>97.22521482054063</v>
      </c>
      <c r="H11" s="46">
        <f t="shared" si="1"/>
        <v>0.7747851794593714</v>
      </c>
      <c r="I11" s="47">
        <f t="shared" si="6"/>
        <v>255874.5399999991</v>
      </c>
      <c r="J11" s="48">
        <f t="shared" si="2"/>
        <v>2.774785179459375</v>
      </c>
      <c r="K11" s="54">
        <v>5920</v>
      </c>
      <c r="L11" s="45">
        <f t="shared" si="3"/>
        <v>0.06419836949154674</v>
      </c>
      <c r="M11" s="44">
        <f t="shared" si="7"/>
        <v>8971463.46</v>
      </c>
      <c r="N11" s="45">
        <f t="shared" si="8"/>
        <v>97.28941319003218</v>
      </c>
      <c r="O11" s="55">
        <f t="shared" si="9"/>
        <v>-27.289413190032178</v>
      </c>
      <c r="P11" s="54">
        <f t="shared" si="10"/>
        <v>249954.5399999991</v>
      </c>
      <c r="Q11" s="56">
        <f t="shared" si="4"/>
        <v>2.710586809967828</v>
      </c>
      <c r="S11" s="2">
        <v>6</v>
      </c>
      <c r="T11" s="2">
        <v>53</v>
      </c>
      <c r="U11" s="2" t="s">
        <v>39</v>
      </c>
      <c r="V11" s="2"/>
      <c r="W11" s="2" t="s">
        <v>37</v>
      </c>
      <c r="Y11" s="37"/>
      <c r="Z11" s="38"/>
      <c r="AA11" s="2">
        <v>70</v>
      </c>
      <c r="AB11" s="2">
        <v>98</v>
      </c>
      <c r="AC11" s="49">
        <f>+Z11+Y11</f>
        <v>0</v>
      </c>
      <c r="AE11" s="57">
        <f>+Y11+Y12+Y13+Y14+Y16+Y17+Y18+Y19+Y278+Y22+Y23+Y25+Y60+Y90+Y250+Y251</f>
        <v>0</v>
      </c>
      <c r="AG11" s="38">
        <v>25340</v>
      </c>
      <c r="AH11" s="38">
        <v>1267</v>
      </c>
      <c r="AI11" s="38">
        <f t="shared" si="11"/>
        <v>26607</v>
      </c>
    </row>
    <row r="12" spans="1:35" s="1" customFormat="1" ht="23.25" customHeight="1">
      <c r="A12" s="50">
        <v>3</v>
      </c>
      <c r="B12" s="51" t="s">
        <v>40</v>
      </c>
      <c r="C12" s="52">
        <v>3473495</v>
      </c>
      <c r="D12" s="52"/>
      <c r="E12" s="53">
        <f t="shared" si="5"/>
        <v>3473495</v>
      </c>
      <c r="F12" s="54">
        <v>3374435.53</v>
      </c>
      <c r="G12" s="45">
        <f t="shared" si="0"/>
        <v>97.14813264449784</v>
      </c>
      <c r="H12" s="46">
        <f t="shared" si="1"/>
        <v>0.851867355502165</v>
      </c>
      <c r="I12" s="47">
        <f t="shared" si="6"/>
        <v>99059.4700000002</v>
      </c>
      <c r="J12" s="48">
        <f t="shared" si="2"/>
        <v>2.851867355502173</v>
      </c>
      <c r="K12" s="54">
        <v>6920</v>
      </c>
      <c r="L12" s="45">
        <f t="shared" si="3"/>
        <v>0.1992229728270805</v>
      </c>
      <c r="M12" s="44">
        <f t="shared" si="7"/>
        <v>3381355.53</v>
      </c>
      <c r="N12" s="45">
        <f t="shared" si="8"/>
        <v>97.34735561732491</v>
      </c>
      <c r="O12" s="55">
        <f t="shared" si="9"/>
        <v>-27.347355617324908</v>
      </c>
      <c r="P12" s="54">
        <f t="shared" si="10"/>
        <v>92139.4700000002</v>
      </c>
      <c r="Q12" s="56">
        <f t="shared" si="4"/>
        <v>2.6526443826750925</v>
      </c>
      <c r="S12" s="2">
        <v>4</v>
      </c>
      <c r="T12" s="2">
        <v>53</v>
      </c>
      <c r="U12" s="2" t="s">
        <v>39</v>
      </c>
      <c r="V12" s="2"/>
      <c r="W12" s="2" t="s">
        <v>37</v>
      </c>
      <c r="Y12" s="37"/>
      <c r="Z12" s="38"/>
      <c r="AA12" s="2">
        <v>70</v>
      </c>
      <c r="AB12" s="2">
        <v>98</v>
      </c>
      <c r="AC12" s="49">
        <f>+Z12+Y12</f>
        <v>0</v>
      </c>
      <c r="AG12" s="38">
        <v>16550</v>
      </c>
      <c r="AH12" s="38">
        <v>828</v>
      </c>
      <c r="AI12" s="38">
        <f t="shared" si="11"/>
        <v>17378</v>
      </c>
    </row>
    <row r="13" spans="1:35" s="1" customFormat="1" ht="23.25" customHeight="1">
      <c r="A13" s="50">
        <v>4</v>
      </c>
      <c r="B13" s="51" t="s">
        <v>41</v>
      </c>
      <c r="C13" s="52">
        <v>13091800</v>
      </c>
      <c r="D13" s="52" t="s">
        <v>42</v>
      </c>
      <c r="E13" s="53">
        <f t="shared" si="5"/>
        <v>13091800</v>
      </c>
      <c r="F13" s="54">
        <v>12713669.64</v>
      </c>
      <c r="G13" s="45">
        <f t="shared" si="0"/>
        <v>97.11170075925388</v>
      </c>
      <c r="H13" s="46">
        <f t="shared" si="1"/>
        <v>0.8882992407461217</v>
      </c>
      <c r="I13" s="47">
        <f t="shared" si="6"/>
        <v>378130.3599999994</v>
      </c>
      <c r="J13" s="48">
        <f t="shared" si="2"/>
        <v>2.8882992407461114</v>
      </c>
      <c r="K13" s="54">
        <v>112560</v>
      </c>
      <c r="L13" s="45">
        <f t="shared" si="3"/>
        <v>0.8597748208802457</v>
      </c>
      <c r="M13" s="44">
        <f t="shared" si="7"/>
        <v>12826229.64</v>
      </c>
      <c r="N13" s="45">
        <f t="shared" si="8"/>
        <v>97.97147558013413</v>
      </c>
      <c r="O13" s="55">
        <f t="shared" si="9"/>
        <v>-27.971475580134125</v>
      </c>
      <c r="P13" s="54">
        <f t="shared" si="10"/>
        <v>265570.3599999994</v>
      </c>
      <c r="Q13" s="56">
        <f t="shared" si="4"/>
        <v>2.0285244198658656</v>
      </c>
      <c r="S13" s="2">
        <v>6</v>
      </c>
      <c r="T13" s="2">
        <v>3</v>
      </c>
      <c r="U13" s="2" t="s">
        <v>43</v>
      </c>
      <c r="V13" s="2" t="s">
        <v>44</v>
      </c>
      <c r="W13" s="2" t="s">
        <v>37</v>
      </c>
      <c r="Y13" s="37"/>
      <c r="Z13" s="38"/>
      <c r="AA13" s="2">
        <v>70</v>
      </c>
      <c r="AB13" s="2">
        <v>98</v>
      </c>
      <c r="AC13" s="49">
        <f>+Z13+Y13</f>
        <v>0</v>
      </c>
      <c r="AG13" s="38">
        <f>33520+136869.03</f>
        <v>170389.03</v>
      </c>
      <c r="AH13" s="38">
        <v>6844</v>
      </c>
      <c r="AI13" s="38">
        <f t="shared" si="11"/>
        <v>177233.03</v>
      </c>
    </row>
    <row r="14" spans="1:35" s="1" customFormat="1" ht="23.25" customHeight="1">
      <c r="A14" s="50">
        <v>5</v>
      </c>
      <c r="B14" s="51" t="s">
        <v>45</v>
      </c>
      <c r="C14" s="52">
        <v>17183220</v>
      </c>
      <c r="D14" s="52"/>
      <c r="E14" s="53">
        <f t="shared" si="5"/>
        <v>17183220</v>
      </c>
      <c r="F14" s="54">
        <v>16646104.83</v>
      </c>
      <c r="G14" s="45">
        <f t="shared" si="0"/>
        <v>96.87418789959041</v>
      </c>
      <c r="H14" s="46">
        <f t="shared" si="1"/>
        <v>1.1258121004095898</v>
      </c>
      <c r="I14" s="47">
        <f t="shared" si="6"/>
        <v>537115.1699999999</v>
      </c>
      <c r="J14" s="48">
        <f t="shared" si="2"/>
        <v>3.1258121004095853</v>
      </c>
      <c r="K14" s="54"/>
      <c r="L14" s="45">
        <f t="shared" si="3"/>
        <v>0</v>
      </c>
      <c r="M14" s="44">
        <f t="shared" si="7"/>
        <v>16646104.83</v>
      </c>
      <c r="N14" s="45">
        <f t="shared" si="8"/>
        <v>96.87418789959041</v>
      </c>
      <c r="O14" s="55">
        <f t="shared" si="9"/>
        <v>-26.87418789959041</v>
      </c>
      <c r="P14" s="54">
        <f t="shared" si="10"/>
        <v>537115.1699999999</v>
      </c>
      <c r="Q14" s="56">
        <f t="shared" si="4"/>
        <v>3.1258121004095853</v>
      </c>
      <c r="S14" s="2">
        <v>1</v>
      </c>
      <c r="T14" s="2">
        <v>17</v>
      </c>
      <c r="U14" s="2" t="s">
        <v>39</v>
      </c>
      <c r="V14" s="2"/>
      <c r="W14" s="2" t="s">
        <v>37</v>
      </c>
      <c r="Y14" s="37"/>
      <c r="Z14" s="38"/>
      <c r="AA14" s="2">
        <v>70</v>
      </c>
      <c r="AB14" s="2">
        <v>98</v>
      </c>
      <c r="AC14" s="49">
        <f>+Z14+Y14</f>
        <v>0</v>
      </c>
      <c r="AG14" s="38">
        <v>6120</v>
      </c>
      <c r="AH14" s="38">
        <v>306</v>
      </c>
      <c r="AI14" s="38">
        <f t="shared" si="11"/>
        <v>6426</v>
      </c>
    </row>
    <row r="15" spans="1:35" s="1" customFormat="1" ht="23.25" customHeight="1">
      <c r="A15" s="50">
        <v>6</v>
      </c>
      <c r="B15" s="51" t="s">
        <v>46</v>
      </c>
      <c r="C15" s="52">
        <v>2642280</v>
      </c>
      <c r="D15" s="52"/>
      <c r="E15" s="53">
        <f t="shared" si="5"/>
        <v>2642280</v>
      </c>
      <c r="F15" s="54">
        <v>2552827.38</v>
      </c>
      <c r="G15" s="45">
        <f t="shared" si="0"/>
        <v>96.61456696489395</v>
      </c>
      <c r="H15" s="46">
        <f t="shared" si="1"/>
        <v>1.3854330351060469</v>
      </c>
      <c r="I15" s="47">
        <f t="shared" si="6"/>
        <v>89452.62000000011</v>
      </c>
      <c r="J15" s="48">
        <f t="shared" si="2"/>
        <v>3.385433035106049</v>
      </c>
      <c r="K15" s="54"/>
      <c r="L15" s="45">
        <f t="shared" si="3"/>
        <v>0</v>
      </c>
      <c r="M15" s="44">
        <f t="shared" si="7"/>
        <v>2552827.38</v>
      </c>
      <c r="N15" s="45">
        <f t="shared" si="8"/>
        <v>96.61456696489395</v>
      </c>
      <c r="O15" s="55">
        <f t="shared" si="9"/>
        <v>-26.614566964893953</v>
      </c>
      <c r="P15" s="54">
        <f t="shared" si="10"/>
        <v>89452.62000000011</v>
      </c>
      <c r="Q15" s="56">
        <f t="shared" si="4"/>
        <v>3.385433035106049</v>
      </c>
      <c r="S15" s="2">
        <v>4</v>
      </c>
      <c r="T15" s="2">
        <v>53</v>
      </c>
      <c r="U15" s="2" t="s">
        <v>39</v>
      </c>
      <c r="V15" s="2"/>
      <c r="W15" s="2" t="s">
        <v>37</v>
      </c>
      <c r="Y15" s="37"/>
      <c r="Z15" s="38"/>
      <c r="AA15" s="2">
        <v>70</v>
      </c>
      <c r="AB15" s="2">
        <v>98</v>
      </c>
      <c r="AC15" s="49">
        <f>+Z15-Y15</f>
        <v>0</v>
      </c>
      <c r="AG15" s="38">
        <f>58160-6155810.32-138371482.1-58160</f>
        <v>-144527292.42</v>
      </c>
      <c r="AH15" s="38">
        <f>2909-642534-582840.1-2909</f>
        <v>-1225374.1</v>
      </c>
      <c r="AI15" s="38">
        <f t="shared" si="11"/>
        <v>-145752666.51999998</v>
      </c>
    </row>
    <row r="16" spans="1:35" s="1" customFormat="1" ht="23.25" customHeight="1">
      <c r="A16" s="50">
        <v>7</v>
      </c>
      <c r="B16" s="51" t="s">
        <v>47</v>
      </c>
      <c r="C16" s="52">
        <v>17836200</v>
      </c>
      <c r="D16" s="52"/>
      <c r="E16" s="53">
        <f t="shared" si="5"/>
        <v>17836200</v>
      </c>
      <c r="F16" s="54">
        <v>17218068.84</v>
      </c>
      <c r="G16" s="45">
        <f t="shared" si="0"/>
        <v>96.53440104955091</v>
      </c>
      <c r="H16" s="46">
        <f t="shared" si="1"/>
        <v>1.4655989504490918</v>
      </c>
      <c r="I16" s="47">
        <f t="shared" si="6"/>
        <v>618131.1600000001</v>
      </c>
      <c r="J16" s="48">
        <f t="shared" si="2"/>
        <v>3.4655989504490874</v>
      </c>
      <c r="K16" s="54"/>
      <c r="L16" s="45">
        <f t="shared" si="3"/>
        <v>0</v>
      </c>
      <c r="M16" s="44">
        <f t="shared" si="7"/>
        <v>17218068.84</v>
      </c>
      <c r="N16" s="45">
        <f t="shared" si="8"/>
        <v>96.53440104955091</v>
      </c>
      <c r="O16" s="55">
        <f t="shared" si="9"/>
        <v>-26.534401049550908</v>
      </c>
      <c r="P16" s="54">
        <f t="shared" si="10"/>
        <v>618131.1600000001</v>
      </c>
      <c r="Q16" s="56">
        <f t="shared" si="4"/>
        <v>3.4655989504490874</v>
      </c>
      <c r="S16" s="2">
        <v>3</v>
      </c>
      <c r="T16" s="2">
        <v>17</v>
      </c>
      <c r="U16" s="2" t="s">
        <v>39</v>
      </c>
      <c r="V16" s="2"/>
      <c r="W16" s="2" t="s">
        <v>37</v>
      </c>
      <c r="Y16" s="37"/>
      <c r="Z16" s="38"/>
      <c r="AA16" s="2">
        <v>70</v>
      </c>
      <c r="AB16" s="2">
        <v>98</v>
      </c>
      <c r="AC16" s="49">
        <f aca="true" t="shared" si="12" ref="AC16:AC79">+Z16+Y16</f>
        <v>0</v>
      </c>
      <c r="AG16" s="38">
        <v>27960</v>
      </c>
      <c r="AH16" s="38">
        <v>1398</v>
      </c>
      <c r="AI16" s="38">
        <f t="shared" si="11"/>
        <v>29358</v>
      </c>
    </row>
    <row r="17" spans="1:35" s="1" customFormat="1" ht="23.25" customHeight="1">
      <c r="A17" s="50">
        <v>8</v>
      </c>
      <c r="B17" s="51" t="s">
        <v>48</v>
      </c>
      <c r="C17" s="52">
        <v>2082550</v>
      </c>
      <c r="D17" s="52"/>
      <c r="E17" s="53">
        <f t="shared" si="5"/>
        <v>2082550</v>
      </c>
      <c r="F17" s="54">
        <v>2005974.04</v>
      </c>
      <c r="G17" s="45">
        <f t="shared" si="0"/>
        <v>96.32297135723032</v>
      </c>
      <c r="H17" s="46">
        <f t="shared" si="1"/>
        <v>1.6770286427696846</v>
      </c>
      <c r="I17" s="47">
        <f t="shared" si="6"/>
        <v>76575.95999999996</v>
      </c>
      <c r="J17" s="48">
        <f t="shared" si="2"/>
        <v>3.6770286427696797</v>
      </c>
      <c r="K17" s="54"/>
      <c r="L17" s="45">
        <f t="shared" si="3"/>
        <v>0</v>
      </c>
      <c r="M17" s="44">
        <f t="shared" si="7"/>
        <v>2005974.04</v>
      </c>
      <c r="N17" s="45">
        <f t="shared" si="8"/>
        <v>96.32297135723032</v>
      </c>
      <c r="O17" s="55">
        <f t="shared" si="9"/>
        <v>-26.322971357230315</v>
      </c>
      <c r="P17" s="54">
        <f t="shared" si="10"/>
        <v>76575.95999999996</v>
      </c>
      <c r="Q17" s="56">
        <f t="shared" si="4"/>
        <v>3.6770286427696797</v>
      </c>
      <c r="S17" s="2">
        <v>4</v>
      </c>
      <c r="T17" s="2">
        <v>53</v>
      </c>
      <c r="U17" s="2" t="s">
        <v>39</v>
      </c>
      <c r="V17" s="2"/>
      <c r="W17" s="2" t="s">
        <v>37</v>
      </c>
      <c r="Y17" s="37"/>
      <c r="Z17" s="38"/>
      <c r="AA17" s="2">
        <v>70</v>
      </c>
      <c r="AB17" s="2">
        <v>98</v>
      </c>
      <c r="AC17" s="49">
        <f t="shared" si="12"/>
        <v>0</v>
      </c>
      <c r="AG17" s="38">
        <v>93450</v>
      </c>
      <c r="AH17" s="38">
        <f>10074+40296+33580+50370+4675+67160+67160+67160</f>
        <v>340475</v>
      </c>
      <c r="AI17" s="38">
        <f t="shared" si="11"/>
        <v>433925</v>
      </c>
    </row>
    <row r="18" spans="1:35" s="1" customFormat="1" ht="23.25" customHeight="1">
      <c r="A18" s="50">
        <v>9</v>
      </c>
      <c r="B18" s="51" t="s">
        <v>49</v>
      </c>
      <c r="C18" s="52">
        <v>3242210</v>
      </c>
      <c r="D18" s="52"/>
      <c r="E18" s="53">
        <f t="shared" si="5"/>
        <v>3242210</v>
      </c>
      <c r="F18" s="54">
        <v>3118036.94</v>
      </c>
      <c r="G18" s="45">
        <f t="shared" si="0"/>
        <v>96.1701105110403</v>
      </c>
      <c r="H18" s="46">
        <f t="shared" si="1"/>
        <v>1.8298894889596937</v>
      </c>
      <c r="I18" s="47">
        <f t="shared" si="6"/>
        <v>124173.06000000006</v>
      </c>
      <c r="J18" s="48">
        <f t="shared" si="2"/>
        <v>3.829889488959693</v>
      </c>
      <c r="K18" s="54"/>
      <c r="L18" s="45">
        <f t="shared" si="3"/>
        <v>0</v>
      </c>
      <c r="M18" s="44">
        <f t="shared" si="7"/>
        <v>3118036.94</v>
      </c>
      <c r="N18" s="45">
        <f t="shared" si="8"/>
        <v>96.1701105110403</v>
      </c>
      <c r="O18" s="55">
        <f t="shared" si="9"/>
        <v>-26.170110511040306</v>
      </c>
      <c r="P18" s="54">
        <f t="shared" si="10"/>
        <v>124173.06000000006</v>
      </c>
      <c r="Q18" s="56">
        <f t="shared" si="4"/>
        <v>3.829889488959693</v>
      </c>
      <c r="S18" s="2">
        <v>4</v>
      </c>
      <c r="T18" s="2">
        <v>53</v>
      </c>
      <c r="U18" s="2" t="s">
        <v>39</v>
      </c>
      <c r="V18" s="2"/>
      <c r="W18" s="2" t="s">
        <v>37</v>
      </c>
      <c r="Y18" s="37"/>
      <c r="Z18" s="38"/>
      <c r="AA18" s="2">
        <v>70</v>
      </c>
      <c r="AB18" s="2">
        <v>98</v>
      </c>
      <c r="AC18" s="49">
        <f t="shared" si="12"/>
        <v>0</v>
      </c>
      <c r="AG18" s="38">
        <v>75580</v>
      </c>
      <c r="AH18" s="38">
        <v>3779</v>
      </c>
      <c r="AI18" s="38">
        <f t="shared" si="11"/>
        <v>79359</v>
      </c>
    </row>
    <row r="19" spans="1:35" s="1" customFormat="1" ht="23.25" customHeight="1">
      <c r="A19" s="50">
        <v>10</v>
      </c>
      <c r="B19" s="51" t="s">
        <v>50</v>
      </c>
      <c r="C19" s="52">
        <v>3997673</v>
      </c>
      <c r="D19" s="52"/>
      <c r="E19" s="53">
        <f t="shared" si="5"/>
        <v>3997673</v>
      </c>
      <c r="F19" s="54">
        <v>3843659.9</v>
      </c>
      <c r="G19" s="45">
        <f t="shared" si="0"/>
        <v>96.14743126814024</v>
      </c>
      <c r="H19" s="46">
        <f t="shared" si="1"/>
        <v>1.852568731859762</v>
      </c>
      <c r="I19" s="47">
        <f t="shared" si="6"/>
        <v>154013.1000000001</v>
      </c>
      <c r="J19" s="48">
        <f t="shared" si="2"/>
        <v>3.852568731859762</v>
      </c>
      <c r="K19" s="54">
        <v>82000</v>
      </c>
      <c r="L19" s="45">
        <f t="shared" si="3"/>
        <v>2.0511932816916243</v>
      </c>
      <c r="M19" s="44">
        <f t="shared" si="7"/>
        <v>3925659.9</v>
      </c>
      <c r="N19" s="45">
        <f t="shared" si="8"/>
        <v>98.19862454983186</v>
      </c>
      <c r="O19" s="55">
        <f t="shared" si="9"/>
        <v>-28.198624549831862</v>
      </c>
      <c r="P19" s="54">
        <f t="shared" si="10"/>
        <v>72013.1000000001</v>
      </c>
      <c r="Q19" s="56">
        <f t="shared" si="4"/>
        <v>1.8013754501681376</v>
      </c>
      <c r="S19" s="2">
        <v>6</v>
      </c>
      <c r="T19" s="2">
        <v>83</v>
      </c>
      <c r="U19" s="2" t="s">
        <v>36</v>
      </c>
      <c r="V19" s="2"/>
      <c r="W19" s="2" t="s">
        <v>37</v>
      </c>
      <c r="Y19" s="37"/>
      <c r="Z19" s="38"/>
      <c r="AA19" s="2">
        <v>70</v>
      </c>
      <c r="AB19" s="2">
        <v>98</v>
      </c>
      <c r="AC19" s="49">
        <f t="shared" si="12"/>
        <v>0</v>
      </c>
      <c r="AG19" s="38">
        <f>28310+932050</f>
        <v>960360</v>
      </c>
      <c r="AH19" s="38">
        <f>1416+46619</f>
        <v>48035</v>
      </c>
      <c r="AI19" s="38">
        <f t="shared" si="11"/>
        <v>1008395</v>
      </c>
    </row>
    <row r="20" spans="1:35" s="1" customFormat="1" ht="23.25" customHeight="1">
      <c r="A20" s="50">
        <v>11</v>
      </c>
      <c r="B20" s="51" t="s">
        <v>51</v>
      </c>
      <c r="C20" s="52">
        <v>1580970</v>
      </c>
      <c r="D20" s="52"/>
      <c r="E20" s="53">
        <f t="shared" si="5"/>
        <v>1580970</v>
      </c>
      <c r="F20" s="54">
        <v>1519854.61</v>
      </c>
      <c r="G20" s="45">
        <f t="shared" si="0"/>
        <v>96.13431058147846</v>
      </c>
      <c r="H20" s="46">
        <f t="shared" si="1"/>
        <v>1.8656894185215407</v>
      </c>
      <c r="I20" s="47">
        <f t="shared" si="6"/>
        <v>61115.3899999999</v>
      </c>
      <c r="J20" s="48">
        <f t="shared" si="2"/>
        <v>3.865689418521534</v>
      </c>
      <c r="K20" s="54"/>
      <c r="L20" s="45">
        <f t="shared" si="3"/>
        <v>0</v>
      </c>
      <c r="M20" s="44">
        <f t="shared" si="7"/>
        <v>1519854.61</v>
      </c>
      <c r="N20" s="45">
        <f t="shared" si="8"/>
        <v>96.13431058147846</v>
      </c>
      <c r="O20" s="55">
        <f t="shared" si="9"/>
        <v>-26.13431058147846</v>
      </c>
      <c r="P20" s="54">
        <f t="shared" si="10"/>
        <v>61115.3899999999</v>
      </c>
      <c r="Q20" s="56">
        <f t="shared" si="4"/>
        <v>3.865689418521534</v>
      </c>
      <c r="S20" s="2">
        <v>9</v>
      </c>
      <c r="T20" s="2">
        <v>83</v>
      </c>
      <c r="U20" s="2" t="s">
        <v>36</v>
      </c>
      <c r="V20" s="2"/>
      <c r="W20" s="2" t="s">
        <v>37</v>
      </c>
      <c r="Y20" s="37"/>
      <c r="Z20" s="38"/>
      <c r="AA20" s="2">
        <v>70</v>
      </c>
      <c r="AB20" s="2">
        <v>98</v>
      </c>
      <c r="AC20" s="49">
        <f t="shared" si="12"/>
        <v>0</v>
      </c>
      <c r="AG20" s="38"/>
      <c r="AH20" s="38"/>
      <c r="AI20" s="38">
        <f t="shared" si="11"/>
        <v>0</v>
      </c>
    </row>
    <row r="21" spans="1:35" s="1" customFormat="1" ht="23.25" customHeight="1">
      <c r="A21" s="50">
        <v>12</v>
      </c>
      <c r="B21" s="51" t="s">
        <v>52</v>
      </c>
      <c r="C21" s="52">
        <v>2413470</v>
      </c>
      <c r="D21" s="52"/>
      <c r="E21" s="53">
        <f t="shared" si="5"/>
        <v>2413470</v>
      </c>
      <c r="F21" s="54">
        <v>2319964.3</v>
      </c>
      <c r="G21" s="45">
        <f t="shared" si="0"/>
        <v>96.12567382233878</v>
      </c>
      <c r="H21" s="46">
        <f t="shared" si="1"/>
        <v>1.8743261776612172</v>
      </c>
      <c r="I21" s="47">
        <f t="shared" si="6"/>
        <v>93505.70000000019</v>
      </c>
      <c r="J21" s="48">
        <f t="shared" si="2"/>
        <v>3.8743261776612177</v>
      </c>
      <c r="K21" s="54"/>
      <c r="L21" s="45">
        <f t="shared" si="3"/>
        <v>0</v>
      </c>
      <c r="M21" s="44">
        <f t="shared" si="7"/>
        <v>2319964.3</v>
      </c>
      <c r="N21" s="45">
        <f t="shared" si="8"/>
        <v>96.12567382233878</v>
      </c>
      <c r="O21" s="55">
        <f t="shared" si="9"/>
        <v>-26.125673822338783</v>
      </c>
      <c r="P21" s="54">
        <f t="shared" si="10"/>
        <v>93505.70000000019</v>
      </c>
      <c r="Q21" s="56">
        <f t="shared" si="4"/>
        <v>3.8743261776612177</v>
      </c>
      <c r="S21" s="2">
        <v>4</v>
      </c>
      <c r="T21" s="2">
        <v>53</v>
      </c>
      <c r="U21" s="2" t="s">
        <v>39</v>
      </c>
      <c r="V21" s="2"/>
      <c r="W21" s="2" t="s">
        <v>37</v>
      </c>
      <c r="Y21" s="37"/>
      <c r="Z21" s="38"/>
      <c r="AA21" s="2">
        <v>70</v>
      </c>
      <c r="AB21" s="2">
        <v>98</v>
      </c>
      <c r="AC21" s="49">
        <f t="shared" si="12"/>
        <v>0</v>
      </c>
      <c r="AG21" s="38">
        <v>208840</v>
      </c>
      <c r="AH21" s="38">
        <v>10452</v>
      </c>
      <c r="AI21" s="38">
        <f t="shared" si="11"/>
        <v>219292</v>
      </c>
    </row>
    <row r="22" spans="1:35" s="1" customFormat="1" ht="23.25" customHeight="1">
      <c r="A22" s="50">
        <v>13</v>
      </c>
      <c r="B22" s="51" t="s">
        <v>53</v>
      </c>
      <c r="C22" s="52">
        <v>8320600</v>
      </c>
      <c r="D22" s="52"/>
      <c r="E22" s="53">
        <f t="shared" si="5"/>
        <v>8320600</v>
      </c>
      <c r="F22" s="54">
        <v>7982864.49</v>
      </c>
      <c r="G22" s="45">
        <f t="shared" si="0"/>
        <v>95.94097168473428</v>
      </c>
      <c r="H22" s="46">
        <f t="shared" si="1"/>
        <v>2.0590283152657207</v>
      </c>
      <c r="I22" s="47">
        <f t="shared" si="6"/>
        <v>337735.5099999998</v>
      </c>
      <c r="J22" s="48">
        <f t="shared" si="2"/>
        <v>4.059028315265723</v>
      </c>
      <c r="K22" s="54"/>
      <c r="L22" s="45">
        <f t="shared" si="3"/>
        <v>0</v>
      </c>
      <c r="M22" s="44">
        <f t="shared" si="7"/>
        <v>7982864.49</v>
      </c>
      <c r="N22" s="45">
        <f t="shared" si="8"/>
        <v>95.94097168473428</v>
      </c>
      <c r="O22" s="55">
        <f t="shared" si="9"/>
        <v>-25.94097168473428</v>
      </c>
      <c r="P22" s="54">
        <f t="shared" si="10"/>
        <v>337735.5099999998</v>
      </c>
      <c r="Q22" s="56">
        <f t="shared" si="4"/>
        <v>4.059028315265723</v>
      </c>
      <c r="S22" s="2">
        <v>3</v>
      </c>
      <c r="T22" s="2">
        <v>53</v>
      </c>
      <c r="U22" s="2" t="s">
        <v>39</v>
      </c>
      <c r="V22" s="2"/>
      <c r="W22" s="2" t="s">
        <v>37</v>
      </c>
      <c r="Y22" s="37"/>
      <c r="Z22" s="38"/>
      <c r="AA22" s="2">
        <v>70</v>
      </c>
      <c r="AB22" s="2">
        <v>98</v>
      </c>
      <c r="AC22" s="49">
        <f t="shared" si="12"/>
        <v>0</v>
      </c>
      <c r="AG22" s="38">
        <v>954750</v>
      </c>
      <c r="AH22" s="38">
        <v>47747</v>
      </c>
      <c r="AI22" s="38">
        <f t="shared" si="11"/>
        <v>1002497</v>
      </c>
    </row>
    <row r="23" spans="1:35" s="1" customFormat="1" ht="23.25" customHeight="1">
      <c r="A23" s="50">
        <v>14</v>
      </c>
      <c r="B23" s="51" t="s">
        <v>54</v>
      </c>
      <c r="C23" s="52">
        <v>14027480</v>
      </c>
      <c r="D23" s="52"/>
      <c r="E23" s="53">
        <f t="shared" si="5"/>
        <v>14027480</v>
      </c>
      <c r="F23" s="54">
        <v>13441529.44</v>
      </c>
      <c r="G23" s="45">
        <f t="shared" si="0"/>
        <v>95.82283802935382</v>
      </c>
      <c r="H23" s="46">
        <f t="shared" si="1"/>
        <v>2.177161970646182</v>
      </c>
      <c r="I23" s="47">
        <f t="shared" si="6"/>
        <v>585950.5600000005</v>
      </c>
      <c r="J23" s="48">
        <f t="shared" si="2"/>
        <v>4.177161970646193</v>
      </c>
      <c r="K23" s="54">
        <v>136309.35</v>
      </c>
      <c r="L23" s="45">
        <f t="shared" si="3"/>
        <v>0.9717308454547787</v>
      </c>
      <c r="M23" s="44">
        <f t="shared" si="7"/>
        <v>13577838.79</v>
      </c>
      <c r="N23" s="45">
        <f t="shared" si="8"/>
        <v>96.79456887480859</v>
      </c>
      <c r="O23" s="55">
        <f t="shared" si="9"/>
        <v>-26.79456887480859</v>
      </c>
      <c r="P23" s="54">
        <f t="shared" si="10"/>
        <v>449641.2100000009</v>
      </c>
      <c r="Q23" s="56">
        <f t="shared" si="4"/>
        <v>3.2054311251914163</v>
      </c>
      <c r="S23" s="2">
        <v>7</v>
      </c>
      <c r="T23" s="2">
        <v>3</v>
      </c>
      <c r="U23" s="2" t="s">
        <v>43</v>
      </c>
      <c r="V23" s="2" t="s">
        <v>44</v>
      </c>
      <c r="W23" s="2" t="s">
        <v>37</v>
      </c>
      <c r="Y23" s="37"/>
      <c r="Z23" s="38"/>
      <c r="AA23" s="2">
        <v>70</v>
      </c>
      <c r="AB23" s="2">
        <v>98</v>
      </c>
      <c r="AC23" s="49">
        <f t="shared" si="12"/>
        <v>0</v>
      </c>
      <c r="AG23" s="38">
        <f>76140+239960</f>
        <v>316100</v>
      </c>
      <c r="AH23" s="38">
        <f>3809+12000</f>
        <v>15809</v>
      </c>
      <c r="AI23" s="38">
        <f t="shared" si="11"/>
        <v>331909</v>
      </c>
    </row>
    <row r="24" spans="1:35" s="1" customFormat="1" ht="23.25" customHeight="1">
      <c r="A24" s="50">
        <v>15</v>
      </c>
      <c r="B24" s="51" t="s">
        <v>55</v>
      </c>
      <c r="C24" s="52">
        <v>7053720</v>
      </c>
      <c r="D24" s="52"/>
      <c r="E24" s="53">
        <f t="shared" si="5"/>
        <v>7053720</v>
      </c>
      <c r="F24" s="54">
        <v>6749958.12</v>
      </c>
      <c r="G24" s="45">
        <f t="shared" si="0"/>
        <v>95.69359316786036</v>
      </c>
      <c r="H24" s="46">
        <f t="shared" si="1"/>
        <v>2.3064068321396434</v>
      </c>
      <c r="I24" s="47">
        <f t="shared" si="6"/>
        <v>303761.8799999999</v>
      </c>
      <c r="J24" s="48">
        <f t="shared" si="2"/>
        <v>4.306406832139635</v>
      </c>
      <c r="K24" s="54">
        <v>106720</v>
      </c>
      <c r="L24" s="45">
        <f t="shared" si="3"/>
        <v>1.5129605371350152</v>
      </c>
      <c r="M24" s="44">
        <f t="shared" si="7"/>
        <v>6856678.12</v>
      </c>
      <c r="N24" s="45">
        <f t="shared" si="8"/>
        <v>97.20655370499537</v>
      </c>
      <c r="O24" s="55">
        <f t="shared" si="9"/>
        <v>-27.206553704995372</v>
      </c>
      <c r="P24" s="54">
        <f t="shared" si="10"/>
        <v>197041.8799999999</v>
      </c>
      <c r="Q24" s="56">
        <f t="shared" si="4"/>
        <v>2.79344629500462</v>
      </c>
      <c r="S24" s="2">
        <v>3</v>
      </c>
      <c r="T24" s="2">
        <v>17</v>
      </c>
      <c r="U24" s="2" t="s">
        <v>39</v>
      </c>
      <c r="V24" s="2"/>
      <c r="W24" s="2" t="s">
        <v>37</v>
      </c>
      <c r="Y24" s="37"/>
      <c r="Z24" s="38"/>
      <c r="AA24" s="2">
        <v>70</v>
      </c>
      <c r="AB24" s="2">
        <v>98</v>
      </c>
      <c r="AC24" s="49">
        <f t="shared" si="12"/>
        <v>0</v>
      </c>
      <c r="AG24" s="38"/>
      <c r="AH24" s="38"/>
      <c r="AI24" s="38">
        <f t="shared" si="11"/>
        <v>0</v>
      </c>
    </row>
    <row r="25" spans="1:35" s="1" customFormat="1" ht="23.25" customHeight="1">
      <c r="A25" s="50">
        <v>16</v>
      </c>
      <c r="B25" s="51" t="s">
        <v>56</v>
      </c>
      <c r="C25" s="52">
        <v>5762560</v>
      </c>
      <c r="D25" s="52"/>
      <c r="E25" s="53">
        <f t="shared" si="5"/>
        <v>5762560</v>
      </c>
      <c r="F25" s="54">
        <v>5511883.6</v>
      </c>
      <c r="G25" s="45">
        <f t="shared" si="0"/>
        <v>95.64991253887162</v>
      </c>
      <c r="H25" s="46">
        <f t="shared" si="1"/>
        <v>2.350087461128382</v>
      </c>
      <c r="I25" s="47">
        <f t="shared" si="6"/>
        <v>250676.40000000037</v>
      </c>
      <c r="J25" s="48">
        <f t="shared" si="2"/>
        <v>4.3500874611283935</v>
      </c>
      <c r="K25" s="54">
        <v>48020</v>
      </c>
      <c r="L25" s="45">
        <f t="shared" si="3"/>
        <v>0.8333101954686806</v>
      </c>
      <c r="M25" s="44">
        <f t="shared" si="7"/>
        <v>5559903.6</v>
      </c>
      <c r="N25" s="45">
        <f t="shared" si="8"/>
        <v>96.48322273434029</v>
      </c>
      <c r="O25" s="55">
        <f t="shared" si="9"/>
        <v>-26.483222734340288</v>
      </c>
      <c r="P25" s="54">
        <f t="shared" si="10"/>
        <v>202656.40000000037</v>
      </c>
      <c r="Q25" s="56">
        <f t="shared" si="4"/>
        <v>3.516777265659713</v>
      </c>
      <c r="S25" s="2">
        <v>1</v>
      </c>
      <c r="T25" s="2">
        <v>53</v>
      </c>
      <c r="U25" s="2" t="s">
        <v>39</v>
      </c>
      <c r="V25" s="2"/>
      <c r="W25" s="2" t="s">
        <v>37</v>
      </c>
      <c r="Y25" s="37"/>
      <c r="Z25" s="38"/>
      <c r="AA25" s="2">
        <v>70</v>
      </c>
      <c r="AB25" s="2">
        <v>98</v>
      </c>
      <c r="AC25" s="49">
        <f t="shared" si="12"/>
        <v>0</v>
      </c>
      <c r="AG25" s="38">
        <v>94400</v>
      </c>
      <c r="AH25" s="38">
        <v>4720</v>
      </c>
      <c r="AI25" s="38">
        <f t="shared" si="11"/>
        <v>99120</v>
      </c>
    </row>
    <row r="26" spans="1:35" s="1" customFormat="1" ht="23.25" customHeight="1">
      <c r="A26" s="50">
        <v>17</v>
      </c>
      <c r="B26" s="51" t="s">
        <v>57</v>
      </c>
      <c r="C26" s="52">
        <v>6069490</v>
      </c>
      <c r="D26" s="52"/>
      <c r="E26" s="53">
        <f t="shared" si="5"/>
        <v>6069490</v>
      </c>
      <c r="F26" s="54">
        <v>5803711.62</v>
      </c>
      <c r="G26" s="45">
        <f t="shared" si="0"/>
        <v>95.62107557636638</v>
      </c>
      <c r="H26" s="46">
        <f t="shared" si="1"/>
        <v>2.3789244236336202</v>
      </c>
      <c r="I26" s="47">
        <f t="shared" si="6"/>
        <v>265778.3799999999</v>
      </c>
      <c r="J26" s="48">
        <f t="shared" si="2"/>
        <v>4.378924423633615</v>
      </c>
      <c r="K26" s="54"/>
      <c r="L26" s="45">
        <f t="shared" si="3"/>
        <v>0</v>
      </c>
      <c r="M26" s="44">
        <f t="shared" si="7"/>
        <v>5803711.62</v>
      </c>
      <c r="N26" s="45">
        <f t="shared" si="8"/>
        <v>95.62107557636638</v>
      </c>
      <c r="O26" s="55">
        <f t="shared" si="9"/>
        <v>-25.62107557636638</v>
      </c>
      <c r="P26" s="54">
        <f t="shared" si="10"/>
        <v>265778.3799999999</v>
      </c>
      <c r="Q26" s="56">
        <f t="shared" si="4"/>
        <v>4.378924423633615</v>
      </c>
      <c r="S26" s="2">
        <v>4</v>
      </c>
      <c r="T26" s="2">
        <v>17</v>
      </c>
      <c r="U26" s="2" t="s">
        <v>39</v>
      </c>
      <c r="V26" s="2"/>
      <c r="W26" s="2" t="s">
        <v>37</v>
      </c>
      <c r="Y26" s="37"/>
      <c r="Z26" s="38"/>
      <c r="AA26" s="2">
        <v>70</v>
      </c>
      <c r="AB26" s="2">
        <v>98</v>
      </c>
      <c r="AC26" s="49">
        <f t="shared" si="12"/>
        <v>0</v>
      </c>
      <c r="AG26" s="38"/>
      <c r="AH26" s="38"/>
      <c r="AI26" s="38">
        <f t="shared" si="11"/>
        <v>0</v>
      </c>
    </row>
    <row r="27" spans="1:35" s="1" customFormat="1" ht="23.25" customHeight="1">
      <c r="A27" s="50">
        <v>18</v>
      </c>
      <c r="B27" s="51" t="s">
        <v>58</v>
      </c>
      <c r="C27" s="52">
        <v>3103920</v>
      </c>
      <c r="D27" s="52"/>
      <c r="E27" s="53">
        <f t="shared" si="5"/>
        <v>3103920</v>
      </c>
      <c r="F27" s="54">
        <v>2967531.7</v>
      </c>
      <c r="G27" s="45">
        <f t="shared" si="0"/>
        <v>95.60593378695327</v>
      </c>
      <c r="H27" s="46">
        <f t="shared" si="1"/>
        <v>2.3940662130467274</v>
      </c>
      <c r="I27" s="47">
        <f t="shared" si="6"/>
        <v>136388.2999999998</v>
      </c>
      <c r="J27" s="48">
        <f t="shared" si="2"/>
        <v>4.394066213046722</v>
      </c>
      <c r="K27" s="54"/>
      <c r="L27" s="45">
        <f t="shared" si="3"/>
        <v>0</v>
      </c>
      <c r="M27" s="44">
        <f t="shared" si="7"/>
        <v>2967531.7</v>
      </c>
      <c r="N27" s="45">
        <f t="shared" si="8"/>
        <v>95.60593378695327</v>
      </c>
      <c r="O27" s="55">
        <f t="shared" si="9"/>
        <v>-25.605933786953273</v>
      </c>
      <c r="P27" s="54">
        <f t="shared" si="10"/>
        <v>136388.2999999998</v>
      </c>
      <c r="Q27" s="56">
        <f t="shared" si="4"/>
        <v>4.394066213046722</v>
      </c>
      <c r="S27" s="2">
        <v>4</v>
      </c>
      <c r="T27" s="2">
        <v>17</v>
      </c>
      <c r="U27" s="2" t="s">
        <v>39</v>
      </c>
      <c r="V27" s="2"/>
      <c r="W27" s="2" t="s">
        <v>37</v>
      </c>
      <c r="Y27" s="37"/>
      <c r="Z27" s="38"/>
      <c r="AA27" s="2">
        <v>70</v>
      </c>
      <c r="AB27" s="2">
        <v>98</v>
      </c>
      <c r="AC27" s="49">
        <f t="shared" si="12"/>
        <v>0</v>
      </c>
      <c r="AG27" s="38"/>
      <c r="AH27" s="38"/>
      <c r="AI27" s="38">
        <f t="shared" si="11"/>
        <v>0</v>
      </c>
    </row>
    <row r="28" spans="1:35" s="1" customFormat="1" ht="23.25" customHeight="1">
      <c r="A28" s="50">
        <v>19</v>
      </c>
      <c r="B28" s="51" t="s">
        <v>59</v>
      </c>
      <c r="C28" s="52">
        <v>9998990</v>
      </c>
      <c r="D28" s="52"/>
      <c r="E28" s="53">
        <f t="shared" si="5"/>
        <v>9998990</v>
      </c>
      <c r="F28" s="54">
        <v>9553328.85</v>
      </c>
      <c r="G28" s="45">
        <f t="shared" si="0"/>
        <v>95.54293833677201</v>
      </c>
      <c r="H28" s="46">
        <f t="shared" si="1"/>
        <v>2.4570616632279894</v>
      </c>
      <c r="I28" s="47">
        <f t="shared" si="6"/>
        <v>445661.1500000004</v>
      </c>
      <c r="J28" s="48">
        <f t="shared" si="2"/>
        <v>4.457061663227989</v>
      </c>
      <c r="K28" s="54"/>
      <c r="L28" s="45">
        <f t="shared" si="3"/>
        <v>0</v>
      </c>
      <c r="M28" s="44">
        <f t="shared" si="7"/>
        <v>9553328.85</v>
      </c>
      <c r="N28" s="45">
        <f t="shared" si="8"/>
        <v>95.54293833677201</v>
      </c>
      <c r="O28" s="55">
        <f t="shared" si="9"/>
        <v>-25.54293833677201</v>
      </c>
      <c r="P28" s="54">
        <f t="shared" si="10"/>
        <v>445661.1500000004</v>
      </c>
      <c r="Q28" s="56">
        <f t="shared" si="4"/>
        <v>4.457061663227989</v>
      </c>
      <c r="S28" s="2">
        <v>3</v>
      </c>
      <c r="T28" s="2">
        <v>17</v>
      </c>
      <c r="U28" s="2" t="s">
        <v>39</v>
      </c>
      <c r="V28" s="2"/>
      <c r="W28" s="2" t="s">
        <v>37</v>
      </c>
      <c r="Y28" s="37"/>
      <c r="Z28" s="38"/>
      <c r="AA28" s="2">
        <v>70</v>
      </c>
      <c r="AB28" s="2">
        <v>98</v>
      </c>
      <c r="AC28" s="49">
        <f t="shared" si="12"/>
        <v>0</v>
      </c>
      <c r="AG28" s="38"/>
      <c r="AH28" s="38"/>
      <c r="AI28" s="38">
        <f t="shared" si="11"/>
        <v>0</v>
      </c>
    </row>
    <row r="29" spans="1:35" s="1" customFormat="1" ht="23.25" customHeight="1">
      <c r="A29" s="50">
        <v>20</v>
      </c>
      <c r="B29" s="51" t="s">
        <v>60</v>
      </c>
      <c r="C29" s="52">
        <v>1388040</v>
      </c>
      <c r="D29" s="52"/>
      <c r="E29" s="53">
        <f t="shared" si="5"/>
        <v>1388040</v>
      </c>
      <c r="F29" s="54">
        <v>1325676.5</v>
      </c>
      <c r="G29" s="45">
        <f t="shared" si="0"/>
        <v>95.50708192847469</v>
      </c>
      <c r="H29" s="46">
        <f t="shared" si="1"/>
        <v>2.4929180715253096</v>
      </c>
      <c r="I29" s="47">
        <f t="shared" si="6"/>
        <v>62363.5</v>
      </c>
      <c r="J29" s="48">
        <f t="shared" si="2"/>
        <v>4.492918071525316</v>
      </c>
      <c r="K29" s="54">
        <v>13000</v>
      </c>
      <c r="L29" s="45">
        <f t="shared" si="3"/>
        <v>0.9365724330710931</v>
      </c>
      <c r="M29" s="44">
        <f t="shared" si="7"/>
        <v>1338676.5</v>
      </c>
      <c r="N29" s="45">
        <f t="shared" si="8"/>
        <v>96.44365436154578</v>
      </c>
      <c r="O29" s="55">
        <f t="shared" si="9"/>
        <v>-26.443654361545782</v>
      </c>
      <c r="P29" s="54">
        <f t="shared" si="10"/>
        <v>49363.5</v>
      </c>
      <c r="Q29" s="56">
        <f t="shared" si="4"/>
        <v>3.556345638454223</v>
      </c>
      <c r="S29" s="2">
        <v>9</v>
      </c>
      <c r="T29" s="2">
        <v>83</v>
      </c>
      <c r="U29" s="2" t="s">
        <v>36</v>
      </c>
      <c r="V29" s="2"/>
      <c r="W29" s="2" t="s">
        <v>37</v>
      </c>
      <c r="Y29" s="37"/>
      <c r="Z29" s="38"/>
      <c r="AA29" s="2">
        <v>70</v>
      </c>
      <c r="AB29" s="2">
        <v>98</v>
      </c>
      <c r="AC29" s="49">
        <f t="shared" si="12"/>
        <v>0</v>
      </c>
      <c r="AG29" s="38"/>
      <c r="AH29" s="38"/>
      <c r="AI29" s="38">
        <f t="shared" si="11"/>
        <v>0</v>
      </c>
    </row>
    <row r="30" spans="1:35" s="1" customFormat="1" ht="23.25" customHeight="1">
      <c r="A30" s="50">
        <v>21</v>
      </c>
      <c r="B30" s="51" t="s">
        <v>61</v>
      </c>
      <c r="C30" s="52">
        <v>3622850</v>
      </c>
      <c r="D30" s="52"/>
      <c r="E30" s="53">
        <f t="shared" si="5"/>
        <v>3622850</v>
      </c>
      <c r="F30" s="54">
        <v>3459965.57</v>
      </c>
      <c r="G30" s="45">
        <f t="shared" si="0"/>
        <v>95.50396980277958</v>
      </c>
      <c r="H30" s="46">
        <f t="shared" si="1"/>
        <v>2.4960301972204206</v>
      </c>
      <c r="I30" s="47">
        <f t="shared" si="6"/>
        <v>162884.43000000017</v>
      </c>
      <c r="J30" s="48">
        <f t="shared" si="2"/>
        <v>4.496030197220425</v>
      </c>
      <c r="K30" s="54">
        <v>27840</v>
      </c>
      <c r="L30" s="45">
        <f t="shared" si="3"/>
        <v>0.7684557737692701</v>
      </c>
      <c r="M30" s="44">
        <f t="shared" si="7"/>
        <v>3487805.57</v>
      </c>
      <c r="N30" s="45">
        <f t="shared" si="8"/>
        <v>96.27242557654886</v>
      </c>
      <c r="O30" s="55">
        <f t="shared" si="9"/>
        <v>-26.272425576548855</v>
      </c>
      <c r="P30" s="54">
        <f t="shared" si="10"/>
        <v>135044.43000000017</v>
      </c>
      <c r="Q30" s="56">
        <f t="shared" si="4"/>
        <v>3.7275744234511548</v>
      </c>
      <c r="S30" s="2">
        <v>7</v>
      </c>
      <c r="T30" s="2">
        <v>53</v>
      </c>
      <c r="U30" s="2" t="s">
        <v>39</v>
      </c>
      <c r="V30" s="2"/>
      <c r="W30" s="2" t="s">
        <v>37</v>
      </c>
      <c r="Y30" s="37"/>
      <c r="Z30" s="38"/>
      <c r="AA30" s="2">
        <v>70</v>
      </c>
      <c r="AB30" s="2">
        <v>98</v>
      </c>
      <c r="AC30" s="49">
        <f t="shared" si="12"/>
        <v>0</v>
      </c>
      <c r="AG30" s="38"/>
      <c r="AH30" s="38"/>
      <c r="AI30" s="38">
        <f t="shared" si="11"/>
        <v>0</v>
      </c>
    </row>
    <row r="31" spans="1:35" s="1" customFormat="1" ht="23.25" customHeight="1">
      <c r="A31" s="50">
        <v>22</v>
      </c>
      <c r="B31" s="51" t="s">
        <v>62</v>
      </c>
      <c r="C31" s="52">
        <v>14296240</v>
      </c>
      <c r="D31" s="52">
        <v>300000</v>
      </c>
      <c r="E31" s="53">
        <f t="shared" si="5"/>
        <v>14596240</v>
      </c>
      <c r="F31" s="54">
        <v>13923480.52</v>
      </c>
      <c r="G31" s="45">
        <f t="shared" si="0"/>
        <v>95.39087134768954</v>
      </c>
      <c r="H31" s="46">
        <f t="shared" si="1"/>
        <v>2.60912865231046</v>
      </c>
      <c r="I31" s="47">
        <f t="shared" si="6"/>
        <v>672759.4800000004</v>
      </c>
      <c r="J31" s="48">
        <f t="shared" si="2"/>
        <v>4.609128652310461</v>
      </c>
      <c r="K31" s="54">
        <v>125159</v>
      </c>
      <c r="L31" s="45">
        <f t="shared" si="3"/>
        <v>0.857474253643404</v>
      </c>
      <c r="M31" s="44">
        <f t="shared" si="7"/>
        <v>14048639.52</v>
      </c>
      <c r="N31" s="45">
        <f t="shared" si="8"/>
        <v>96.24834560133294</v>
      </c>
      <c r="O31" s="55">
        <f t="shared" si="9"/>
        <v>-26.248345601332943</v>
      </c>
      <c r="P31" s="54">
        <f t="shared" si="10"/>
        <v>547600.4800000004</v>
      </c>
      <c r="Q31" s="56">
        <f t="shared" si="4"/>
        <v>3.751654398667057</v>
      </c>
      <c r="S31" s="2">
        <v>8</v>
      </c>
      <c r="T31" s="2">
        <v>10</v>
      </c>
      <c r="U31" s="2" t="s">
        <v>36</v>
      </c>
      <c r="V31" s="2"/>
      <c r="W31" s="2" t="s">
        <v>37</v>
      </c>
      <c r="Y31" s="37"/>
      <c r="Z31" s="38"/>
      <c r="AA31" s="2">
        <v>70</v>
      </c>
      <c r="AB31" s="2">
        <v>98</v>
      </c>
      <c r="AC31" s="49">
        <f t="shared" si="12"/>
        <v>0</v>
      </c>
      <c r="AG31" s="38"/>
      <c r="AH31" s="38"/>
      <c r="AI31" s="38">
        <f t="shared" si="11"/>
        <v>0</v>
      </c>
    </row>
    <row r="32" spans="1:35" s="1" customFormat="1" ht="23.25" customHeight="1">
      <c r="A32" s="50">
        <v>23</v>
      </c>
      <c r="B32" s="51" t="s">
        <v>63</v>
      </c>
      <c r="C32" s="52">
        <v>8206950</v>
      </c>
      <c r="D32" s="52"/>
      <c r="E32" s="53">
        <f t="shared" si="5"/>
        <v>8206950</v>
      </c>
      <c r="F32" s="54">
        <v>7824307.38</v>
      </c>
      <c r="G32" s="45">
        <f t="shared" si="0"/>
        <v>95.33757827207428</v>
      </c>
      <c r="H32" s="46">
        <f t="shared" si="1"/>
        <v>2.662421727925718</v>
      </c>
      <c r="I32" s="47">
        <f t="shared" si="6"/>
        <v>382642.6200000001</v>
      </c>
      <c r="J32" s="48">
        <f t="shared" si="2"/>
        <v>4.662421727925723</v>
      </c>
      <c r="K32" s="54">
        <v>35420</v>
      </c>
      <c r="L32" s="45">
        <f t="shared" si="3"/>
        <v>0.4315854245487057</v>
      </c>
      <c r="M32" s="44">
        <f t="shared" si="7"/>
        <v>7859727.38</v>
      </c>
      <c r="N32" s="45">
        <f t="shared" si="8"/>
        <v>95.76916369662298</v>
      </c>
      <c r="O32" s="55">
        <f t="shared" si="9"/>
        <v>-25.769163696622982</v>
      </c>
      <c r="P32" s="54">
        <f t="shared" si="10"/>
        <v>347222.6200000001</v>
      </c>
      <c r="Q32" s="56">
        <f t="shared" si="4"/>
        <v>4.230836303377018</v>
      </c>
      <c r="S32" s="2">
        <v>4</v>
      </c>
      <c r="T32" s="2">
        <v>17</v>
      </c>
      <c r="U32" s="2" t="s">
        <v>39</v>
      </c>
      <c r="V32" s="2"/>
      <c r="W32" s="2" t="s">
        <v>37</v>
      </c>
      <c r="Y32" s="37"/>
      <c r="Z32" s="38"/>
      <c r="AA32" s="2">
        <v>70</v>
      </c>
      <c r="AB32" s="2">
        <v>98</v>
      </c>
      <c r="AC32" s="49">
        <f t="shared" si="12"/>
        <v>0</v>
      </c>
      <c r="AG32" s="38"/>
      <c r="AH32" s="38"/>
      <c r="AI32" s="38">
        <f t="shared" si="11"/>
        <v>0</v>
      </c>
    </row>
    <row r="33" spans="1:35" s="1" customFormat="1" ht="23.25" customHeight="1">
      <c r="A33" s="50">
        <v>24</v>
      </c>
      <c r="B33" s="51" t="s">
        <v>64</v>
      </c>
      <c r="C33" s="52">
        <v>3242510</v>
      </c>
      <c r="D33" s="52"/>
      <c r="E33" s="53">
        <f t="shared" si="5"/>
        <v>3242510</v>
      </c>
      <c r="F33" s="54">
        <v>3089202.83</v>
      </c>
      <c r="G33" s="45">
        <f t="shared" si="0"/>
        <v>95.2719599939553</v>
      </c>
      <c r="H33" s="46">
        <f t="shared" si="1"/>
        <v>2.7280400060446937</v>
      </c>
      <c r="I33" s="47">
        <f t="shared" si="6"/>
        <v>153307.16999999993</v>
      </c>
      <c r="J33" s="48">
        <f t="shared" si="2"/>
        <v>4.728040006044697</v>
      </c>
      <c r="K33" s="54">
        <v>6000</v>
      </c>
      <c r="L33" s="45">
        <f t="shared" si="3"/>
        <v>0.1850418348748346</v>
      </c>
      <c r="M33" s="44">
        <f t="shared" si="7"/>
        <v>3095202.83</v>
      </c>
      <c r="N33" s="45">
        <f t="shared" si="8"/>
        <v>95.45700182883013</v>
      </c>
      <c r="O33" s="55">
        <f t="shared" si="9"/>
        <v>-25.45700182883013</v>
      </c>
      <c r="P33" s="54">
        <f t="shared" si="10"/>
        <v>147307.16999999993</v>
      </c>
      <c r="Q33" s="56">
        <f t="shared" si="4"/>
        <v>4.542998171169863</v>
      </c>
      <c r="S33" s="2">
        <v>6</v>
      </c>
      <c r="T33" s="2">
        <v>53</v>
      </c>
      <c r="U33" s="2" t="s">
        <v>39</v>
      </c>
      <c r="V33" s="2"/>
      <c r="W33" s="2" t="s">
        <v>37</v>
      </c>
      <c r="Y33" s="37"/>
      <c r="Z33" s="38"/>
      <c r="AA33" s="2">
        <v>70</v>
      </c>
      <c r="AB33" s="2">
        <v>98</v>
      </c>
      <c r="AC33" s="49">
        <f t="shared" si="12"/>
        <v>0</v>
      </c>
      <c r="AG33" s="38"/>
      <c r="AH33" s="38"/>
      <c r="AI33" s="38">
        <f t="shared" si="11"/>
        <v>0</v>
      </c>
    </row>
    <row r="34" spans="1:35" s="1" customFormat="1" ht="23.25" customHeight="1">
      <c r="A34" s="50">
        <v>25</v>
      </c>
      <c r="B34" s="51" t="s">
        <v>65</v>
      </c>
      <c r="C34" s="52">
        <v>3136190</v>
      </c>
      <c r="D34" s="52"/>
      <c r="E34" s="53">
        <f t="shared" si="5"/>
        <v>3136190</v>
      </c>
      <c r="F34" s="54">
        <v>2987857.36</v>
      </c>
      <c r="G34" s="45">
        <f t="shared" si="0"/>
        <v>95.27029165962522</v>
      </c>
      <c r="H34" s="46">
        <f t="shared" si="1"/>
        <v>2.729708340374785</v>
      </c>
      <c r="I34" s="47">
        <f t="shared" si="6"/>
        <v>148332.64000000013</v>
      </c>
      <c r="J34" s="48">
        <f t="shared" si="2"/>
        <v>4.72970834037479</v>
      </c>
      <c r="K34" s="54">
        <v>28560</v>
      </c>
      <c r="L34" s="45">
        <f t="shared" si="3"/>
        <v>0.9106591118522793</v>
      </c>
      <c r="M34" s="44">
        <f t="shared" si="7"/>
        <v>3016417.36</v>
      </c>
      <c r="N34" s="45">
        <f t="shared" si="8"/>
        <v>96.1809507714775</v>
      </c>
      <c r="O34" s="55">
        <f t="shared" si="9"/>
        <v>-26.180950771477498</v>
      </c>
      <c r="P34" s="54">
        <f t="shared" si="10"/>
        <v>119772.64000000013</v>
      </c>
      <c r="Q34" s="56">
        <f t="shared" si="4"/>
        <v>3.819049228522511</v>
      </c>
      <c r="S34" s="2">
        <v>7</v>
      </c>
      <c r="T34" s="2">
        <v>53</v>
      </c>
      <c r="U34" s="2" t="s">
        <v>39</v>
      </c>
      <c r="V34" s="2"/>
      <c r="W34" s="2" t="s">
        <v>37</v>
      </c>
      <c r="Y34" s="37"/>
      <c r="Z34" s="38"/>
      <c r="AA34" s="2">
        <v>70</v>
      </c>
      <c r="AB34" s="2">
        <v>98</v>
      </c>
      <c r="AC34" s="49">
        <f t="shared" si="12"/>
        <v>0</v>
      </c>
      <c r="AG34" s="38"/>
      <c r="AH34" s="38"/>
      <c r="AI34" s="38">
        <f t="shared" si="11"/>
        <v>0</v>
      </c>
    </row>
    <row r="35" spans="1:35" s="1" customFormat="1" ht="23.25" customHeight="1">
      <c r="A35" s="50">
        <v>26</v>
      </c>
      <c r="B35" s="51" t="s">
        <v>66</v>
      </c>
      <c r="C35" s="52">
        <v>17720648</v>
      </c>
      <c r="D35" s="52"/>
      <c r="E35" s="53">
        <f t="shared" si="5"/>
        <v>17720648</v>
      </c>
      <c r="F35" s="54">
        <v>16874398.85</v>
      </c>
      <c r="G35" s="45">
        <f t="shared" si="0"/>
        <v>95.22450223039249</v>
      </c>
      <c r="H35" s="46">
        <f t="shared" si="1"/>
        <v>2.7754977696075116</v>
      </c>
      <c r="I35" s="47">
        <f t="shared" si="6"/>
        <v>846249.1499999985</v>
      </c>
      <c r="J35" s="48">
        <f t="shared" si="2"/>
        <v>4.775497769607514</v>
      </c>
      <c r="K35" s="54">
        <v>125911.96</v>
      </c>
      <c r="L35" s="45">
        <f t="shared" si="3"/>
        <v>0.7105381247909218</v>
      </c>
      <c r="M35" s="44">
        <f t="shared" si="7"/>
        <v>17000310.810000002</v>
      </c>
      <c r="N35" s="45">
        <f t="shared" si="8"/>
        <v>95.93504035518342</v>
      </c>
      <c r="O35" s="55">
        <f t="shared" si="9"/>
        <v>-25.935040355183418</v>
      </c>
      <c r="P35" s="54">
        <f t="shared" si="10"/>
        <v>720337.1899999976</v>
      </c>
      <c r="Q35" s="56">
        <f t="shared" si="4"/>
        <v>4.064959644816587</v>
      </c>
      <c r="S35" s="2">
        <v>1</v>
      </c>
      <c r="T35" s="2">
        <v>3</v>
      </c>
      <c r="U35" s="2" t="s">
        <v>43</v>
      </c>
      <c r="V35" s="2" t="s">
        <v>44</v>
      </c>
      <c r="W35" s="2" t="s">
        <v>37</v>
      </c>
      <c r="Y35" s="37"/>
      <c r="Z35" s="38"/>
      <c r="AA35" s="2">
        <v>70</v>
      </c>
      <c r="AB35" s="2">
        <v>98</v>
      </c>
      <c r="AC35" s="49">
        <f t="shared" si="12"/>
        <v>0</v>
      </c>
      <c r="AG35" s="38"/>
      <c r="AH35" s="38"/>
      <c r="AI35" s="38">
        <f t="shared" si="11"/>
        <v>0</v>
      </c>
    </row>
    <row r="36" spans="1:35" s="1" customFormat="1" ht="23.25" customHeight="1">
      <c r="A36" s="50">
        <v>27</v>
      </c>
      <c r="B36" s="51" t="s">
        <v>67</v>
      </c>
      <c r="C36" s="52">
        <v>2933460</v>
      </c>
      <c r="D36" s="52"/>
      <c r="E36" s="53">
        <f t="shared" si="5"/>
        <v>2933460</v>
      </c>
      <c r="F36" s="54">
        <v>2790245.27</v>
      </c>
      <c r="G36" s="45">
        <f t="shared" si="0"/>
        <v>95.11789047745665</v>
      </c>
      <c r="H36" s="46">
        <f t="shared" si="1"/>
        <v>2.8821095225433453</v>
      </c>
      <c r="I36" s="47">
        <f t="shared" si="6"/>
        <v>143214.72999999998</v>
      </c>
      <c r="J36" s="48">
        <f t="shared" si="2"/>
        <v>4.882109522543344</v>
      </c>
      <c r="K36" s="54"/>
      <c r="L36" s="45">
        <f t="shared" si="3"/>
        <v>0</v>
      </c>
      <c r="M36" s="44">
        <f t="shared" si="7"/>
        <v>2790245.27</v>
      </c>
      <c r="N36" s="45">
        <f t="shared" si="8"/>
        <v>95.11789047745665</v>
      </c>
      <c r="O36" s="55">
        <f t="shared" si="9"/>
        <v>-25.117890477456655</v>
      </c>
      <c r="P36" s="54">
        <f t="shared" si="10"/>
        <v>143214.72999999998</v>
      </c>
      <c r="Q36" s="56">
        <f t="shared" si="4"/>
        <v>4.882109522543344</v>
      </c>
      <c r="S36" s="2">
        <v>6</v>
      </c>
      <c r="T36" s="2">
        <v>53</v>
      </c>
      <c r="U36" s="2" t="s">
        <v>39</v>
      </c>
      <c r="V36" s="2"/>
      <c r="W36" s="2" t="s">
        <v>37</v>
      </c>
      <c r="Y36" s="37"/>
      <c r="Z36" s="38"/>
      <c r="AA36" s="2">
        <v>70</v>
      </c>
      <c r="AB36" s="2">
        <v>98</v>
      </c>
      <c r="AC36" s="49">
        <f t="shared" si="12"/>
        <v>0</v>
      </c>
      <c r="AG36" s="38"/>
      <c r="AH36" s="38"/>
      <c r="AI36" s="38">
        <f t="shared" si="11"/>
        <v>0</v>
      </c>
    </row>
    <row r="37" spans="1:35" s="1" customFormat="1" ht="23.25" customHeight="1">
      <c r="A37" s="50">
        <v>28</v>
      </c>
      <c r="B37" s="51" t="s">
        <v>68</v>
      </c>
      <c r="C37" s="52">
        <v>7358760</v>
      </c>
      <c r="D37" s="52"/>
      <c r="E37" s="53">
        <f t="shared" si="5"/>
        <v>7358760</v>
      </c>
      <c r="F37" s="54">
        <v>6999012.88</v>
      </c>
      <c r="G37" s="45">
        <f t="shared" si="0"/>
        <v>95.1113078833934</v>
      </c>
      <c r="H37" s="46">
        <f t="shared" si="1"/>
        <v>2.888692116606606</v>
      </c>
      <c r="I37" s="47">
        <f t="shared" si="6"/>
        <v>359747.1200000001</v>
      </c>
      <c r="J37" s="48">
        <f t="shared" si="2"/>
        <v>4.888692116606604</v>
      </c>
      <c r="K37" s="54"/>
      <c r="L37" s="45">
        <f t="shared" si="3"/>
        <v>0</v>
      </c>
      <c r="M37" s="44">
        <f t="shared" si="7"/>
        <v>6999012.88</v>
      </c>
      <c r="N37" s="45">
        <f t="shared" si="8"/>
        <v>95.1113078833934</v>
      </c>
      <c r="O37" s="55">
        <f t="shared" si="9"/>
        <v>-25.111307883393394</v>
      </c>
      <c r="P37" s="54">
        <f t="shared" si="10"/>
        <v>359747.1200000001</v>
      </c>
      <c r="Q37" s="56">
        <f t="shared" si="4"/>
        <v>4.888692116606604</v>
      </c>
      <c r="S37" s="2">
        <v>5</v>
      </c>
      <c r="T37" s="2">
        <v>3</v>
      </c>
      <c r="U37" s="2" t="s">
        <v>43</v>
      </c>
      <c r="V37" s="2" t="s">
        <v>69</v>
      </c>
      <c r="W37" s="2" t="s">
        <v>37</v>
      </c>
      <c r="Y37" s="37"/>
      <c r="Z37" s="38"/>
      <c r="AA37" s="2">
        <v>70</v>
      </c>
      <c r="AB37" s="2">
        <v>98</v>
      </c>
      <c r="AC37" s="49">
        <f t="shared" si="12"/>
        <v>0</v>
      </c>
      <c r="AG37" s="38"/>
      <c r="AH37" s="38"/>
      <c r="AI37" s="38">
        <f t="shared" si="11"/>
        <v>0</v>
      </c>
    </row>
    <row r="38" spans="1:35" s="1" customFormat="1" ht="23.25" customHeight="1">
      <c r="A38" s="50">
        <v>29</v>
      </c>
      <c r="B38" s="51" t="s">
        <v>70</v>
      </c>
      <c r="C38" s="52">
        <v>1469410</v>
      </c>
      <c r="D38" s="52"/>
      <c r="E38" s="53">
        <f t="shared" si="5"/>
        <v>1469410</v>
      </c>
      <c r="F38" s="54">
        <v>1397528.78</v>
      </c>
      <c r="G38" s="45">
        <f t="shared" si="0"/>
        <v>95.10815769594599</v>
      </c>
      <c r="H38" s="46">
        <f t="shared" si="1"/>
        <v>2.891842304054009</v>
      </c>
      <c r="I38" s="47">
        <f t="shared" si="6"/>
        <v>71881.21999999997</v>
      </c>
      <c r="J38" s="48">
        <f t="shared" si="2"/>
        <v>4.891842304054006</v>
      </c>
      <c r="K38" s="54"/>
      <c r="L38" s="45">
        <f t="shared" si="3"/>
        <v>0</v>
      </c>
      <c r="M38" s="44">
        <f t="shared" si="7"/>
        <v>1397528.78</v>
      </c>
      <c r="N38" s="45">
        <f t="shared" si="8"/>
        <v>95.10815769594599</v>
      </c>
      <c r="O38" s="55">
        <f t="shared" si="9"/>
        <v>-25.10815769594599</v>
      </c>
      <c r="P38" s="54">
        <f t="shared" si="10"/>
        <v>71881.21999999997</v>
      </c>
      <c r="Q38" s="56">
        <f t="shared" si="4"/>
        <v>4.891842304054006</v>
      </c>
      <c r="S38" s="2">
        <v>1</v>
      </c>
      <c r="T38" s="2">
        <v>83</v>
      </c>
      <c r="U38" s="2" t="s">
        <v>36</v>
      </c>
      <c r="V38" s="2"/>
      <c r="W38" s="2" t="s">
        <v>37</v>
      </c>
      <c r="Y38" s="37"/>
      <c r="Z38" s="38"/>
      <c r="AA38" s="2">
        <v>70</v>
      </c>
      <c r="AB38" s="2">
        <v>98</v>
      </c>
      <c r="AC38" s="49">
        <f t="shared" si="12"/>
        <v>0</v>
      </c>
      <c r="AG38" s="38"/>
      <c r="AH38" s="38"/>
      <c r="AI38" s="38">
        <f t="shared" si="11"/>
        <v>0</v>
      </c>
    </row>
    <row r="39" spans="1:35" s="1" customFormat="1" ht="23.25" customHeight="1">
      <c r="A39" s="50">
        <v>30</v>
      </c>
      <c r="B39" s="51" t="s">
        <v>71</v>
      </c>
      <c r="C39" s="52">
        <v>16704486</v>
      </c>
      <c r="D39" s="52"/>
      <c r="E39" s="53">
        <f t="shared" si="5"/>
        <v>16704486</v>
      </c>
      <c r="F39" s="54">
        <v>15870323.62</v>
      </c>
      <c r="G39" s="45">
        <f t="shared" si="0"/>
        <v>95.00635709473491</v>
      </c>
      <c r="H39" s="46">
        <f t="shared" si="1"/>
        <v>2.993642905265091</v>
      </c>
      <c r="I39" s="47">
        <f t="shared" si="6"/>
        <v>834162.3800000008</v>
      </c>
      <c r="J39" s="48">
        <f t="shared" si="2"/>
        <v>4.993642905265094</v>
      </c>
      <c r="K39" s="54">
        <v>103000</v>
      </c>
      <c r="L39" s="45">
        <f t="shared" si="3"/>
        <v>0.6166008340514039</v>
      </c>
      <c r="M39" s="44">
        <f t="shared" si="7"/>
        <v>15973323.62</v>
      </c>
      <c r="N39" s="45">
        <f t="shared" si="8"/>
        <v>95.62295792878632</v>
      </c>
      <c r="O39" s="55">
        <f t="shared" si="9"/>
        <v>-25.62295792878632</v>
      </c>
      <c r="P39" s="54">
        <f t="shared" si="10"/>
        <v>731162.3800000008</v>
      </c>
      <c r="Q39" s="56">
        <f t="shared" si="4"/>
        <v>4.37704207121369</v>
      </c>
      <c r="S39" s="2">
        <v>3</v>
      </c>
      <c r="T39" s="2">
        <v>3</v>
      </c>
      <c r="U39" s="2" t="s">
        <v>43</v>
      </c>
      <c r="V39" s="2" t="s">
        <v>44</v>
      </c>
      <c r="W39" s="2" t="s">
        <v>37</v>
      </c>
      <c r="Y39" s="37"/>
      <c r="Z39" s="38"/>
      <c r="AA39" s="2">
        <v>70</v>
      </c>
      <c r="AB39" s="2">
        <v>98</v>
      </c>
      <c r="AC39" s="49">
        <f t="shared" si="12"/>
        <v>0</v>
      </c>
      <c r="AG39" s="38"/>
      <c r="AH39" s="38"/>
      <c r="AI39" s="38">
        <f t="shared" si="11"/>
        <v>0</v>
      </c>
    </row>
    <row r="40" spans="1:35" s="1" customFormat="1" ht="23.25" customHeight="1">
      <c r="A40" s="50">
        <v>31</v>
      </c>
      <c r="B40" s="51" t="s">
        <v>72</v>
      </c>
      <c r="C40" s="52">
        <v>6967403</v>
      </c>
      <c r="D40" s="52"/>
      <c r="E40" s="53">
        <f t="shared" si="5"/>
        <v>6967403</v>
      </c>
      <c r="F40" s="54">
        <v>6616258.09</v>
      </c>
      <c r="G40" s="45">
        <f t="shared" si="0"/>
        <v>94.96017511833318</v>
      </c>
      <c r="H40" s="46">
        <f t="shared" si="1"/>
        <v>3.039824881666817</v>
      </c>
      <c r="I40" s="47">
        <f t="shared" si="6"/>
        <v>351144.91000000015</v>
      </c>
      <c r="J40" s="48">
        <f t="shared" si="2"/>
        <v>5.039824881666815</v>
      </c>
      <c r="K40" s="54"/>
      <c r="L40" s="45">
        <f t="shared" si="3"/>
        <v>0</v>
      </c>
      <c r="M40" s="44">
        <f t="shared" si="7"/>
        <v>6616258.09</v>
      </c>
      <c r="N40" s="45">
        <f t="shared" si="8"/>
        <v>94.96017511833318</v>
      </c>
      <c r="O40" s="55">
        <f t="shared" si="9"/>
        <v>-24.960175118333183</v>
      </c>
      <c r="P40" s="54">
        <f t="shared" si="10"/>
        <v>351144.91000000015</v>
      </c>
      <c r="Q40" s="56">
        <f t="shared" si="4"/>
        <v>5.039824881666815</v>
      </c>
      <c r="S40" s="2">
        <v>4</v>
      </c>
      <c r="T40" s="2">
        <v>53</v>
      </c>
      <c r="U40" s="2" t="s">
        <v>39</v>
      </c>
      <c r="V40" s="2"/>
      <c r="W40" s="2" t="s">
        <v>37</v>
      </c>
      <c r="Y40" s="37"/>
      <c r="Z40" s="38"/>
      <c r="AA40" s="2">
        <v>70</v>
      </c>
      <c r="AB40" s="2">
        <v>98</v>
      </c>
      <c r="AC40" s="49">
        <f t="shared" si="12"/>
        <v>0</v>
      </c>
      <c r="AG40" s="38"/>
      <c r="AH40" s="38"/>
      <c r="AI40" s="38">
        <f t="shared" si="11"/>
        <v>0</v>
      </c>
    </row>
    <row r="41" spans="1:35" s="1" customFormat="1" ht="23.25" customHeight="1">
      <c r="A41" s="50">
        <v>32</v>
      </c>
      <c r="B41" s="51" t="s">
        <v>73</v>
      </c>
      <c r="C41" s="52">
        <v>3600830</v>
      </c>
      <c r="D41" s="52">
        <v>320000</v>
      </c>
      <c r="E41" s="53">
        <f t="shared" si="5"/>
        <v>3920830</v>
      </c>
      <c r="F41" s="54">
        <v>3722608.3</v>
      </c>
      <c r="G41" s="45">
        <f t="shared" si="0"/>
        <v>94.94439442669027</v>
      </c>
      <c r="H41" s="46">
        <f t="shared" si="1"/>
        <v>3.055605573309734</v>
      </c>
      <c r="I41" s="47">
        <f t="shared" si="6"/>
        <v>198221.7000000002</v>
      </c>
      <c r="J41" s="48">
        <f t="shared" si="2"/>
        <v>5.055605573309737</v>
      </c>
      <c r="K41" s="54">
        <v>23360</v>
      </c>
      <c r="L41" s="45">
        <f t="shared" si="3"/>
        <v>0.5957922174641593</v>
      </c>
      <c r="M41" s="44">
        <f t="shared" si="7"/>
        <v>3745968.3</v>
      </c>
      <c r="N41" s="45">
        <f t="shared" si="8"/>
        <v>95.54018664415443</v>
      </c>
      <c r="O41" s="55">
        <f t="shared" si="9"/>
        <v>-25.54018664415443</v>
      </c>
      <c r="P41" s="54">
        <f t="shared" si="10"/>
        <v>174861.7000000002</v>
      </c>
      <c r="Q41" s="56">
        <f t="shared" si="4"/>
        <v>4.459813355845578</v>
      </c>
      <c r="S41" s="2">
        <v>8</v>
      </c>
      <c r="T41" s="2">
        <v>15</v>
      </c>
      <c r="U41" s="2" t="s">
        <v>74</v>
      </c>
      <c r="V41" s="2"/>
      <c r="W41" s="2" t="s">
        <v>37</v>
      </c>
      <c r="Y41" s="37"/>
      <c r="Z41" s="38"/>
      <c r="AA41" s="2">
        <v>70</v>
      </c>
      <c r="AB41" s="2">
        <v>98</v>
      </c>
      <c r="AC41" s="49">
        <f t="shared" si="12"/>
        <v>0</v>
      </c>
      <c r="AG41" s="38"/>
      <c r="AH41" s="38"/>
      <c r="AI41" s="38">
        <f t="shared" si="11"/>
        <v>0</v>
      </c>
    </row>
    <row r="42" spans="1:35" s="1" customFormat="1" ht="23.25" customHeight="1">
      <c r="A42" s="50">
        <v>33</v>
      </c>
      <c r="B42" s="51" t="s">
        <v>75</v>
      </c>
      <c r="C42" s="52">
        <v>12097790</v>
      </c>
      <c r="D42" s="52"/>
      <c r="E42" s="53">
        <f aca="true" t="shared" si="13" ref="E42:E73">SUM(C42:D42)</f>
        <v>12097790</v>
      </c>
      <c r="F42" s="54">
        <v>11484096.84</v>
      </c>
      <c r="G42" s="45">
        <f t="shared" si="0"/>
        <v>94.92722918814097</v>
      </c>
      <c r="H42" s="46">
        <f t="shared" si="1"/>
        <v>3.07277081185903</v>
      </c>
      <c r="I42" s="47">
        <f t="shared" si="6"/>
        <v>613693.1600000001</v>
      </c>
      <c r="J42" s="48">
        <f t="shared" si="2"/>
        <v>5.0727708118590265</v>
      </c>
      <c r="K42" s="54">
        <v>33820</v>
      </c>
      <c r="L42" s="45">
        <f t="shared" si="3"/>
        <v>0.279555191485387</v>
      </c>
      <c r="M42" s="44">
        <f t="shared" si="7"/>
        <v>11517916.84</v>
      </c>
      <c r="N42" s="45">
        <f t="shared" si="8"/>
        <v>95.20678437962636</v>
      </c>
      <c r="O42" s="55">
        <f aca="true" t="shared" si="14" ref="O42:O73">+AA42-N42</f>
        <v>-25.206784379626356</v>
      </c>
      <c r="P42" s="54">
        <f t="shared" si="10"/>
        <v>579873.1600000001</v>
      </c>
      <c r="Q42" s="56">
        <f t="shared" si="4"/>
        <v>4.79321562037364</v>
      </c>
      <c r="S42" s="2">
        <v>3</v>
      </c>
      <c r="T42" s="2">
        <v>127</v>
      </c>
      <c r="U42" s="2" t="s">
        <v>39</v>
      </c>
      <c r="V42" s="2"/>
      <c r="W42" s="2" t="s">
        <v>37</v>
      </c>
      <c r="Y42" s="37"/>
      <c r="Z42" s="38"/>
      <c r="AA42" s="2">
        <v>70</v>
      </c>
      <c r="AB42" s="2">
        <v>98</v>
      </c>
      <c r="AC42" s="49">
        <f t="shared" si="12"/>
        <v>0</v>
      </c>
      <c r="AG42" s="38"/>
      <c r="AH42" s="38"/>
      <c r="AI42" s="38">
        <f t="shared" si="11"/>
        <v>0</v>
      </c>
    </row>
    <row r="43" spans="1:35" s="1" customFormat="1" ht="23.25" customHeight="1">
      <c r="A43" s="50">
        <v>34</v>
      </c>
      <c r="B43" s="51" t="s">
        <v>76</v>
      </c>
      <c r="C43" s="52">
        <v>12151600</v>
      </c>
      <c r="D43" s="52"/>
      <c r="E43" s="53">
        <f t="shared" si="13"/>
        <v>12151600</v>
      </c>
      <c r="F43" s="54">
        <v>11523059.91</v>
      </c>
      <c r="G43" s="45">
        <f t="shared" si="0"/>
        <v>94.82751168570394</v>
      </c>
      <c r="H43" s="46">
        <f t="shared" si="1"/>
        <v>3.1724883142960607</v>
      </c>
      <c r="I43" s="47">
        <f t="shared" si="6"/>
        <v>628540.0899999999</v>
      </c>
      <c r="J43" s="48">
        <f t="shared" si="2"/>
        <v>5.172488314296059</v>
      </c>
      <c r="K43" s="54">
        <v>32840</v>
      </c>
      <c r="L43" s="45">
        <f t="shared" si="3"/>
        <v>0.27025247704006056</v>
      </c>
      <c r="M43" s="44">
        <f t="shared" si="7"/>
        <v>11555899.91</v>
      </c>
      <c r="N43" s="45">
        <f t="shared" si="8"/>
        <v>95.097764162744</v>
      </c>
      <c r="O43" s="55">
        <f t="shared" si="14"/>
        <v>-25.097764162744</v>
      </c>
      <c r="P43" s="54">
        <f t="shared" si="10"/>
        <v>595700.0899999999</v>
      </c>
      <c r="Q43" s="56">
        <f t="shared" si="4"/>
        <v>4.902235837255998</v>
      </c>
      <c r="S43" s="2">
        <v>7</v>
      </c>
      <c r="T43" s="2">
        <v>127</v>
      </c>
      <c r="U43" s="2" t="s">
        <v>39</v>
      </c>
      <c r="V43" s="2"/>
      <c r="W43" s="2" t="s">
        <v>37</v>
      </c>
      <c r="Y43" s="37"/>
      <c r="Z43" s="38"/>
      <c r="AA43" s="2">
        <v>70</v>
      </c>
      <c r="AB43" s="2">
        <v>98</v>
      </c>
      <c r="AC43" s="49">
        <f t="shared" si="12"/>
        <v>0</v>
      </c>
      <c r="AG43" s="38"/>
      <c r="AH43" s="38"/>
      <c r="AI43" s="38">
        <f t="shared" si="11"/>
        <v>0</v>
      </c>
    </row>
    <row r="44" spans="1:35" s="1" customFormat="1" ht="23.25" customHeight="1">
      <c r="A44" s="50">
        <v>35</v>
      </c>
      <c r="B44" s="51" t="s">
        <v>77</v>
      </c>
      <c r="C44" s="52">
        <v>3045180</v>
      </c>
      <c r="D44" s="52"/>
      <c r="E44" s="53">
        <f t="shared" si="13"/>
        <v>3045180</v>
      </c>
      <c r="F44" s="54">
        <v>2883609.69</v>
      </c>
      <c r="G44" s="45">
        <f t="shared" si="0"/>
        <v>94.69422792741315</v>
      </c>
      <c r="H44" s="46">
        <f t="shared" si="1"/>
        <v>3.305772072586848</v>
      </c>
      <c r="I44" s="47">
        <f t="shared" si="6"/>
        <v>161570.31000000006</v>
      </c>
      <c r="J44" s="48">
        <f t="shared" si="2"/>
        <v>5.305772072586844</v>
      </c>
      <c r="K44" s="54">
        <v>42000</v>
      </c>
      <c r="L44" s="45">
        <f t="shared" si="3"/>
        <v>1.3792288140602527</v>
      </c>
      <c r="M44" s="44">
        <f t="shared" si="7"/>
        <v>2925609.69</v>
      </c>
      <c r="N44" s="45">
        <f t="shared" si="8"/>
        <v>96.07345674147341</v>
      </c>
      <c r="O44" s="55">
        <f t="shared" si="14"/>
        <v>-26.073456741473407</v>
      </c>
      <c r="P44" s="54">
        <f t="shared" si="10"/>
        <v>119570.31000000006</v>
      </c>
      <c r="Q44" s="56">
        <f t="shared" si="4"/>
        <v>3.9265432585265914</v>
      </c>
      <c r="S44" s="2">
        <v>6</v>
      </c>
      <c r="T44" s="2">
        <v>83</v>
      </c>
      <c r="U44" s="2" t="s">
        <v>36</v>
      </c>
      <c r="V44" s="2"/>
      <c r="W44" s="2" t="s">
        <v>37</v>
      </c>
      <c r="Y44" s="37"/>
      <c r="Z44" s="38"/>
      <c r="AA44" s="2">
        <v>70</v>
      </c>
      <c r="AB44" s="2">
        <v>98</v>
      </c>
      <c r="AC44" s="49">
        <f t="shared" si="12"/>
        <v>0</v>
      </c>
      <c r="AG44" s="38"/>
      <c r="AH44" s="38"/>
      <c r="AI44" s="38">
        <f t="shared" si="11"/>
        <v>0</v>
      </c>
    </row>
    <row r="45" spans="1:35" s="1" customFormat="1" ht="23.25" customHeight="1">
      <c r="A45" s="50">
        <v>36</v>
      </c>
      <c r="B45" s="51" t="s">
        <v>78</v>
      </c>
      <c r="C45" s="52">
        <v>2593400</v>
      </c>
      <c r="D45" s="52"/>
      <c r="E45" s="53">
        <f t="shared" si="13"/>
        <v>2593400</v>
      </c>
      <c r="F45" s="54">
        <v>2454573.83</v>
      </c>
      <c r="G45" s="45">
        <f t="shared" si="0"/>
        <v>94.64694339477134</v>
      </c>
      <c r="H45" s="46">
        <f t="shared" si="1"/>
        <v>3.353056605228659</v>
      </c>
      <c r="I45" s="47">
        <f t="shared" si="6"/>
        <v>138826.16999999993</v>
      </c>
      <c r="J45" s="48">
        <f t="shared" si="2"/>
        <v>5.353056605228654</v>
      </c>
      <c r="K45" s="54"/>
      <c r="L45" s="45">
        <f t="shared" si="3"/>
        <v>0</v>
      </c>
      <c r="M45" s="44">
        <f t="shared" si="7"/>
        <v>2454573.83</v>
      </c>
      <c r="N45" s="45">
        <f t="shared" si="8"/>
        <v>94.64694339477134</v>
      </c>
      <c r="O45" s="55">
        <f t="shared" si="14"/>
        <v>-24.64694339477134</v>
      </c>
      <c r="P45" s="54">
        <f t="shared" si="10"/>
        <v>138826.16999999993</v>
      </c>
      <c r="Q45" s="56">
        <f t="shared" si="4"/>
        <v>5.353056605228654</v>
      </c>
      <c r="S45" s="2">
        <v>3</v>
      </c>
      <c r="T45" s="2">
        <v>17</v>
      </c>
      <c r="U45" s="2" t="s">
        <v>39</v>
      </c>
      <c r="V45" s="2"/>
      <c r="W45" s="2" t="s">
        <v>37</v>
      </c>
      <c r="Y45" s="37"/>
      <c r="Z45" s="38"/>
      <c r="AA45" s="2">
        <v>70</v>
      </c>
      <c r="AB45" s="2">
        <v>98</v>
      </c>
      <c r="AC45" s="49">
        <f t="shared" si="12"/>
        <v>0</v>
      </c>
      <c r="AG45" s="38"/>
      <c r="AH45" s="38"/>
      <c r="AI45" s="38">
        <f t="shared" si="11"/>
        <v>0</v>
      </c>
    </row>
    <row r="46" spans="1:35" s="1" customFormat="1" ht="23.25" customHeight="1">
      <c r="A46" s="50">
        <v>37</v>
      </c>
      <c r="B46" s="51" t="s">
        <v>79</v>
      </c>
      <c r="C46" s="52">
        <v>1600430</v>
      </c>
      <c r="D46" s="52"/>
      <c r="E46" s="53">
        <f t="shared" si="13"/>
        <v>1600430</v>
      </c>
      <c r="F46" s="54">
        <v>1514281.8</v>
      </c>
      <c r="G46" s="45">
        <f t="shared" si="0"/>
        <v>94.61718413176459</v>
      </c>
      <c r="H46" s="46">
        <f t="shared" si="1"/>
        <v>3.3828158682354115</v>
      </c>
      <c r="I46" s="47">
        <f t="shared" si="6"/>
        <v>86148.19999999995</v>
      </c>
      <c r="J46" s="48">
        <f t="shared" si="2"/>
        <v>5.38281586823541</v>
      </c>
      <c r="K46" s="54"/>
      <c r="L46" s="45">
        <f t="shared" si="3"/>
        <v>0</v>
      </c>
      <c r="M46" s="44">
        <f t="shared" si="7"/>
        <v>1514281.8</v>
      </c>
      <c r="N46" s="45">
        <f t="shared" si="8"/>
        <v>94.61718413176459</v>
      </c>
      <c r="O46" s="55">
        <f t="shared" si="14"/>
        <v>-24.61718413176459</v>
      </c>
      <c r="P46" s="54">
        <f t="shared" si="10"/>
        <v>86148.19999999995</v>
      </c>
      <c r="Q46" s="56">
        <f t="shared" si="4"/>
        <v>5.38281586823541</v>
      </c>
      <c r="S46" s="2">
        <v>5</v>
      </c>
      <c r="T46" s="2">
        <v>83</v>
      </c>
      <c r="U46" s="2" t="s">
        <v>36</v>
      </c>
      <c r="V46" s="2"/>
      <c r="W46" s="2" t="s">
        <v>37</v>
      </c>
      <c r="Y46" s="37"/>
      <c r="Z46" s="38"/>
      <c r="AA46" s="2">
        <v>70</v>
      </c>
      <c r="AB46" s="2">
        <v>98</v>
      </c>
      <c r="AC46" s="49">
        <f t="shared" si="12"/>
        <v>0</v>
      </c>
      <c r="AG46" s="38"/>
      <c r="AH46" s="38"/>
      <c r="AI46" s="38">
        <f t="shared" si="11"/>
        <v>0</v>
      </c>
    </row>
    <row r="47" spans="1:35" s="1" customFormat="1" ht="23.25" customHeight="1">
      <c r="A47" s="50">
        <v>38</v>
      </c>
      <c r="B47" s="51" t="s">
        <v>80</v>
      </c>
      <c r="C47" s="52">
        <v>3419790</v>
      </c>
      <c r="D47" s="52"/>
      <c r="E47" s="53">
        <f t="shared" si="13"/>
        <v>3419790</v>
      </c>
      <c r="F47" s="54">
        <v>3234602.98</v>
      </c>
      <c r="G47" s="45">
        <f t="shared" si="0"/>
        <v>94.58484234412055</v>
      </c>
      <c r="H47" s="46">
        <f t="shared" si="1"/>
        <v>3.4151576558794545</v>
      </c>
      <c r="I47" s="47">
        <f t="shared" si="6"/>
        <v>185187.02000000002</v>
      </c>
      <c r="J47" s="48">
        <f t="shared" si="2"/>
        <v>5.4151576558794545</v>
      </c>
      <c r="K47" s="54"/>
      <c r="L47" s="45">
        <f t="shared" si="3"/>
        <v>0</v>
      </c>
      <c r="M47" s="44">
        <f t="shared" si="7"/>
        <v>3234602.98</v>
      </c>
      <c r="N47" s="45">
        <f t="shared" si="8"/>
        <v>94.58484234412055</v>
      </c>
      <c r="O47" s="55">
        <f t="shared" si="14"/>
        <v>-24.584842344120545</v>
      </c>
      <c r="P47" s="54">
        <f t="shared" si="10"/>
        <v>185187.02000000002</v>
      </c>
      <c r="Q47" s="56">
        <f t="shared" si="4"/>
        <v>5.4151576558794545</v>
      </c>
      <c r="S47" s="2">
        <v>3</v>
      </c>
      <c r="T47" s="2">
        <v>53</v>
      </c>
      <c r="U47" s="2" t="s">
        <v>39</v>
      </c>
      <c r="V47" s="2"/>
      <c r="W47" s="2" t="s">
        <v>37</v>
      </c>
      <c r="Y47" s="37"/>
      <c r="Z47" s="38"/>
      <c r="AA47" s="2">
        <v>70</v>
      </c>
      <c r="AB47" s="2">
        <v>98</v>
      </c>
      <c r="AC47" s="49">
        <f t="shared" si="12"/>
        <v>0</v>
      </c>
      <c r="AG47" s="38"/>
      <c r="AH47" s="38"/>
      <c r="AI47" s="38">
        <f t="shared" si="11"/>
        <v>0</v>
      </c>
    </row>
    <row r="48" spans="1:35" s="1" customFormat="1" ht="23.25" customHeight="1">
      <c r="A48" s="50">
        <v>39</v>
      </c>
      <c r="B48" s="51" t="s">
        <v>81</v>
      </c>
      <c r="C48" s="52">
        <v>4099490</v>
      </c>
      <c r="D48" s="52"/>
      <c r="E48" s="53">
        <f t="shared" si="13"/>
        <v>4099490</v>
      </c>
      <c r="F48" s="54">
        <v>3875569.56</v>
      </c>
      <c r="G48" s="45">
        <f t="shared" si="0"/>
        <v>94.53784641504187</v>
      </c>
      <c r="H48" s="46">
        <f t="shared" si="1"/>
        <v>3.4621535849581306</v>
      </c>
      <c r="I48" s="47">
        <f t="shared" si="6"/>
        <v>223920.43999999994</v>
      </c>
      <c r="J48" s="48">
        <f t="shared" si="2"/>
        <v>5.462153584958127</v>
      </c>
      <c r="K48" s="54"/>
      <c r="L48" s="45">
        <f t="shared" si="3"/>
        <v>0</v>
      </c>
      <c r="M48" s="44">
        <f t="shared" si="7"/>
        <v>3875569.56</v>
      </c>
      <c r="N48" s="45">
        <f t="shared" si="8"/>
        <v>94.53784641504187</v>
      </c>
      <c r="O48" s="55">
        <f t="shared" si="14"/>
        <v>-24.53784641504187</v>
      </c>
      <c r="P48" s="54">
        <f t="shared" si="10"/>
        <v>223920.43999999994</v>
      </c>
      <c r="Q48" s="56">
        <f t="shared" si="4"/>
        <v>5.462153584958127</v>
      </c>
      <c r="S48" s="2">
        <v>4</v>
      </c>
      <c r="T48" s="2">
        <v>53</v>
      </c>
      <c r="U48" s="2" t="s">
        <v>39</v>
      </c>
      <c r="V48" s="2"/>
      <c r="W48" s="2" t="s">
        <v>37</v>
      </c>
      <c r="Y48" s="37"/>
      <c r="Z48" s="38"/>
      <c r="AA48" s="2">
        <v>70</v>
      </c>
      <c r="AB48" s="2">
        <v>98</v>
      </c>
      <c r="AC48" s="49">
        <f t="shared" si="12"/>
        <v>0</v>
      </c>
      <c r="AG48" s="38"/>
      <c r="AH48" s="38"/>
      <c r="AI48" s="38">
        <f t="shared" si="11"/>
        <v>0</v>
      </c>
    </row>
    <row r="49" spans="1:35" s="1" customFormat="1" ht="23.25" customHeight="1">
      <c r="A49" s="50">
        <v>40</v>
      </c>
      <c r="B49" s="51" t="s">
        <v>82</v>
      </c>
      <c r="C49" s="52">
        <v>4950662</v>
      </c>
      <c r="D49" s="52"/>
      <c r="E49" s="53">
        <f t="shared" si="13"/>
        <v>4950662</v>
      </c>
      <c r="F49" s="54">
        <v>4678199.84</v>
      </c>
      <c r="G49" s="45">
        <f t="shared" si="0"/>
        <v>94.49644996972123</v>
      </c>
      <c r="H49" s="46">
        <f t="shared" si="1"/>
        <v>3.503550030278774</v>
      </c>
      <c r="I49" s="47">
        <f t="shared" si="6"/>
        <v>272462.16000000015</v>
      </c>
      <c r="J49" s="48">
        <f t="shared" si="2"/>
        <v>5.503550030278782</v>
      </c>
      <c r="K49" s="54">
        <v>131140.4</v>
      </c>
      <c r="L49" s="45">
        <f t="shared" si="3"/>
        <v>2.648946746919907</v>
      </c>
      <c r="M49" s="44">
        <f t="shared" si="7"/>
        <v>4809340.24</v>
      </c>
      <c r="N49" s="45">
        <f t="shared" si="8"/>
        <v>97.14539671664113</v>
      </c>
      <c r="O49" s="55">
        <f t="shared" si="14"/>
        <v>-27.14539671664113</v>
      </c>
      <c r="P49" s="54">
        <f t="shared" si="10"/>
        <v>141321.75999999978</v>
      </c>
      <c r="Q49" s="56">
        <f t="shared" si="4"/>
        <v>2.8546032833588675</v>
      </c>
      <c r="S49" s="2">
        <v>5</v>
      </c>
      <c r="T49" s="2">
        <v>17</v>
      </c>
      <c r="U49" s="2" t="s">
        <v>39</v>
      </c>
      <c r="V49" s="2"/>
      <c r="W49" s="2" t="s">
        <v>37</v>
      </c>
      <c r="Y49" s="37"/>
      <c r="Z49" s="38"/>
      <c r="AA49" s="2">
        <v>70</v>
      </c>
      <c r="AB49" s="2">
        <v>98</v>
      </c>
      <c r="AC49" s="49">
        <f t="shared" si="12"/>
        <v>0</v>
      </c>
      <c r="AG49" s="38"/>
      <c r="AH49" s="38"/>
      <c r="AI49" s="38">
        <f t="shared" si="11"/>
        <v>0</v>
      </c>
    </row>
    <row r="50" spans="1:35" s="1" customFormat="1" ht="23.25" customHeight="1">
      <c r="A50" s="50">
        <v>41</v>
      </c>
      <c r="B50" s="51" t="s">
        <v>83</v>
      </c>
      <c r="C50" s="52">
        <v>10491110</v>
      </c>
      <c r="D50" s="52"/>
      <c r="E50" s="53">
        <f t="shared" si="13"/>
        <v>10491110</v>
      </c>
      <c r="F50" s="54">
        <v>9913660</v>
      </c>
      <c r="G50" s="45">
        <f t="shared" si="0"/>
        <v>94.49581598134039</v>
      </c>
      <c r="H50" s="46">
        <f t="shared" si="1"/>
        <v>3.5041840186596147</v>
      </c>
      <c r="I50" s="47">
        <f t="shared" si="6"/>
        <v>577450</v>
      </c>
      <c r="J50" s="48">
        <f t="shared" si="2"/>
        <v>5.504184018659608</v>
      </c>
      <c r="K50" s="54">
        <v>12000</v>
      </c>
      <c r="L50" s="45">
        <f t="shared" si="3"/>
        <v>0.11438255818497757</v>
      </c>
      <c r="M50" s="44">
        <f t="shared" si="7"/>
        <v>9925660</v>
      </c>
      <c r="N50" s="45">
        <f t="shared" si="8"/>
        <v>94.61019853952537</v>
      </c>
      <c r="O50" s="55">
        <f t="shared" si="14"/>
        <v>-24.61019853952537</v>
      </c>
      <c r="P50" s="54">
        <f t="shared" si="10"/>
        <v>565450</v>
      </c>
      <c r="Q50" s="56">
        <f t="shared" si="4"/>
        <v>5.38980146047463</v>
      </c>
      <c r="S50" s="2">
        <v>6</v>
      </c>
      <c r="T50" s="2">
        <v>17</v>
      </c>
      <c r="U50" s="2" t="s">
        <v>39</v>
      </c>
      <c r="V50" s="2"/>
      <c r="W50" s="2" t="s">
        <v>37</v>
      </c>
      <c r="Y50" s="37"/>
      <c r="Z50" s="38"/>
      <c r="AA50" s="2">
        <v>70</v>
      </c>
      <c r="AB50" s="2">
        <v>98</v>
      </c>
      <c r="AC50" s="49">
        <f t="shared" si="12"/>
        <v>0</v>
      </c>
      <c r="AG50" s="38"/>
      <c r="AH50" s="38"/>
      <c r="AI50" s="38">
        <f t="shared" si="11"/>
        <v>0</v>
      </c>
    </row>
    <row r="51" spans="1:35" s="1" customFormat="1" ht="23.25" customHeight="1">
      <c r="A51" s="50">
        <v>42</v>
      </c>
      <c r="B51" s="51" t="s">
        <v>84</v>
      </c>
      <c r="C51" s="52">
        <v>8447029</v>
      </c>
      <c r="D51" s="52"/>
      <c r="E51" s="53">
        <f t="shared" si="13"/>
        <v>8447029</v>
      </c>
      <c r="F51" s="54">
        <v>7977931.97</v>
      </c>
      <c r="G51" s="45">
        <f t="shared" si="0"/>
        <v>94.44660329685148</v>
      </c>
      <c r="H51" s="46">
        <f t="shared" si="1"/>
        <v>3.553396703148522</v>
      </c>
      <c r="I51" s="47">
        <f t="shared" si="6"/>
        <v>469097.03000000026</v>
      </c>
      <c r="J51" s="48">
        <f t="shared" si="2"/>
        <v>5.553396703148531</v>
      </c>
      <c r="K51" s="54">
        <v>101100</v>
      </c>
      <c r="L51" s="45">
        <f t="shared" si="3"/>
        <v>1.1968705209843602</v>
      </c>
      <c r="M51" s="44">
        <f t="shared" si="7"/>
        <v>8079031.97</v>
      </c>
      <c r="N51" s="45">
        <f t="shared" si="8"/>
        <v>95.64347381783584</v>
      </c>
      <c r="O51" s="55">
        <f t="shared" si="14"/>
        <v>-25.64347381783584</v>
      </c>
      <c r="P51" s="54">
        <f t="shared" si="10"/>
        <v>367997.03000000026</v>
      </c>
      <c r="Q51" s="56">
        <f t="shared" si="4"/>
        <v>4.3565261821641705</v>
      </c>
      <c r="S51" s="2">
        <v>9</v>
      </c>
      <c r="T51" s="2">
        <v>17</v>
      </c>
      <c r="U51" s="2" t="s">
        <v>39</v>
      </c>
      <c r="V51" s="2"/>
      <c r="W51" s="2" t="s">
        <v>37</v>
      </c>
      <c r="Y51" s="37"/>
      <c r="Z51" s="38"/>
      <c r="AA51" s="2">
        <v>70</v>
      </c>
      <c r="AB51" s="2">
        <v>98</v>
      </c>
      <c r="AC51" s="49">
        <f t="shared" si="12"/>
        <v>0</v>
      </c>
      <c r="AG51" s="38"/>
      <c r="AH51" s="38"/>
      <c r="AI51" s="38">
        <f t="shared" si="11"/>
        <v>0</v>
      </c>
    </row>
    <row r="52" spans="1:35" s="1" customFormat="1" ht="23.25" customHeight="1">
      <c r="A52" s="50">
        <v>43</v>
      </c>
      <c r="B52" s="51" t="s">
        <v>85</v>
      </c>
      <c r="C52" s="52">
        <v>13893820</v>
      </c>
      <c r="D52" s="52"/>
      <c r="E52" s="53">
        <f t="shared" si="13"/>
        <v>13893820</v>
      </c>
      <c r="F52" s="54">
        <v>13112186.51</v>
      </c>
      <c r="G52" s="45">
        <f t="shared" si="0"/>
        <v>94.37423624316423</v>
      </c>
      <c r="H52" s="46">
        <f t="shared" si="1"/>
        <v>3.6257637568357666</v>
      </c>
      <c r="I52" s="47">
        <f t="shared" si="6"/>
        <v>781633.4900000002</v>
      </c>
      <c r="J52" s="48">
        <f t="shared" si="2"/>
        <v>5.6257637568357755</v>
      </c>
      <c r="K52" s="54">
        <v>95595</v>
      </c>
      <c r="L52" s="45">
        <f t="shared" si="3"/>
        <v>0.688039718378387</v>
      </c>
      <c r="M52" s="44">
        <f t="shared" si="7"/>
        <v>13207781.51</v>
      </c>
      <c r="N52" s="45">
        <f t="shared" si="8"/>
        <v>95.06227596154261</v>
      </c>
      <c r="O52" s="55">
        <f t="shared" si="14"/>
        <v>-25.06227596154261</v>
      </c>
      <c r="P52" s="54">
        <f t="shared" si="10"/>
        <v>686038.4900000002</v>
      </c>
      <c r="Q52" s="56">
        <f t="shared" si="4"/>
        <v>4.937724038457389</v>
      </c>
      <c r="S52" s="2">
        <v>4</v>
      </c>
      <c r="T52" s="2">
        <v>3</v>
      </c>
      <c r="U52" s="2" t="s">
        <v>43</v>
      </c>
      <c r="V52" s="2" t="s">
        <v>44</v>
      </c>
      <c r="W52" s="2" t="s">
        <v>37</v>
      </c>
      <c r="Y52" s="37"/>
      <c r="Z52" s="38"/>
      <c r="AA52" s="2">
        <v>70</v>
      </c>
      <c r="AB52" s="2">
        <v>98</v>
      </c>
      <c r="AC52" s="49">
        <f t="shared" si="12"/>
        <v>0</v>
      </c>
      <c r="AG52" s="38"/>
      <c r="AH52" s="38"/>
      <c r="AI52" s="38">
        <f t="shared" si="11"/>
        <v>0</v>
      </c>
    </row>
    <row r="53" spans="1:35" s="1" customFormat="1" ht="23.25" customHeight="1">
      <c r="A53" s="50">
        <v>44</v>
      </c>
      <c r="B53" s="51" t="s">
        <v>86</v>
      </c>
      <c r="C53" s="52">
        <v>3865040</v>
      </c>
      <c r="D53" s="52"/>
      <c r="E53" s="53">
        <f t="shared" si="13"/>
        <v>3865040</v>
      </c>
      <c r="F53" s="54">
        <v>3644673.54</v>
      </c>
      <c r="G53" s="45">
        <f t="shared" si="0"/>
        <v>94.29846883861487</v>
      </c>
      <c r="H53" s="46">
        <f t="shared" si="1"/>
        <v>3.701531161385134</v>
      </c>
      <c r="I53" s="47">
        <f t="shared" si="6"/>
        <v>220366.45999999996</v>
      </c>
      <c r="J53" s="48">
        <f t="shared" si="2"/>
        <v>5.701531161385134</v>
      </c>
      <c r="K53" s="54">
        <v>110916</v>
      </c>
      <c r="L53" s="45">
        <f t="shared" si="3"/>
        <v>2.869724504791671</v>
      </c>
      <c r="M53" s="44">
        <f t="shared" si="7"/>
        <v>3755589.54</v>
      </c>
      <c r="N53" s="45">
        <f t="shared" si="8"/>
        <v>97.16819334340654</v>
      </c>
      <c r="O53" s="55">
        <f t="shared" si="14"/>
        <v>-27.168193343406543</v>
      </c>
      <c r="P53" s="54">
        <f t="shared" si="10"/>
        <v>109450.45999999996</v>
      </c>
      <c r="Q53" s="56">
        <f t="shared" si="4"/>
        <v>2.8318066565934625</v>
      </c>
      <c r="S53" s="2">
        <v>4</v>
      </c>
      <c r="T53" s="2">
        <v>127</v>
      </c>
      <c r="U53" s="2" t="s">
        <v>39</v>
      </c>
      <c r="V53" s="2"/>
      <c r="W53" s="2" t="s">
        <v>37</v>
      </c>
      <c r="Y53" s="37"/>
      <c r="Z53" s="38"/>
      <c r="AA53" s="2">
        <v>70</v>
      </c>
      <c r="AB53" s="2">
        <v>98</v>
      </c>
      <c r="AC53" s="49">
        <f t="shared" si="12"/>
        <v>0</v>
      </c>
      <c r="AG53" s="38"/>
      <c r="AH53" s="38"/>
      <c r="AI53" s="38">
        <f t="shared" si="11"/>
        <v>0</v>
      </c>
    </row>
    <row r="54" spans="1:35" s="1" customFormat="1" ht="23.25" customHeight="1">
      <c r="A54" s="50">
        <v>45</v>
      </c>
      <c r="B54" s="51" t="s">
        <v>87</v>
      </c>
      <c r="C54" s="52">
        <v>4395210</v>
      </c>
      <c r="D54" s="52"/>
      <c r="E54" s="53">
        <f t="shared" si="13"/>
        <v>4395210</v>
      </c>
      <c r="F54" s="54">
        <v>4144528.92</v>
      </c>
      <c r="G54" s="45">
        <f t="shared" si="0"/>
        <v>94.2964936828957</v>
      </c>
      <c r="H54" s="46">
        <f t="shared" si="1"/>
        <v>3.7035063171042992</v>
      </c>
      <c r="I54" s="47">
        <f t="shared" si="6"/>
        <v>250681.08000000007</v>
      </c>
      <c r="J54" s="48">
        <f t="shared" si="2"/>
        <v>5.703506317104304</v>
      </c>
      <c r="K54" s="54">
        <v>30560</v>
      </c>
      <c r="L54" s="45">
        <f t="shared" si="3"/>
        <v>0.6953023860065844</v>
      </c>
      <c r="M54" s="44">
        <f t="shared" si="7"/>
        <v>4175088.92</v>
      </c>
      <c r="N54" s="45">
        <f t="shared" si="8"/>
        <v>94.99179606890229</v>
      </c>
      <c r="O54" s="55">
        <f t="shared" si="14"/>
        <v>-24.99179606890229</v>
      </c>
      <c r="P54" s="54">
        <f t="shared" si="10"/>
        <v>220121.08000000007</v>
      </c>
      <c r="Q54" s="56">
        <f t="shared" si="4"/>
        <v>5.00820393109772</v>
      </c>
      <c r="S54" s="2">
        <v>1</v>
      </c>
      <c r="T54" s="2">
        <v>53</v>
      </c>
      <c r="U54" s="2" t="s">
        <v>39</v>
      </c>
      <c r="V54" s="2"/>
      <c r="W54" s="2" t="s">
        <v>37</v>
      </c>
      <c r="Y54" s="37"/>
      <c r="Z54" s="38"/>
      <c r="AA54" s="2">
        <v>70</v>
      </c>
      <c r="AB54" s="2">
        <v>98</v>
      </c>
      <c r="AC54" s="49">
        <f t="shared" si="12"/>
        <v>0</v>
      </c>
      <c r="AG54" s="38"/>
      <c r="AH54" s="38"/>
      <c r="AI54" s="38">
        <f t="shared" si="11"/>
        <v>0</v>
      </c>
    </row>
    <row r="55" spans="1:35" s="1" customFormat="1" ht="23.25" customHeight="1">
      <c r="A55" s="50">
        <v>46</v>
      </c>
      <c r="B55" s="51" t="s">
        <v>88</v>
      </c>
      <c r="C55" s="52">
        <v>4927560</v>
      </c>
      <c r="D55" s="52"/>
      <c r="E55" s="53">
        <f t="shared" si="13"/>
        <v>4927560</v>
      </c>
      <c r="F55" s="54">
        <v>4646058.23</v>
      </c>
      <c r="G55" s="45">
        <f t="shared" si="0"/>
        <v>94.28719751763552</v>
      </c>
      <c r="H55" s="46">
        <f t="shared" si="1"/>
        <v>3.7128024823644807</v>
      </c>
      <c r="I55" s="47">
        <f t="shared" si="6"/>
        <v>281501.76999999955</v>
      </c>
      <c r="J55" s="48">
        <f t="shared" si="2"/>
        <v>5.712802482364488</v>
      </c>
      <c r="K55" s="54"/>
      <c r="L55" s="45">
        <f t="shared" si="3"/>
        <v>0</v>
      </c>
      <c r="M55" s="44">
        <f t="shared" si="7"/>
        <v>4646058.23</v>
      </c>
      <c r="N55" s="45">
        <f t="shared" si="8"/>
        <v>94.28719751763552</v>
      </c>
      <c r="O55" s="55">
        <f t="shared" si="14"/>
        <v>-24.28719751763552</v>
      </c>
      <c r="P55" s="54">
        <f t="shared" si="10"/>
        <v>281501.76999999955</v>
      </c>
      <c r="Q55" s="56">
        <f t="shared" si="4"/>
        <v>5.712802482364488</v>
      </c>
      <c r="S55" s="2">
        <v>5</v>
      </c>
      <c r="T55" s="2">
        <v>83</v>
      </c>
      <c r="U55" s="2" t="s">
        <v>36</v>
      </c>
      <c r="V55" s="2"/>
      <c r="W55" s="2" t="s">
        <v>37</v>
      </c>
      <c r="Y55" s="37"/>
      <c r="Z55" s="38"/>
      <c r="AA55" s="2">
        <v>70</v>
      </c>
      <c r="AB55" s="2">
        <v>98</v>
      </c>
      <c r="AC55" s="49">
        <f t="shared" si="12"/>
        <v>0</v>
      </c>
      <c r="AG55" s="38"/>
      <c r="AH55" s="38"/>
      <c r="AI55" s="38">
        <f t="shared" si="11"/>
        <v>0</v>
      </c>
    </row>
    <row r="56" spans="1:35" s="1" customFormat="1" ht="23.25" customHeight="1">
      <c r="A56" s="50">
        <v>47</v>
      </c>
      <c r="B56" s="51" t="s">
        <v>89</v>
      </c>
      <c r="C56" s="52">
        <v>2289810</v>
      </c>
      <c r="D56" s="52">
        <v>467000</v>
      </c>
      <c r="E56" s="53">
        <f t="shared" si="13"/>
        <v>2756810</v>
      </c>
      <c r="F56" s="54">
        <v>2599063.53</v>
      </c>
      <c r="G56" s="45">
        <f t="shared" si="0"/>
        <v>94.27793464185054</v>
      </c>
      <c r="H56" s="46">
        <f t="shared" si="1"/>
        <v>3.7220653581494645</v>
      </c>
      <c r="I56" s="47">
        <f t="shared" si="6"/>
        <v>157746.4700000002</v>
      </c>
      <c r="J56" s="48">
        <f t="shared" si="2"/>
        <v>5.722065358149463</v>
      </c>
      <c r="K56" s="54">
        <v>17580</v>
      </c>
      <c r="L56" s="45">
        <f t="shared" si="3"/>
        <v>0.6376935661144584</v>
      </c>
      <c r="M56" s="44">
        <f t="shared" si="7"/>
        <v>2616643.53</v>
      </c>
      <c r="N56" s="45">
        <f t="shared" si="8"/>
        <v>94.91562820796499</v>
      </c>
      <c r="O56" s="55">
        <f t="shared" si="14"/>
        <v>-24.915628207964986</v>
      </c>
      <c r="P56" s="54">
        <f t="shared" si="10"/>
        <v>140166.4700000002</v>
      </c>
      <c r="Q56" s="56">
        <f t="shared" si="4"/>
        <v>5.084371792035005</v>
      </c>
      <c r="S56" s="2">
        <v>4</v>
      </c>
      <c r="T56" s="2">
        <v>15</v>
      </c>
      <c r="U56" s="2" t="s">
        <v>74</v>
      </c>
      <c r="V56" s="2"/>
      <c r="W56" s="2" t="s">
        <v>37</v>
      </c>
      <c r="Y56" s="37"/>
      <c r="Z56" s="38"/>
      <c r="AA56" s="2">
        <v>70</v>
      </c>
      <c r="AB56" s="2">
        <v>98</v>
      </c>
      <c r="AC56" s="49">
        <f t="shared" si="12"/>
        <v>0</v>
      </c>
      <c r="AG56" s="38"/>
      <c r="AH56" s="38"/>
      <c r="AI56" s="38">
        <f t="shared" si="11"/>
        <v>0</v>
      </c>
    </row>
    <row r="57" spans="1:35" s="1" customFormat="1" ht="23.25" customHeight="1">
      <c r="A57" s="50">
        <v>48</v>
      </c>
      <c r="B57" s="51" t="s">
        <v>90</v>
      </c>
      <c r="C57" s="52">
        <v>8242540</v>
      </c>
      <c r="D57" s="52"/>
      <c r="E57" s="53">
        <f t="shared" si="13"/>
        <v>8242540</v>
      </c>
      <c r="F57" s="54">
        <v>7768043.38</v>
      </c>
      <c r="G57" s="45">
        <f t="shared" si="0"/>
        <v>94.24332038425048</v>
      </c>
      <c r="H57" s="46">
        <f t="shared" si="1"/>
        <v>3.756679615749519</v>
      </c>
      <c r="I57" s="47">
        <f t="shared" si="6"/>
        <v>474496.6200000001</v>
      </c>
      <c r="J57" s="48">
        <f t="shared" si="2"/>
        <v>5.7566796157495155</v>
      </c>
      <c r="K57" s="54"/>
      <c r="L57" s="45">
        <f t="shared" si="3"/>
        <v>0</v>
      </c>
      <c r="M57" s="44">
        <f t="shared" si="7"/>
        <v>7768043.38</v>
      </c>
      <c r="N57" s="45">
        <f t="shared" si="8"/>
        <v>94.24332038425048</v>
      </c>
      <c r="O57" s="55">
        <f t="shared" si="14"/>
        <v>-24.24332038425048</v>
      </c>
      <c r="P57" s="54">
        <f t="shared" si="10"/>
        <v>474496.6200000001</v>
      </c>
      <c r="Q57" s="56">
        <f t="shared" si="4"/>
        <v>5.7566796157495155</v>
      </c>
      <c r="S57" s="2">
        <v>2</v>
      </c>
      <c r="T57" s="2">
        <v>83</v>
      </c>
      <c r="U57" s="2" t="s">
        <v>36</v>
      </c>
      <c r="V57" s="2"/>
      <c r="W57" s="2" t="s">
        <v>37</v>
      </c>
      <c r="Y57" s="37"/>
      <c r="Z57" s="38"/>
      <c r="AA57" s="2">
        <v>70</v>
      </c>
      <c r="AB57" s="2">
        <v>98</v>
      </c>
      <c r="AC57" s="49">
        <f t="shared" si="12"/>
        <v>0</v>
      </c>
      <c r="AG57" s="38"/>
      <c r="AH57" s="38"/>
      <c r="AI57" s="38">
        <f t="shared" si="11"/>
        <v>0</v>
      </c>
    </row>
    <row r="58" spans="1:35" s="1" customFormat="1" ht="23.25" customHeight="1">
      <c r="A58" s="50">
        <v>49</v>
      </c>
      <c r="B58" s="51" t="s">
        <v>91</v>
      </c>
      <c r="C58" s="52">
        <v>1999580</v>
      </c>
      <c r="D58" s="52"/>
      <c r="E58" s="53">
        <f t="shared" si="13"/>
        <v>1999580</v>
      </c>
      <c r="F58" s="54">
        <v>1880822.22</v>
      </c>
      <c r="G58" s="45">
        <f t="shared" si="0"/>
        <v>94.06086378139409</v>
      </c>
      <c r="H58" s="46">
        <f t="shared" si="1"/>
        <v>3.93913621860591</v>
      </c>
      <c r="I58" s="47">
        <f t="shared" si="6"/>
        <v>118757.78000000003</v>
      </c>
      <c r="J58" s="48">
        <f t="shared" si="2"/>
        <v>5.939136218605909</v>
      </c>
      <c r="K58" s="54"/>
      <c r="L58" s="45">
        <f t="shared" si="3"/>
        <v>0</v>
      </c>
      <c r="M58" s="44">
        <f t="shared" si="7"/>
        <v>1880822.22</v>
      </c>
      <c r="N58" s="45">
        <f t="shared" si="8"/>
        <v>94.06086378139409</v>
      </c>
      <c r="O58" s="55">
        <f t="shared" si="14"/>
        <v>-24.06086378139409</v>
      </c>
      <c r="P58" s="54">
        <f t="shared" si="10"/>
        <v>118757.78000000003</v>
      </c>
      <c r="Q58" s="56">
        <f t="shared" si="4"/>
        <v>5.939136218605909</v>
      </c>
      <c r="S58" s="2">
        <v>4</v>
      </c>
      <c r="T58" s="2">
        <v>53</v>
      </c>
      <c r="U58" s="2" t="s">
        <v>39</v>
      </c>
      <c r="V58" s="2"/>
      <c r="W58" s="2" t="s">
        <v>37</v>
      </c>
      <c r="Y58" s="37"/>
      <c r="Z58" s="38"/>
      <c r="AA58" s="2">
        <v>70</v>
      </c>
      <c r="AB58" s="2">
        <v>98</v>
      </c>
      <c r="AC58" s="49">
        <f t="shared" si="12"/>
        <v>0</v>
      </c>
      <c r="AG58" s="38"/>
      <c r="AH58" s="38"/>
      <c r="AI58" s="38">
        <f t="shared" si="11"/>
        <v>0</v>
      </c>
    </row>
    <row r="59" spans="1:35" s="1" customFormat="1" ht="23.25" customHeight="1">
      <c r="A59" s="50">
        <v>50</v>
      </c>
      <c r="B59" s="51" t="s">
        <v>92</v>
      </c>
      <c r="C59" s="52">
        <v>1565760</v>
      </c>
      <c r="D59" s="52"/>
      <c r="E59" s="53">
        <f t="shared" si="13"/>
        <v>1565760</v>
      </c>
      <c r="F59" s="54">
        <v>1471855.34</v>
      </c>
      <c r="G59" s="45">
        <f t="shared" si="0"/>
        <v>94.00261470468016</v>
      </c>
      <c r="H59" s="46">
        <f t="shared" si="1"/>
        <v>3.9973852953198445</v>
      </c>
      <c r="I59" s="47">
        <f t="shared" si="6"/>
        <v>93904.65999999992</v>
      </c>
      <c r="J59" s="48">
        <f t="shared" si="2"/>
        <v>5.99738529531984</v>
      </c>
      <c r="K59" s="54">
        <v>41500</v>
      </c>
      <c r="L59" s="45">
        <f t="shared" si="3"/>
        <v>2.6504700592683426</v>
      </c>
      <c r="M59" s="44">
        <f t="shared" si="7"/>
        <v>1513355.34</v>
      </c>
      <c r="N59" s="45">
        <f t="shared" si="8"/>
        <v>96.6530847639485</v>
      </c>
      <c r="O59" s="55">
        <f t="shared" si="14"/>
        <v>-26.6530847639485</v>
      </c>
      <c r="P59" s="54">
        <f t="shared" si="10"/>
        <v>52404.659999999916</v>
      </c>
      <c r="Q59" s="56">
        <f t="shared" si="4"/>
        <v>3.3469152360514967</v>
      </c>
      <c r="S59" s="2">
        <v>4</v>
      </c>
      <c r="T59" s="2">
        <v>83</v>
      </c>
      <c r="U59" s="2" t="s">
        <v>36</v>
      </c>
      <c r="V59" s="2"/>
      <c r="W59" s="2" t="s">
        <v>37</v>
      </c>
      <c r="Y59" s="37"/>
      <c r="Z59" s="38"/>
      <c r="AA59" s="2">
        <v>70</v>
      </c>
      <c r="AB59" s="2">
        <v>98</v>
      </c>
      <c r="AC59" s="49">
        <f t="shared" si="12"/>
        <v>0</v>
      </c>
      <c r="AG59" s="38"/>
      <c r="AH59" s="38"/>
      <c r="AI59" s="38">
        <f t="shared" si="11"/>
        <v>0</v>
      </c>
    </row>
    <row r="60" spans="1:35" s="1" customFormat="1" ht="23.25" customHeight="1">
      <c r="A60" s="50">
        <v>51</v>
      </c>
      <c r="B60" s="51" t="s">
        <v>93</v>
      </c>
      <c r="C60" s="52">
        <v>9854700</v>
      </c>
      <c r="D60" s="52"/>
      <c r="E60" s="53">
        <f t="shared" si="13"/>
        <v>9854700</v>
      </c>
      <c r="F60" s="54">
        <v>9257741.81</v>
      </c>
      <c r="G60" s="45">
        <f t="shared" si="0"/>
        <v>93.94240118928025</v>
      </c>
      <c r="H60" s="46">
        <f t="shared" si="1"/>
        <v>4.057598810719753</v>
      </c>
      <c r="I60" s="47">
        <f t="shared" si="6"/>
        <v>596958.1899999995</v>
      </c>
      <c r="J60" s="48">
        <f t="shared" si="2"/>
        <v>6.057598810719753</v>
      </c>
      <c r="K60" s="54">
        <v>5500</v>
      </c>
      <c r="L60" s="45">
        <f t="shared" si="3"/>
        <v>0.05581093285437406</v>
      </c>
      <c r="M60" s="44">
        <f t="shared" si="7"/>
        <v>9263241.81</v>
      </c>
      <c r="N60" s="45">
        <f t="shared" si="8"/>
        <v>93.99821212213462</v>
      </c>
      <c r="O60" s="55">
        <f t="shared" si="14"/>
        <v>-23.998212122134618</v>
      </c>
      <c r="P60" s="54">
        <f t="shared" si="10"/>
        <v>591458.1899999995</v>
      </c>
      <c r="Q60" s="56">
        <f t="shared" si="4"/>
        <v>6.001787877865379</v>
      </c>
      <c r="S60" s="2">
        <v>4</v>
      </c>
      <c r="T60" s="2">
        <v>127</v>
      </c>
      <c r="U60" s="2" t="s">
        <v>39</v>
      </c>
      <c r="V60" s="2"/>
      <c r="W60" s="2" t="s">
        <v>37</v>
      </c>
      <c r="Y60" s="37"/>
      <c r="Z60" s="38"/>
      <c r="AA60" s="2">
        <v>70</v>
      </c>
      <c r="AB60" s="2">
        <v>98</v>
      </c>
      <c r="AC60" s="49">
        <f t="shared" si="12"/>
        <v>0</v>
      </c>
      <c r="AG60" s="38">
        <f>9440+17710</f>
        <v>27150</v>
      </c>
      <c r="AH60" s="38">
        <f>472+886</f>
        <v>1358</v>
      </c>
      <c r="AI60" s="38">
        <f t="shared" si="11"/>
        <v>28508</v>
      </c>
    </row>
    <row r="61" spans="1:35" s="1" customFormat="1" ht="23.25" customHeight="1">
      <c r="A61" s="50">
        <v>52</v>
      </c>
      <c r="B61" s="51" t="s">
        <v>94</v>
      </c>
      <c r="C61" s="52">
        <v>4064905</v>
      </c>
      <c r="D61" s="52"/>
      <c r="E61" s="53">
        <f t="shared" si="13"/>
        <v>4064905</v>
      </c>
      <c r="F61" s="54">
        <v>3818595.22</v>
      </c>
      <c r="G61" s="45">
        <f t="shared" si="0"/>
        <v>93.94057720906147</v>
      </c>
      <c r="H61" s="46">
        <f t="shared" si="1"/>
        <v>4.059422790938527</v>
      </c>
      <c r="I61" s="47">
        <f t="shared" si="6"/>
        <v>246309.7799999998</v>
      </c>
      <c r="J61" s="48">
        <f t="shared" si="2"/>
        <v>6.0594227909385285</v>
      </c>
      <c r="K61" s="54">
        <v>56462</v>
      </c>
      <c r="L61" s="45">
        <f t="shared" si="3"/>
        <v>1.3890115513154675</v>
      </c>
      <c r="M61" s="44">
        <f t="shared" si="7"/>
        <v>3875057.22</v>
      </c>
      <c r="N61" s="45">
        <f t="shared" si="8"/>
        <v>95.32958876037694</v>
      </c>
      <c r="O61" s="55">
        <f t="shared" si="14"/>
        <v>-25.329588760376936</v>
      </c>
      <c r="P61" s="54">
        <f t="shared" si="10"/>
        <v>189847.7799999998</v>
      </c>
      <c r="Q61" s="56">
        <f t="shared" si="4"/>
        <v>4.670411239623061</v>
      </c>
      <c r="S61" s="2">
        <v>4</v>
      </c>
      <c r="T61" s="2">
        <v>17</v>
      </c>
      <c r="U61" s="2" t="s">
        <v>39</v>
      </c>
      <c r="V61" s="2"/>
      <c r="W61" s="2" t="s">
        <v>37</v>
      </c>
      <c r="Y61" s="37"/>
      <c r="Z61" s="38"/>
      <c r="AA61" s="2">
        <v>70</v>
      </c>
      <c r="AB61" s="2">
        <v>98</v>
      </c>
      <c r="AC61" s="49">
        <f t="shared" si="12"/>
        <v>0</v>
      </c>
      <c r="AG61" s="38"/>
      <c r="AH61" s="38"/>
      <c r="AI61" s="38">
        <f t="shared" si="11"/>
        <v>0</v>
      </c>
    </row>
    <row r="62" spans="1:35" s="1" customFormat="1" ht="23.25" customHeight="1">
      <c r="A62" s="50">
        <v>53</v>
      </c>
      <c r="B62" s="51" t="s">
        <v>95</v>
      </c>
      <c r="C62" s="52">
        <v>2442900</v>
      </c>
      <c r="D62" s="52"/>
      <c r="E62" s="53">
        <f t="shared" si="13"/>
        <v>2442900</v>
      </c>
      <c r="F62" s="54">
        <v>2293417.99</v>
      </c>
      <c r="G62" s="45">
        <f t="shared" si="0"/>
        <v>93.88096074337878</v>
      </c>
      <c r="H62" s="46">
        <f t="shared" si="1"/>
        <v>4.119039256621221</v>
      </c>
      <c r="I62" s="47">
        <f t="shared" si="6"/>
        <v>149482.00999999978</v>
      </c>
      <c r="J62" s="48">
        <f t="shared" si="2"/>
        <v>6.119039256621219</v>
      </c>
      <c r="K62" s="54"/>
      <c r="L62" s="45">
        <f t="shared" si="3"/>
        <v>0</v>
      </c>
      <c r="M62" s="44">
        <f t="shared" si="7"/>
        <v>2293417.99</v>
      </c>
      <c r="N62" s="45">
        <f t="shared" si="8"/>
        <v>93.88096074337878</v>
      </c>
      <c r="O62" s="55">
        <f t="shared" si="14"/>
        <v>-23.88096074337878</v>
      </c>
      <c r="P62" s="54">
        <f t="shared" si="10"/>
        <v>149482.00999999978</v>
      </c>
      <c r="Q62" s="56">
        <f t="shared" si="4"/>
        <v>6.119039256621219</v>
      </c>
      <c r="S62" s="2">
        <v>4</v>
      </c>
      <c r="T62" s="2">
        <v>53</v>
      </c>
      <c r="U62" s="2" t="s">
        <v>39</v>
      </c>
      <c r="V62" s="2"/>
      <c r="W62" s="2" t="s">
        <v>37</v>
      </c>
      <c r="Y62" s="37"/>
      <c r="Z62" s="38"/>
      <c r="AA62" s="2">
        <v>70</v>
      </c>
      <c r="AB62" s="2">
        <v>98</v>
      </c>
      <c r="AC62" s="49">
        <f t="shared" si="12"/>
        <v>0</v>
      </c>
      <c r="AG62" s="38"/>
      <c r="AH62" s="38"/>
      <c r="AI62" s="38">
        <f t="shared" si="11"/>
        <v>0</v>
      </c>
    </row>
    <row r="63" spans="1:35" s="1" customFormat="1" ht="23.25" customHeight="1">
      <c r="A63" s="50">
        <v>54</v>
      </c>
      <c r="B63" s="51" t="s">
        <v>96</v>
      </c>
      <c r="C63" s="52">
        <v>9143420</v>
      </c>
      <c r="D63" s="52"/>
      <c r="E63" s="53">
        <f t="shared" si="13"/>
        <v>9143420</v>
      </c>
      <c r="F63" s="54">
        <v>8581274.32</v>
      </c>
      <c r="G63" s="45">
        <f t="shared" si="0"/>
        <v>93.85191011678343</v>
      </c>
      <c r="H63" s="46">
        <f t="shared" si="1"/>
        <v>4.148089883216571</v>
      </c>
      <c r="I63" s="47">
        <f t="shared" si="6"/>
        <v>562145.6799999997</v>
      </c>
      <c r="J63" s="48">
        <f t="shared" si="2"/>
        <v>6.148089883216561</v>
      </c>
      <c r="K63" s="54">
        <v>109900</v>
      </c>
      <c r="L63" s="45">
        <f t="shared" si="3"/>
        <v>1.2019572545065194</v>
      </c>
      <c r="M63" s="44">
        <f t="shared" si="7"/>
        <v>8691174.32</v>
      </c>
      <c r="N63" s="45">
        <f t="shared" si="8"/>
        <v>95.05386737128995</v>
      </c>
      <c r="O63" s="55">
        <f t="shared" si="14"/>
        <v>-25.053867371289954</v>
      </c>
      <c r="P63" s="54">
        <f t="shared" si="10"/>
        <v>452245.6799999997</v>
      </c>
      <c r="Q63" s="56">
        <f t="shared" si="4"/>
        <v>4.946132628710042</v>
      </c>
      <c r="S63" s="2">
        <v>5</v>
      </c>
      <c r="T63" s="2">
        <v>3</v>
      </c>
      <c r="U63" s="2" t="s">
        <v>43</v>
      </c>
      <c r="V63" s="2" t="s">
        <v>69</v>
      </c>
      <c r="W63" s="2" t="s">
        <v>37</v>
      </c>
      <c r="Y63" s="37"/>
      <c r="Z63" s="38"/>
      <c r="AA63" s="2">
        <v>70</v>
      </c>
      <c r="AB63" s="2">
        <v>98</v>
      </c>
      <c r="AC63" s="49">
        <f t="shared" si="12"/>
        <v>0</v>
      </c>
      <c r="AG63" s="38"/>
      <c r="AH63" s="38"/>
      <c r="AI63" s="38">
        <f t="shared" si="11"/>
        <v>0</v>
      </c>
    </row>
    <row r="64" spans="1:35" s="1" customFormat="1" ht="23.25" customHeight="1">
      <c r="A64" s="50">
        <v>55</v>
      </c>
      <c r="B64" s="51" t="s">
        <v>97</v>
      </c>
      <c r="C64" s="52">
        <v>3500660</v>
      </c>
      <c r="D64" s="52"/>
      <c r="E64" s="53">
        <f t="shared" si="13"/>
        <v>3500660</v>
      </c>
      <c r="F64" s="54">
        <v>3280380.86</v>
      </c>
      <c r="G64" s="45">
        <f t="shared" si="0"/>
        <v>93.70749687201842</v>
      </c>
      <c r="H64" s="46">
        <f t="shared" si="1"/>
        <v>4.2925031279815755</v>
      </c>
      <c r="I64" s="47">
        <f t="shared" si="6"/>
        <v>220279.14000000013</v>
      </c>
      <c r="J64" s="48">
        <f t="shared" si="2"/>
        <v>6.292503127981585</v>
      </c>
      <c r="K64" s="54"/>
      <c r="L64" s="45">
        <f t="shared" si="3"/>
        <v>0</v>
      </c>
      <c r="M64" s="44">
        <f t="shared" si="7"/>
        <v>3280380.86</v>
      </c>
      <c r="N64" s="45">
        <f t="shared" si="8"/>
        <v>93.70749687201842</v>
      </c>
      <c r="O64" s="55">
        <f t="shared" si="14"/>
        <v>-23.707496872018424</v>
      </c>
      <c r="P64" s="54">
        <f t="shared" si="10"/>
        <v>220279.14000000013</v>
      </c>
      <c r="Q64" s="56">
        <f t="shared" si="4"/>
        <v>6.292503127981585</v>
      </c>
      <c r="S64" s="2">
        <v>2</v>
      </c>
      <c r="T64" s="2">
        <v>53</v>
      </c>
      <c r="U64" s="2" t="s">
        <v>39</v>
      </c>
      <c r="V64" s="2"/>
      <c r="W64" s="2" t="s">
        <v>37</v>
      </c>
      <c r="Y64" s="37"/>
      <c r="Z64" s="38"/>
      <c r="AA64" s="2">
        <v>70</v>
      </c>
      <c r="AB64" s="2">
        <v>98</v>
      </c>
      <c r="AC64" s="49">
        <f t="shared" si="12"/>
        <v>0</v>
      </c>
      <c r="AG64" s="38"/>
      <c r="AH64" s="38"/>
      <c r="AI64" s="38">
        <f t="shared" si="11"/>
        <v>0</v>
      </c>
    </row>
    <row r="65" spans="1:35" s="1" customFormat="1" ht="23.25" customHeight="1">
      <c r="A65" s="50">
        <v>56</v>
      </c>
      <c r="B65" s="51" t="s">
        <v>98</v>
      </c>
      <c r="C65" s="52">
        <v>2589080</v>
      </c>
      <c r="D65" s="52"/>
      <c r="E65" s="53">
        <f t="shared" si="13"/>
        <v>2589080</v>
      </c>
      <c r="F65" s="54">
        <v>2424771.06</v>
      </c>
      <c r="G65" s="45">
        <f t="shared" si="0"/>
        <v>93.65377122375516</v>
      </c>
      <c r="H65" s="46">
        <f t="shared" si="1"/>
        <v>4.346228776244843</v>
      </c>
      <c r="I65" s="47">
        <f t="shared" si="6"/>
        <v>164308.93999999994</v>
      </c>
      <c r="J65" s="48">
        <f t="shared" si="2"/>
        <v>6.346228776244842</v>
      </c>
      <c r="K65" s="54">
        <v>16000</v>
      </c>
      <c r="L65" s="45">
        <f t="shared" si="3"/>
        <v>0.6179801319387581</v>
      </c>
      <c r="M65" s="44">
        <f t="shared" si="7"/>
        <v>2440771.06</v>
      </c>
      <c r="N65" s="45">
        <f t="shared" si="8"/>
        <v>94.27175135569391</v>
      </c>
      <c r="O65" s="55">
        <f t="shared" si="14"/>
        <v>-24.271751355693908</v>
      </c>
      <c r="P65" s="54">
        <f t="shared" si="10"/>
        <v>148308.93999999994</v>
      </c>
      <c r="Q65" s="56">
        <f t="shared" si="4"/>
        <v>5.728248644306084</v>
      </c>
      <c r="S65" s="2">
        <v>8</v>
      </c>
      <c r="T65" s="2">
        <v>53</v>
      </c>
      <c r="U65" s="2" t="s">
        <v>39</v>
      </c>
      <c r="V65" s="2"/>
      <c r="W65" s="2" t="s">
        <v>37</v>
      </c>
      <c r="Y65" s="37"/>
      <c r="Z65" s="38"/>
      <c r="AA65" s="2">
        <v>70</v>
      </c>
      <c r="AB65" s="2">
        <v>98</v>
      </c>
      <c r="AC65" s="49">
        <f t="shared" si="12"/>
        <v>0</v>
      </c>
      <c r="AG65" s="38"/>
      <c r="AH65" s="38"/>
      <c r="AI65" s="38">
        <f t="shared" si="11"/>
        <v>0</v>
      </c>
    </row>
    <row r="66" spans="1:35" s="1" customFormat="1" ht="23.25" customHeight="1">
      <c r="A66" s="50">
        <v>57</v>
      </c>
      <c r="B66" s="51" t="s">
        <v>99</v>
      </c>
      <c r="C66" s="52">
        <v>3732576</v>
      </c>
      <c r="D66" s="52"/>
      <c r="E66" s="53">
        <f t="shared" si="13"/>
        <v>3732576</v>
      </c>
      <c r="F66" s="54">
        <v>3493318.85</v>
      </c>
      <c r="G66" s="45">
        <f t="shared" si="0"/>
        <v>93.59002603028043</v>
      </c>
      <c r="H66" s="46">
        <f t="shared" si="1"/>
        <v>4.409973969719573</v>
      </c>
      <c r="I66" s="47">
        <f t="shared" si="6"/>
        <v>239257.1499999999</v>
      </c>
      <c r="J66" s="48">
        <f t="shared" si="2"/>
        <v>6.4099739697195695</v>
      </c>
      <c r="K66" s="54"/>
      <c r="L66" s="45">
        <f t="shared" si="3"/>
        <v>0</v>
      </c>
      <c r="M66" s="44">
        <f t="shared" si="7"/>
        <v>3493318.85</v>
      </c>
      <c r="N66" s="45">
        <f t="shared" si="8"/>
        <v>93.59002603028043</v>
      </c>
      <c r="O66" s="55">
        <f t="shared" si="14"/>
        <v>-23.590026030280427</v>
      </c>
      <c r="P66" s="54">
        <f t="shared" si="10"/>
        <v>239257.1499999999</v>
      </c>
      <c r="Q66" s="56">
        <f t="shared" si="4"/>
        <v>6.4099739697195695</v>
      </c>
      <c r="S66" s="2">
        <v>5</v>
      </c>
      <c r="T66" s="2">
        <v>53</v>
      </c>
      <c r="U66" s="2" t="s">
        <v>39</v>
      </c>
      <c r="V66" s="2"/>
      <c r="W66" s="2" t="s">
        <v>37</v>
      </c>
      <c r="Y66" s="37"/>
      <c r="Z66" s="38"/>
      <c r="AA66" s="2">
        <v>70</v>
      </c>
      <c r="AB66" s="2">
        <v>98</v>
      </c>
      <c r="AC66" s="49">
        <f t="shared" si="12"/>
        <v>0</v>
      </c>
      <c r="AG66" s="38"/>
      <c r="AH66" s="38"/>
      <c r="AI66" s="38">
        <f t="shared" si="11"/>
        <v>0</v>
      </c>
    </row>
    <row r="67" spans="1:35" s="1" customFormat="1" ht="23.25" customHeight="1">
      <c r="A67" s="50">
        <v>58</v>
      </c>
      <c r="B67" s="51" t="s">
        <v>100</v>
      </c>
      <c r="C67" s="52">
        <v>6528972</v>
      </c>
      <c r="D67" s="52"/>
      <c r="E67" s="53">
        <f t="shared" si="13"/>
        <v>6528972</v>
      </c>
      <c r="F67" s="54">
        <v>6110310.36</v>
      </c>
      <c r="G67" s="45">
        <f t="shared" si="0"/>
        <v>93.58763309139631</v>
      </c>
      <c r="H67" s="46">
        <f t="shared" si="1"/>
        <v>4.412366908603687</v>
      </c>
      <c r="I67" s="47">
        <f t="shared" si="6"/>
        <v>418661.63999999966</v>
      </c>
      <c r="J67" s="48">
        <f t="shared" si="2"/>
        <v>6.412366908603677</v>
      </c>
      <c r="K67" s="54">
        <v>164000</v>
      </c>
      <c r="L67" s="45">
        <f t="shared" si="3"/>
        <v>2.511880890284106</v>
      </c>
      <c r="M67" s="44">
        <f t="shared" si="7"/>
        <v>6274310.36</v>
      </c>
      <c r="N67" s="45">
        <f t="shared" si="8"/>
        <v>96.09951398168042</v>
      </c>
      <c r="O67" s="55">
        <f t="shared" si="14"/>
        <v>-26.099513981680417</v>
      </c>
      <c r="P67" s="54">
        <f t="shared" si="10"/>
        <v>254661.63999999966</v>
      </c>
      <c r="Q67" s="56">
        <f t="shared" si="4"/>
        <v>3.900486018319571</v>
      </c>
      <c r="S67" s="2">
        <v>7</v>
      </c>
      <c r="T67" s="2">
        <v>83</v>
      </c>
      <c r="U67" s="2" t="s">
        <v>36</v>
      </c>
      <c r="V67" s="2"/>
      <c r="W67" s="2" t="s">
        <v>37</v>
      </c>
      <c r="Y67" s="37"/>
      <c r="Z67" s="38"/>
      <c r="AA67" s="2">
        <v>70</v>
      </c>
      <c r="AB67" s="2">
        <v>98</v>
      </c>
      <c r="AC67" s="49">
        <f t="shared" si="12"/>
        <v>0</v>
      </c>
      <c r="AG67" s="38"/>
      <c r="AH67" s="38"/>
      <c r="AI67" s="38">
        <f t="shared" si="11"/>
        <v>0</v>
      </c>
    </row>
    <row r="68" spans="1:35" s="1" customFormat="1" ht="23.25" customHeight="1">
      <c r="A68" s="50">
        <v>59</v>
      </c>
      <c r="B68" s="51" t="s">
        <v>101</v>
      </c>
      <c r="C68" s="52">
        <v>8626830</v>
      </c>
      <c r="D68" s="52"/>
      <c r="E68" s="53">
        <f t="shared" si="13"/>
        <v>8626830</v>
      </c>
      <c r="F68" s="54">
        <v>8069495.99</v>
      </c>
      <c r="G68" s="45">
        <f t="shared" si="0"/>
        <v>93.53952714960188</v>
      </c>
      <c r="H68" s="46">
        <f t="shared" si="1"/>
        <v>4.460472850398119</v>
      </c>
      <c r="I68" s="47">
        <f t="shared" si="6"/>
        <v>557334.0099999998</v>
      </c>
      <c r="J68" s="48">
        <f t="shared" si="2"/>
        <v>6.460472850398116</v>
      </c>
      <c r="K68" s="54"/>
      <c r="L68" s="45">
        <f t="shared" si="3"/>
        <v>0</v>
      </c>
      <c r="M68" s="44">
        <f t="shared" si="7"/>
        <v>8069495.99</v>
      </c>
      <c r="N68" s="45">
        <f t="shared" si="8"/>
        <v>93.53952714960188</v>
      </c>
      <c r="O68" s="55">
        <f t="shared" si="14"/>
        <v>-23.53952714960188</v>
      </c>
      <c r="P68" s="54">
        <f t="shared" si="10"/>
        <v>557334.0099999998</v>
      </c>
      <c r="Q68" s="56">
        <f t="shared" si="4"/>
        <v>6.460472850398116</v>
      </c>
      <c r="S68" s="2">
        <v>6</v>
      </c>
      <c r="T68" s="2">
        <v>17</v>
      </c>
      <c r="U68" s="2" t="s">
        <v>39</v>
      </c>
      <c r="V68" s="2"/>
      <c r="W68" s="2" t="s">
        <v>37</v>
      </c>
      <c r="Y68" s="37"/>
      <c r="Z68" s="38"/>
      <c r="AA68" s="2">
        <v>70</v>
      </c>
      <c r="AB68" s="2">
        <v>98</v>
      </c>
      <c r="AC68" s="49">
        <f t="shared" si="12"/>
        <v>0</v>
      </c>
      <c r="AG68" s="38"/>
      <c r="AH68" s="38"/>
      <c r="AI68" s="38">
        <f t="shared" si="11"/>
        <v>0</v>
      </c>
    </row>
    <row r="69" spans="1:35" s="1" customFormat="1" ht="23.25" customHeight="1">
      <c r="A69" s="50">
        <v>60</v>
      </c>
      <c r="B69" s="51" t="s">
        <v>102</v>
      </c>
      <c r="C69" s="52">
        <v>1527990</v>
      </c>
      <c r="D69" s="52"/>
      <c r="E69" s="53">
        <f t="shared" si="13"/>
        <v>1527990</v>
      </c>
      <c r="F69" s="54">
        <v>1427835.78</v>
      </c>
      <c r="G69" s="45">
        <f t="shared" si="0"/>
        <v>93.4453615534133</v>
      </c>
      <c r="H69" s="46">
        <f t="shared" si="1"/>
        <v>4.554638446586694</v>
      </c>
      <c r="I69" s="47">
        <f t="shared" si="6"/>
        <v>100154.21999999997</v>
      </c>
      <c r="J69" s="48">
        <f t="shared" si="2"/>
        <v>6.55463844658669</v>
      </c>
      <c r="K69" s="54">
        <v>69000</v>
      </c>
      <c r="L69" s="45">
        <f t="shared" si="3"/>
        <v>4.515736359531148</v>
      </c>
      <c r="M69" s="44">
        <f t="shared" si="7"/>
        <v>1496835.78</v>
      </c>
      <c r="N69" s="45">
        <f t="shared" si="8"/>
        <v>97.96109791294445</v>
      </c>
      <c r="O69" s="55">
        <f t="shared" si="14"/>
        <v>-27.961097912944453</v>
      </c>
      <c r="P69" s="54">
        <f t="shared" si="10"/>
        <v>31154.219999999972</v>
      </c>
      <c r="Q69" s="56">
        <f t="shared" si="4"/>
        <v>2.0389020870555417</v>
      </c>
      <c r="S69" s="2">
        <v>4</v>
      </c>
      <c r="T69" s="2">
        <v>83</v>
      </c>
      <c r="U69" s="2" t="s">
        <v>36</v>
      </c>
      <c r="V69" s="2"/>
      <c r="W69" s="2" t="s">
        <v>37</v>
      </c>
      <c r="Y69" s="37"/>
      <c r="Z69" s="38"/>
      <c r="AA69" s="2">
        <v>70</v>
      </c>
      <c r="AB69" s="2">
        <v>98</v>
      </c>
      <c r="AC69" s="49">
        <f t="shared" si="12"/>
        <v>0</v>
      </c>
      <c r="AG69" s="38"/>
      <c r="AH69" s="38"/>
      <c r="AI69" s="38">
        <f t="shared" si="11"/>
        <v>0</v>
      </c>
    </row>
    <row r="70" spans="1:35" s="1" customFormat="1" ht="23.25" customHeight="1">
      <c r="A70" s="50">
        <v>61</v>
      </c>
      <c r="B70" s="51" t="s">
        <v>103</v>
      </c>
      <c r="C70" s="52">
        <v>1300960</v>
      </c>
      <c r="D70" s="52"/>
      <c r="E70" s="53">
        <f t="shared" si="13"/>
        <v>1300960</v>
      </c>
      <c r="F70" s="54">
        <v>1215568.39</v>
      </c>
      <c r="G70" s="45">
        <f t="shared" si="0"/>
        <v>93.43626168367973</v>
      </c>
      <c r="H70" s="46">
        <f t="shared" si="1"/>
        <v>4.5637383163202685</v>
      </c>
      <c r="I70" s="47">
        <f t="shared" si="6"/>
        <v>85391.6100000001</v>
      </c>
      <c r="J70" s="48">
        <f t="shared" si="2"/>
        <v>6.563738316320264</v>
      </c>
      <c r="K70" s="54">
        <v>41000</v>
      </c>
      <c r="L70" s="45">
        <f t="shared" si="3"/>
        <v>3.1515188783667445</v>
      </c>
      <c r="M70" s="44">
        <f t="shared" si="7"/>
        <v>1256568.39</v>
      </c>
      <c r="N70" s="45">
        <f t="shared" si="8"/>
        <v>96.58778056204648</v>
      </c>
      <c r="O70" s="55">
        <f t="shared" si="14"/>
        <v>-26.587780562046476</v>
      </c>
      <c r="P70" s="54">
        <f t="shared" si="10"/>
        <v>44391.6100000001</v>
      </c>
      <c r="Q70" s="56">
        <f t="shared" si="4"/>
        <v>3.412219437953519</v>
      </c>
      <c r="S70" s="2">
        <v>3</v>
      </c>
      <c r="T70" s="2">
        <v>83</v>
      </c>
      <c r="U70" s="2" t="s">
        <v>36</v>
      </c>
      <c r="V70" s="2"/>
      <c r="W70" s="2" t="s">
        <v>37</v>
      </c>
      <c r="Y70" s="37"/>
      <c r="Z70" s="38"/>
      <c r="AA70" s="2">
        <v>70</v>
      </c>
      <c r="AB70" s="2">
        <v>98</v>
      </c>
      <c r="AC70" s="49">
        <f t="shared" si="12"/>
        <v>0</v>
      </c>
      <c r="AG70" s="38"/>
      <c r="AH70" s="38"/>
      <c r="AI70" s="38">
        <f t="shared" si="11"/>
        <v>0</v>
      </c>
    </row>
    <row r="71" spans="1:35" s="1" customFormat="1" ht="23.25" customHeight="1">
      <c r="A71" s="50">
        <v>62</v>
      </c>
      <c r="B71" s="51" t="s">
        <v>104</v>
      </c>
      <c r="C71" s="52">
        <v>4073113</v>
      </c>
      <c r="D71" s="52"/>
      <c r="E71" s="53">
        <f t="shared" si="13"/>
        <v>4073113</v>
      </c>
      <c r="F71" s="54">
        <v>3805167.66</v>
      </c>
      <c r="G71" s="45">
        <f t="shared" si="0"/>
        <v>93.42160799368935</v>
      </c>
      <c r="H71" s="46">
        <f t="shared" si="1"/>
        <v>4.578392006310651</v>
      </c>
      <c r="I71" s="47">
        <f t="shared" si="6"/>
        <v>267945.33999999985</v>
      </c>
      <c r="J71" s="48">
        <f t="shared" si="2"/>
        <v>6.578392006310649</v>
      </c>
      <c r="K71" s="54">
        <v>43961.2</v>
      </c>
      <c r="L71" s="45">
        <f t="shared" si="3"/>
        <v>1.07930224376294</v>
      </c>
      <c r="M71" s="44">
        <f t="shared" si="7"/>
        <v>3849128.8600000003</v>
      </c>
      <c r="N71" s="45">
        <f t="shared" si="8"/>
        <v>94.5009102374523</v>
      </c>
      <c r="O71" s="55">
        <f t="shared" si="14"/>
        <v>-24.500910237452302</v>
      </c>
      <c r="P71" s="54">
        <f t="shared" si="10"/>
        <v>223984.13999999966</v>
      </c>
      <c r="Q71" s="56">
        <f t="shared" si="4"/>
        <v>5.499089762547704</v>
      </c>
      <c r="S71" s="2">
        <v>3</v>
      </c>
      <c r="T71" s="2">
        <v>53</v>
      </c>
      <c r="U71" s="2" t="s">
        <v>39</v>
      </c>
      <c r="V71" s="2"/>
      <c r="W71" s="2" t="s">
        <v>37</v>
      </c>
      <c r="Y71" s="37"/>
      <c r="Z71" s="38"/>
      <c r="AA71" s="2">
        <v>70</v>
      </c>
      <c r="AB71" s="2">
        <v>98</v>
      </c>
      <c r="AC71" s="49">
        <f t="shared" si="12"/>
        <v>0</v>
      </c>
      <c r="AG71" s="38"/>
      <c r="AH71" s="38"/>
      <c r="AI71" s="38">
        <f t="shared" si="11"/>
        <v>0</v>
      </c>
    </row>
    <row r="72" spans="1:35" s="1" customFormat="1" ht="23.25" customHeight="1">
      <c r="A72" s="50">
        <v>63</v>
      </c>
      <c r="B72" s="51" t="s">
        <v>105</v>
      </c>
      <c r="C72" s="52">
        <v>7925610</v>
      </c>
      <c r="D72" s="52"/>
      <c r="E72" s="53">
        <f t="shared" si="13"/>
        <v>7925610</v>
      </c>
      <c r="F72" s="54">
        <v>7399903.24</v>
      </c>
      <c r="G72" s="45">
        <f t="shared" si="0"/>
        <v>93.36698676821091</v>
      </c>
      <c r="H72" s="46">
        <f t="shared" si="1"/>
        <v>4.633013231789093</v>
      </c>
      <c r="I72" s="47">
        <f t="shared" si="6"/>
        <v>525706.7599999998</v>
      </c>
      <c r="J72" s="48">
        <f t="shared" si="2"/>
        <v>6.633013231789096</v>
      </c>
      <c r="K72" s="54"/>
      <c r="L72" s="45">
        <f t="shared" si="3"/>
        <v>0</v>
      </c>
      <c r="M72" s="44">
        <f t="shared" si="7"/>
        <v>7399903.24</v>
      </c>
      <c r="N72" s="45">
        <f t="shared" si="8"/>
        <v>93.36698676821091</v>
      </c>
      <c r="O72" s="55">
        <f t="shared" si="14"/>
        <v>-23.366986768210907</v>
      </c>
      <c r="P72" s="54">
        <f t="shared" si="10"/>
        <v>525706.7599999998</v>
      </c>
      <c r="Q72" s="56">
        <f t="shared" si="4"/>
        <v>6.633013231789096</v>
      </c>
      <c r="S72" s="2">
        <v>1</v>
      </c>
      <c r="T72" s="2">
        <v>17</v>
      </c>
      <c r="U72" s="2" t="s">
        <v>39</v>
      </c>
      <c r="V72" s="2"/>
      <c r="W72" s="2" t="s">
        <v>37</v>
      </c>
      <c r="Y72" s="37"/>
      <c r="Z72" s="38"/>
      <c r="AA72" s="2">
        <v>70</v>
      </c>
      <c r="AB72" s="2">
        <v>98</v>
      </c>
      <c r="AC72" s="49">
        <f t="shared" si="12"/>
        <v>0</v>
      </c>
      <c r="AG72" s="38"/>
      <c r="AH72" s="38"/>
      <c r="AI72" s="38">
        <f t="shared" si="11"/>
        <v>0</v>
      </c>
    </row>
    <row r="73" spans="1:35" s="1" customFormat="1" ht="23.25" customHeight="1">
      <c r="A73" s="50">
        <v>64</v>
      </c>
      <c r="B73" s="51" t="s">
        <v>106</v>
      </c>
      <c r="C73" s="52">
        <v>16812420</v>
      </c>
      <c r="D73" s="52"/>
      <c r="E73" s="53">
        <f t="shared" si="13"/>
        <v>16812420</v>
      </c>
      <c r="F73" s="54">
        <v>15680234.31</v>
      </c>
      <c r="G73" s="45">
        <f aca="true" t="shared" si="15" ref="G73:G136">+F73*100/E73</f>
        <v>93.26577797842309</v>
      </c>
      <c r="H73" s="46">
        <f aca="true" t="shared" si="16" ref="H73:H136">+AB73-G73</f>
        <v>4.734222021576912</v>
      </c>
      <c r="I73" s="47">
        <f t="shared" si="6"/>
        <v>1132185.6899999995</v>
      </c>
      <c r="J73" s="48">
        <f aca="true" t="shared" si="17" ref="J73:J136">+I73*100/E73</f>
        <v>6.734222021576902</v>
      </c>
      <c r="K73" s="54">
        <v>45500</v>
      </c>
      <c r="L73" s="45">
        <f aca="true" t="shared" si="18" ref="L73:L136">+K73*100/E73</f>
        <v>0.2706332580318598</v>
      </c>
      <c r="M73" s="44">
        <f t="shared" si="7"/>
        <v>15725734.31</v>
      </c>
      <c r="N73" s="45">
        <f t="shared" si="8"/>
        <v>93.53641123645495</v>
      </c>
      <c r="O73" s="55">
        <f t="shared" si="14"/>
        <v>-23.536411236454953</v>
      </c>
      <c r="P73" s="54">
        <f t="shared" si="10"/>
        <v>1086685.6899999995</v>
      </c>
      <c r="Q73" s="56">
        <f aca="true" t="shared" si="19" ref="Q73:Q136">+P73*100/E73</f>
        <v>6.463588763545042</v>
      </c>
      <c r="S73" s="2">
        <v>2</v>
      </c>
      <c r="T73" s="2">
        <v>17</v>
      </c>
      <c r="U73" s="2" t="s">
        <v>39</v>
      </c>
      <c r="V73" s="2"/>
      <c r="W73" s="2" t="s">
        <v>37</v>
      </c>
      <c r="Y73" s="37"/>
      <c r="Z73" s="38"/>
      <c r="AA73" s="2">
        <v>70</v>
      </c>
      <c r="AB73" s="2">
        <v>98</v>
      </c>
      <c r="AC73" s="49">
        <f t="shared" si="12"/>
        <v>0</v>
      </c>
      <c r="AG73" s="38"/>
      <c r="AH73" s="38"/>
      <c r="AI73" s="38">
        <f t="shared" si="11"/>
        <v>0</v>
      </c>
    </row>
    <row r="74" spans="1:35" s="1" customFormat="1" ht="23.25" customHeight="1">
      <c r="A74" s="50">
        <v>65</v>
      </c>
      <c r="B74" s="51" t="s">
        <v>107</v>
      </c>
      <c r="C74" s="52">
        <v>3265780</v>
      </c>
      <c r="D74" s="52"/>
      <c r="E74" s="53">
        <f aca="true" t="shared" si="20" ref="E74:E105">SUM(C74:D74)</f>
        <v>3265780</v>
      </c>
      <c r="F74" s="54">
        <v>3045316.46</v>
      </c>
      <c r="G74" s="45">
        <f t="shared" si="15"/>
        <v>93.24928378519067</v>
      </c>
      <c r="H74" s="46">
        <f t="shared" si="16"/>
        <v>4.75071621480933</v>
      </c>
      <c r="I74" s="47">
        <f aca="true" t="shared" si="21" ref="I74:I137">+E74-F74</f>
        <v>220463.54000000004</v>
      </c>
      <c r="J74" s="48">
        <f t="shared" si="17"/>
        <v>6.750716214809327</v>
      </c>
      <c r="K74" s="54">
        <v>27500</v>
      </c>
      <c r="L74" s="45">
        <f t="shared" si="18"/>
        <v>0.8420652952740234</v>
      </c>
      <c r="M74" s="44">
        <f aca="true" t="shared" si="22" ref="M74:M137">SUM(F74+K74)</f>
        <v>3072816.46</v>
      </c>
      <c r="N74" s="45">
        <f aca="true" t="shared" si="23" ref="N74:N137">SUM(M74*100/E74)</f>
        <v>94.0913490804647</v>
      </c>
      <c r="O74" s="55">
        <f aca="true" t="shared" si="24" ref="O74:O105">+AA74-N74</f>
        <v>-24.091349080464695</v>
      </c>
      <c r="P74" s="54">
        <f aca="true" t="shared" si="25" ref="P74:P137">SUM(E74-M74)</f>
        <v>192963.54000000004</v>
      </c>
      <c r="Q74" s="56">
        <f t="shared" si="19"/>
        <v>5.908650919535304</v>
      </c>
      <c r="S74" s="2">
        <v>9</v>
      </c>
      <c r="T74" s="2">
        <v>83</v>
      </c>
      <c r="U74" s="2" t="s">
        <v>36</v>
      </c>
      <c r="V74" s="2"/>
      <c r="W74" s="2" t="s">
        <v>37</v>
      </c>
      <c r="Y74" s="37"/>
      <c r="Z74" s="38"/>
      <c r="AA74" s="2">
        <v>70</v>
      </c>
      <c r="AB74" s="2">
        <v>98</v>
      </c>
      <c r="AC74" s="49">
        <f t="shared" si="12"/>
        <v>0</v>
      </c>
      <c r="AG74" s="38"/>
      <c r="AH74" s="38"/>
      <c r="AI74" s="38">
        <f aca="true" t="shared" si="26" ref="AI74:AI137">SUM(AG74:AH74)</f>
        <v>0</v>
      </c>
    </row>
    <row r="75" spans="1:35" s="1" customFormat="1" ht="23.25" customHeight="1">
      <c r="A75" s="50">
        <v>66</v>
      </c>
      <c r="B75" s="51" t="s">
        <v>108</v>
      </c>
      <c r="C75" s="52">
        <v>9811010</v>
      </c>
      <c r="D75" s="52"/>
      <c r="E75" s="53">
        <f t="shared" si="20"/>
        <v>9811010</v>
      </c>
      <c r="F75" s="54">
        <v>9148562.82</v>
      </c>
      <c r="G75" s="45">
        <f t="shared" si="15"/>
        <v>93.24792065240989</v>
      </c>
      <c r="H75" s="46">
        <f t="shared" si="16"/>
        <v>4.7520793475901115</v>
      </c>
      <c r="I75" s="47">
        <f t="shared" si="21"/>
        <v>662447.1799999997</v>
      </c>
      <c r="J75" s="48">
        <f t="shared" si="17"/>
        <v>6.752079347590103</v>
      </c>
      <c r="K75" s="54"/>
      <c r="L75" s="45">
        <f t="shared" si="18"/>
        <v>0</v>
      </c>
      <c r="M75" s="44">
        <f t="shared" si="22"/>
        <v>9148562.82</v>
      </c>
      <c r="N75" s="45">
        <f t="shared" si="23"/>
        <v>93.24792065240989</v>
      </c>
      <c r="O75" s="55">
        <f t="shared" si="24"/>
        <v>-23.24792065240989</v>
      </c>
      <c r="P75" s="54">
        <f t="shared" si="25"/>
        <v>662447.1799999997</v>
      </c>
      <c r="Q75" s="56">
        <f t="shared" si="19"/>
        <v>6.752079347590103</v>
      </c>
      <c r="S75" s="2">
        <v>5</v>
      </c>
      <c r="T75" s="2">
        <v>17</v>
      </c>
      <c r="U75" s="2" t="s">
        <v>39</v>
      </c>
      <c r="V75" s="2"/>
      <c r="W75" s="2" t="s">
        <v>37</v>
      </c>
      <c r="Y75" s="37"/>
      <c r="Z75" s="38"/>
      <c r="AA75" s="2">
        <v>70</v>
      </c>
      <c r="AB75" s="2">
        <v>98</v>
      </c>
      <c r="AC75" s="49">
        <f t="shared" si="12"/>
        <v>0</v>
      </c>
      <c r="AG75" s="38"/>
      <c r="AH75" s="38"/>
      <c r="AI75" s="38">
        <f t="shared" si="26"/>
        <v>0</v>
      </c>
    </row>
    <row r="76" spans="1:35" s="1" customFormat="1" ht="23.25" customHeight="1">
      <c r="A76" s="50">
        <v>67</v>
      </c>
      <c r="B76" s="51" t="s">
        <v>109</v>
      </c>
      <c r="C76" s="52">
        <v>809960</v>
      </c>
      <c r="D76" s="52"/>
      <c r="E76" s="53">
        <f t="shared" si="20"/>
        <v>809960</v>
      </c>
      <c r="F76" s="54">
        <v>755257.78</v>
      </c>
      <c r="G76" s="45">
        <f t="shared" si="15"/>
        <v>93.24630599041927</v>
      </c>
      <c r="H76" s="46">
        <f t="shared" si="16"/>
        <v>4.753694009580727</v>
      </c>
      <c r="I76" s="47">
        <f t="shared" si="21"/>
        <v>54702.21999999997</v>
      </c>
      <c r="J76" s="48">
        <f t="shared" si="17"/>
        <v>6.753694009580717</v>
      </c>
      <c r="K76" s="54"/>
      <c r="L76" s="45">
        <f t="shared" si="18"/>
        <v>0</v>
      </c>
      <c r="M76" s="44">
        <f t="shared" si="22"/>
        <v>755257.78</v>
      </c>
      <c r="N76" s="45">
        <f t="shared" si="23"/>
        <v>93.24630599041927</v>
      </c>
      <c r="O76" s="55">
        <f t="shared" si="24"/>
        <v>-23.246305990419273</v>
      </c>
      <c r="P76" s="54">
        <f t="shared" si="25"/>
        <v>54702.21999999997</v>
      </c>
      <c r="Q76" s="56">
        <f t="shared" si="19"/>
        <v>6.753694009580717</v>
      </c>
      <c r="S76" s="2">
        <v>9</v>
      </c>
      <c r="T76" s="2">
        <v>83</v>
      </c>
      <c r="U76" s="2" t="s">
        <v>36</v>
      </c>
      <c r="V76" s="2"/>
      <c r="W76" s="2" t="s">
        <v>37</v>
      </c>
      <c r="Y76" s="37"/>
      <c r="Z76" s="38"/>
      <c r="AA76" s="2">
        <v>70</v>
      </c>
      <c r="AB76" s="2">
        <v>98</v>
      </c>
      <c r="AC76" s="49">
        <f t="shared" si="12"/>
        <v>0</v>
      </c>
      <c r="AG76" s="38"/>
      <c r="AH76" s="38"/>
      <c r="AI76" s="38">
        <f t="shared" si="26"/>
        <v>0</v>
      </c>
    </row>
    <row r="77" spans="1:35" s="1" customFormat="1" ht="23.25" customHeight="1">
      <c r="A77" s="50">
        <v>68</v>
      </c>
      <c r="B77" s="51" t="s">
        <v>110</v>
      </c>
      <c r="C77" s="52">
        <v>1410020</v>
      </c>
      <c r="D77" s="52"/>
      <c r="E77" s="53">
        <f t="shared" si="20"/>
        <v>1410020</v>
      </c>
      <c r="F77" s="54">
        <v>1314295.97</v>
      </c>
      <c r="G77" s="45">
        <f t="shared" si="15"/>
        <v>93.2111579977589</v>
      </c>
      <c r="H77" s="46">
        <f t="shared" si="16"/>
        <v>4.788842002241097</v>
      </c>
      <c r="I77" s="47">
        <f t="shared" si="21"/>
        <v>95724.03000000003</v>
      </c>
      <c r="J77" s="48">
        <f t="shared" si="17"/>
        <v>6.788842002241106</v>
      </c>
      <c r="K77" s="54">
        <v>64450</v>
      </c>
      <c r="L77" s="45">
        <f t="shared" si="18"/>
        <v>4.570857150962397</v>
      </c>
      <c r="M77" s="44">
        <f t="shared" si="22"/>
        <v>1378745.97</v>
      </c>
      <c r="N77" s="45">
        <f t="shared" si="23"/>
        <v>97.7820151487213</v>
      </c>
      <c r="O77" s="55">
        <f t="shared" si="24"/>
        <v>-27.7820151487213</v>
      </c>
      <c r="P77" s="54">
        <f t="shared" si="25"/>
        <v>31274.030000000028</v>
      </c>
      <c r="Q77" s="56">
        <f t="shared" si="19"/>
        <v>2.217984851278707</v>
      </c>
      <c r="S77" s="2">
        <v>1</v>
      </c>
      <c r="T77" s="2">
        <v>83</v>
      </c>
      <c r="U77" s="2" t="s">
        <v>36</v>
      </c>
      <c r="V77" s="2"/>
      <c r="W77" s="2" t="s">
        <v>37</v>
      </c>
      <c r="Y77" s="37"/>
      <c r="Z77" s="38"/>
      <c r="AA77" s="2">
        <v>70</v>
      </c>
      <c r="AB77" s="2">
        <v>98</v>
      </c>
      <c r="AC77" s="49">
        <f t="shared" si="12"/>
        <v>0</v>
      </c>
      <c r="AG77" s="38"/>
      <c r="AH77" s="38"/>
      <c r="AI77" s="38">
        <f t="shared" si="26"/>
        <v>0</v>
      </c>
    </row>
    <row r="78" spans="1:35" s="1" customFormat="1" ht="23.25" customHeight="1">
      <c r="A78" s="50">
        <v>69</v>
      </c>
      <c r="B78" s="51" t="s">
        <v>111</v>
      </c>
      <c r="C78" s="52">
        <v>8969550</v>
      </c>
      <c r="D78" s="52"/>
      <c r="E78" s="53">
        <f t="shared" si="20"/>
        <v>8969550</v>
      </c>
      <c r="F78" s="54">
        <v>8356188.23</v>
      </c>
      <c r="G78" s="45">
        <f t="shared" si="15"/>
        <v>93.16173308582928</v>
      </c>
      <c r="H78" s="46">
        <f t="shared" si="16"/>
        <v>4.838266914170717</v>
      </c>
      <c r="I78" s="47">
        <f t="shared" si="21"/>
        <v>613361.7699999996</v>
      </c>
      <c r="J78" s="48">
        <f t="shared" si="17"/>
        <v>6.838266914170717</v>
      </c>
      <c r="K78" s="54">
        <v>21840</v>
      </c>
      <c r="L78" s="45">
        <f t="shared" si="18"/>
        <v>0.24349047611084168</v>
      </c>
      <c r="M78" s="44">
        <f t="shared" si="22"/>
        <v>8378028.23</v>
      </c>
      <c r="N78" s="45">
        <f t="shared" si="23"/>
        <v>93.40522356194012</v>
      </c>
      <c r="O78" s="55">
        <f t="shared" si="24"/>
        <v>-23.40522356194012</v>
      </c>
      <c r="P78" s="54">
        <f t="shared" si="25"/>
        <v>591521.7699999996</v>
      </c>
      <c r="Q78" s="56">
        <f t="shared" si="19"/>
        <v>6.594776438059875</v>
      </c>
      <c r="S78" s="2">
        <v>3</v>
      </c>
      <c r="T78" s="2">
        <v>127</v>
      </c>
      <c r="U78" s="2" t="s">
        <v>39</v>
      </c>
      <c r="V78" s="2"/>
      <c r="W78" s="2" t="s">
        <v>37</v>
      </c>
      <c r="Y78" s="37"/>
      <c r="Z78" s="38"/>
      <c r="AA78" s="2">
        <v>70</v>
      </c>
      <c r="AB78" s="2">
        <v>98</v>
      </c>
      <c r="AC78" s="49">
        <f t="shared" si="12"/>
        <v>0</v>
      </c>
      <c r="AG78" s="38"/>
      <c r="AH78" s="38"/>
      <c r="AI78" s="38">
        <f t="shared" si="26"/>
        <v>0</v>
      </c>
    </row>
    <row r="79" spans="1:35" s="1" customFormat="1" ht="23.25" customHeight="1">
      <c r="A79" s="50">
        <v>70</v>
      </c>
      <c r="B79" s="51" t="s">
        <v>112</v>
      </c>
      <c r="C79" s="52">
        <v>3163570</v>
      </c>
      <c r="D79" s="52"/>
      <c r="E79" s="53">
        <f t="shared" si="20"/>
        <v>3163570</v>
      </c>
      <c r="F79" s="54">
        <v>2943087.6</v>
      </c>
      <c r="G79" s="45">
        <f t="shared" si="15"/>
        <v>93.03058253808197</v>
      </c>
      <c r="H79" s="46">
        <f t="shared" si="16"/>
        <v>4.969417461918027</v>
      </c>
      <c r="I79" s="47">
        <f t="shared" si="21"/>
        <v>220482.3999999999</v>
      </c>
      <c r="J79" s="48">
        <f t="shared" si="17"/>
        <v>6.96941746191802</v>
      </c>
      <c r="K79" s="54"/>
      <c r="L79" s="45">
        <f t="shared" si="18"/>
        <v>0</v>
      </c>
      <c r="M79" s="44">
        <f t="shared" si="22"/>
        <v>2943087.6</v>
      </c>
      <c r="N79" s="45">
        <f t="shared" si="23"/>
        <v>93.03058253808197</v>
      </c>
      <c r="O79" s="55">
        <f t="shared" si="24"/>
        <v>-23.030582538081973</v>
      </c>
      <c r="P79" s="54">
        <f t="shared" si="25"/>
        <v>220482.3999999999</v>
      </c>
      <c r="Q79" s="56">
        <f t="shared" si="19"/>
        <v>6.96941746191802</v>
      </c>
      <c r="S79" s="2">
        <v>7</v>
      </c>
      <c r="T79" s="2">
        <v>83</v>
      </c>
      <c r="U79" s="2" t="s">
        <v>36</v>
      </c>
      <c r="V79" s="2"/>
      <c r="W79" s="2" t="s">
        <v>37</v>
      </c>
      <c r="Y79" s="37"/>
      <c r="Z79" s="38"/>
      <c r="AA79" s="2">
        <v>70</v>
      </c>
      <c r="AB79" s="2">
        <v>98</v>
      </c>
      <c r="AC79" s="49">
        <f t="shared" si="12"/>
        <v>0</v>
      </c>
      <c r="AG79" s="38"/>
      <c r="AH79" s="38"/>
      <c r="AI79" s="38">
        <f t="shared" si="26"/>
        <v>0</v>
      </c>
    </row>
    <row r="80" spans="1:35" s="1" customFormat="1" ht="23.25" customHeight="1">
      <c r="A80" s="50">
        <v>71</v>
      </c>
      <c r="B80" s="51" t="s">
        <v>113</v>
      </c>
      <c r="C80" s="52">
        <v>4431732</v>
      </c>
      <c r="D80" s="52"/>
      <c r="E80" s="53">
        <f t="shared" si="20"/>
        <v>4431732</v>
      </c>
      <c r="F80" s="54">
        <v>4122816.81</v>
      </c>
      <c r="G80" s="45">
        <f t="shared" si="15"/>
        <v>93.02947041924016</v>
      </c>
      <c r="H80" s="46">
        <f t="shared" si="16"/>
        <v>4.970529580759845</v>
      </c>
      <c r="I80" s="47">
        <f t="shared" si="21"/>
        <v>308915.18999999994</v>
      </c>
      <c r="J80" s="48">
        <f t="shared" si="17"/>
        <v>6.9705295807598455</v>
      </c>
      <c r="K80" s="54">
        <v>141060</v>
      </c>
      <c r="L80" s="45">
        <f t="shared" si="18"/>
        <v>3.1829542039094423</v>
      </c>
      <c r="M80" s="44">
        <f t="shared" si="22"/>
        <v>4263876.8100000005</v>
      </c>
      <c r="N80" s="45">
        <f t="shared" si="23"/>
        <v>96.2124246231496</v>
      </c>
      <c r="O80" s="55">
        <f t="shared" si="24"/>
        <v>-26.2124246231496</v>
      </c>
      <c r="P80" s="54">
        <f t="shared" si="25"/>
        <v>167855.18999999948</v>
      </c>
      <c r="Q80" s="56">
        <f t="shared" si="19"/>
        <v>3.7875753768503935</v>
      </c>
      <c r="S80" s="2">
        <v>7</v>
      </c>
      <c r="T80" s="2">
        <v>83</v>
      </c>
      <c r="U80" s="2" t="s">
        <v>36</v>
      </c>
      <c r="V80" s="2"/>
      <c r="W80" s="2" t="s">
        <v>37</v>
      </c>
      <c r="Y80" s="37"/>
      <c r="Z80" s="38"/>
      <c r="AA80" s="2">
        <v>70</v>
      </c>
      <c r="AB80" s="2">
        <v>98</v>
      </c>
      <c r="AC80" s="49">
        <f aca="true" t="shared" si="27" ref="AC80:AC143">+Z80+Y80</f>
        <v>0</v>
      </c>
      <c r="AG80" s="38"/>
      <c r="AH80" s="38"/>
      <c r="AI80" s="38">
        <f t="shared" si="26"/>
        <v>0</v>
      </c>
    </row>
    <row r="81" spans="1:35" s="1" customFormat="1" ht="23.25" customHeight="1">
      <c r="A81" s="50">
        <v>72</v>
      </c>
      <c r="B81" s="51" t="s">
        <v>114</v>
      </c>
      <c r="C81" s="52">
        <v>4989350</v>
      </c>
      <c r="D81" s="52"/>
      <c r="E81" s="53">
        <f t="shared" si="20"/>
        <v>4989350</v>
      </c>
      <c r="F81" s="54">
        <v>4641165.45</v>
      </c>
      <c r="G81" s="45">
        <f t="shared" si="15"/>
        <v>93.02144467716235</v>
      </c>
      <c r="H81" s="46">
        <f t="shared" si="16"/>
        <v>4.97855532283765</v>
      </c>
      <c r="I81" s="47">
        <f t="shared" si="21"/>
        <v>348184.5499999998</v>
      </c>
      <c r="J81" s="48">
        <f t="shared" si="17"/>
        <v>6.978555322837641</v>
      </c>
      <c r="K81" s="54">
        <v>46360</v>
      </c>
      <c r="L81" s="45">
        <f t="shared" si="18"/>
        <v>0.9291791515928929</v>
      </c>
      <c r="M81" s="44">
        <f t="shared" si="22"/>
        <v>4687525.45</v>
      </c>
      <c r="N81" s="45">
        <f t="shared" si="23"/>
        <v>93.95062382875525</v>
      </c>
      <c r="O81" s="55">
        <f t="shared" si="24"/>
        <v>-23.950623828755255</v>
      </c>
      <c r="P81" s="54">
        <f t="shared" si="25"/>
        <v>301824.5499999998</v>
      </c>
      <c r="Q81" s="56">
        <f t="shared" si="19"/>
        <v>6.049376171244748</v>
      </c>
      <c r="S81" s="2">
        <v>6</v>
      </c>
      <c r="T81" s="2">
        <v>127</v>
      </c>
      <c r="U81" s="2" t="s">
        <v>39</v>
      </c>
      <c r="V81" s="2"/>
      <c r="W81" s="2" t="s">
        <v>37</v>
      </c>
      <c r="Y81" s="37"/>
      <c r="Z81" s="38"/>
      <c r="AA81" s="2">
        <v>70</v>
      </c>
      <c r="AB81" s="2">
        <v>98</v>
      </c>
      <c r="AC81" s="49">
        <f t="shared" si="27"/>
        <v>0</v>
      </c>
      <c r="AG81" s="38"/>
      <c r="AH81" s="38"/>
      <c r="AI81" s="38">
        <f t="shared" si="26"/>
        <v>0</v>
      </c>
    </row>
    <row r="82" spans="1:35" s="1" customFormat="1" ht="23.25" customHeight="1">
      <c r="A82" s="50">
        <v>73</v>
      </c>
      <c r="B82" s="51" t="s">
        <v>115</v>
      </c>
      <c r="C82" s="52">
        <v>4405220</v>
      </c>
      <c r="D82" s="52"/>
      <c r="E82" s="53">
        <f t="shared" si="20"/>
        <v>4405220</v>
      </c>
      <c r="F82" s="54">
        <v>4096472.73</v>
      </c>
      <c r="G82" s="45">
        <f t="shared" si="15"/>
        <v>92.99133142045119</v>
      </c>
      <c r="H82" s="46">
        <f t="shared" si="16"/>
        <v>5.008668579548811</v>
      </c>
      <c r="I82" s="47">
        <f t="shared" si="21"/>
        <v>308747.27</v>
      </c>
      <c r="J82" s="48">
        <f t="shared" si="17"/>
        <v>7.008668579548808</v>
      </c>
      <c r="K82" s="54">
        <v>19550</v>
      </c>
      <c r="L82" s="45">
        <f t="shared" si="18"/>
        <v>0.44379168350275355</v>
      </c>
      <c r="M82" s="44">
        <f t="shared" si="22"/>
        <v>4116022.73</v>
      </c>
      <c r="N82" s="45">
        <f t="shared" si="23"/>
        <v>93.43512310395394</v>
      </c>
      <c r="O82" s="55">
        <f t="shared" si="24"/>
        <v>-23.43512310395394</v>
      </c>
      <c r="P82" s="54">
        <f t="shared" si="25"/>
        <v>289197.27</v>
      </c>
      <c r="Q82" s="56">
        <f t="shared" si="19"/>
        <v>6.564876896046054</v>
      </c>
      <c r="S82" s="2">
        <v>8</v>
      </c>
      <c r="T82" s="2">
        <v>53</v>
      </c>
      <c r="U82" s="2" t="s">
        <v>39</v>
      </c>
      <c r="V82" s="2"/>
      <c r="W82" s="2" t="s">
        <v>37</v>
      </c>
      <c r="Y82" s="37"/>
      <c r="Z82" s="38"/>
      <c r="AA82" s="2">
        <v>70</v>
      </c>
      <c r="AB82" s="2">
        <v>98</v>
      </c>
      <c r="AC82" s="49">
        <f t="shared" si="27"/>
        <v>0</v>
      </c>
      <c r="AG82" s="38"/>
      <c r="AH82" s="38"/>
      <c r="AI82" s="38">
        <f t="shared" si="26"/>
        <v>0</v>
      </c>
    </row>
    <row r="83" spans="1:35" s="1" customFormat="1" ht="23.25" customHeight="1">
      <c r="A83" s="50">
        <v>74</v>
      </c>
      <c r="B83" s="51" t="s">
        <v>116</v>
      </c>
      <c r="C83" s="52">
        <v>5353080</v>
      </c>
      <c r="D83" s="52"/>
      <c r="E83" s="53">
        <f t="shared" si="20"/>
        <v>5353080</v>
      </c>
      <c r="F83" s="54">
        <v>4972760.19</v>
      </c>
      <c r="G83" s="45">
        <f t="shared" si="15"/>
        <v>92.89530868210451</v>
      </c>
      <c r="H83" s="46">
        <f t="shared" si="16"/>
        <v>5.104691317895487</v>
      </c>
      <c r="I83" s="47">
        <f t="shared" si="21"/>
        <v>380319.8099999996</v>
      </c>
      <c r="J83" s="48">
        <f t="shared" si="17"/>
        <v>7.104691317895484</v>
      </c>
      <c r="K83" s="54">
        <v>10200</v>
      </c>
      <c r="L83" s="45">
        <f t="shared" si="18"/>
        <v>0.1905445089555919</v>
      </c>
      <c r="M83" s="44">
        <f t="shared" si="22"/>
        <v>4982960.19</v>
      </c>
      <c r="N83" s="45">
        <f t="shared" si="23"/>
        <v>93.08585319106011</v>
      </c>
      <c r="O83" s="55">
        <f t="shared" si="24"/>
        <v>-23.08585319106011</v>
      </c>
      <c r="P83" s="54">
        <f t="shared" si="25"/>
        <v>370119.8099999996</v>
      </c>
      <c r="Q83" s="56">
        <f t="shared" si="19"/>
        <v>6.914146808939892</v>
      </c>
      <c r="S83" s="2">
        <v>3</v>
      </c>
      <c r="T83" s="2">
        <v>127</v>
      </c>
      <c r="U83" s="2" t="s">
        <v>39</v>
      </c>
      <c r="V83" s="2"/>
      <c r="W83" s="2" t="s">
        <v>37</v>
      </c>
      <c r="Y83" s="37"/>
      <c r="Z83" s="38"/>
      <c r="AA83" s="2">
        <v>70</v>
      </c>
      <c r="AB83" s="2">
        <v>98</v>
      </c>
      <c r="AC83" s="49">
        <f t="shared" si="27"/>
        <v>0</v>
      </c>
      <c r="AG83" s="38"/>
      <c r="AH83" s="38"/>
      <c r="AI83" s="38">
        <f t="shared" si="26"/>
        <v>0</v>
      </c>
    </row>
    <row r="84" spans="1:35" s="1" customFormat="1" ht="23.25" customHeight="1">
      <c r="A84" s="50">
        <v>75</v>
      </c>
      <c r="B84" s="51" t="s">
        <v>117</v>
      </c>
      <c r="C84" s="52">
        <v>2683390</v>
      </c>
      <c r="D84" s="52">
        <v>467000</v>
      </c>
      <c r="E84" s="53">
        <f t="shared" si="20"/>
        <v>3150390</v>
      </c>
      <c r="F84" s="54">
        <v>2926369.65</v>
      </c>
      <c r="G84" s="45">
        <f t="shared" si="15"/>
        <v>92.88912325140697</v>
      </c>
      <c r="H84" s="46">
        <f t="shared" si="16"/>
        <v>5.110876748593029</v>
      </c>
      <c r="I84" s="47">
        <f t="shared" si="21"/>
        <v>224020.3500000001</v>
      </c>
      <c r="J84" s="48">
        <f t="shared" si="17"/>
        <v>7.110876748593034</v>
      </c>
      <c r="K84" s="54"/>
      <c r="L84" s="45">
        <f t="shared" si="18"/>
        <v>0</v>
      </c>
      <c r="M84" s="44">
        <f t="shared" si="22"/>
        <v>2926369.65</v>
      </c>
      <c r="N84" s="45">
        <f t="shared" si="23"/>
        <v>92.88912325140697</v>
      </c>
      <c r="O84" s="55">
        <f t="shared" si="24"/>
        <v>-22.88912325140697</v>
      </c>
      <c r="P84" s="54">
        <f t="shared" si="25"/>
        <v>224020.3500000001</v>
      </c>
      <c r="Q84" s="56">
        <f t="shared" si="19"/>
        <v>7.110876748593034</v>
      </c>
      <c r="S84" s="2">
        <v>1</v>
      </c>
      <c r="T84" s="2">
        <v>15</v>
      </c>
      <c r="U84" s="2" t="s">
        <v>74</v>
      </c>
      <c r="V84" s="2"/>
      <c r="W84" s="2" t="s">
        <v>37</v>
      </c>
      <c r="Y84" s="37"/>
      <c r="Z84" s="38"/>
      <c r="AA84" s="2">
        <v>70</v>
      </c>
      <c r="AB84" s="2">
        <v>98</v>
      </c>
      <c r="AC84" s="49">
        <f t="shared" si="27"/>
        <v>0</v>
      </c>
      <c r="AG84" s="38"/>
      <c r="AH84" s="38"/>
      <c r="AI84" s="38">
        <f t="shared" si="26"/>
        <v>0</v>
      </c>
    </row>
    <row r="85" spans="1:35" s="1" customFormat="1" ht="23.25" customHeight="1">
      <c r="A85" s="50">
        <v>76</v>
      </c>
      <c r="B85" s="51" t="s">
        <v>118</v>
      </c>
      <c r="C85" s="52">
        <v>13520544</v>
      </c>
      <c r="D85" s="52"/>
      <c r="E85" s="53">
        <f t="shared" si="20"/>
        <v>13520544</v>
      </c>
      <c r="F85" s="54">
        <v>12542153.6</v>
      </c>
      <c r="G85" s="45">
        <f t="shared" si="15"/>
        <v>92.76367578109283</v>
      </c>
      <c r="H85" s="46">
        <f t="shared" si="16"/>
        <v>5.236324218907171</v>
      </c>
      <c r="I85" s="47">
        <f t="shared" si="21"/>
        <v>978390.4000000004</v>
      </c>
      <c r="J85" s="48">
        <f t="shared" si="17"/>
        <v>7.23632421890717</v>
      </c>
      <c r="K85" s="54">
        <v>305820</v>
      </c>
      <c r="L85" s="45">
        <f t="shared" si="18"/>
        <v>2.261891237512337</v>
      </c>
      <c r="M85" s="44">
        <f t="shared" si="22"/>
        <v>12847973.6</v>
      </c>
      <c r="N85" s="45">
        <f t="shared" si="23"/>
        <v>95.02556701860517</v>
      </c>
      <c r="O85" s="55">
        <f t="shared" si="24"/>
        <v>-25.025567018605173</v>
      </c>
      <c r="P85" s="54">
        <f t="shared" si="25"/>
        <v>672570.4000000004</v>
      </c>
      <c r="Q85" s="56">
        <f t="shared" si="19"/>
        <v>4.974432981394834</v>
      </c>
      <c r="S85" s="2">
        <v>6</v>
      </c>
      <c r="T85" s="2">
        <v>3</v>
      </c>
      <c r="U85" s="2" t="s">
        <v>43</v>
      </c>
      <c r="V85" s="2" t="s">
        <v>69</v>
      </c>
      <c r="W85" s="2" t="s">
        <v>37</v>
      </c>
      <c r="Y85" s="37"/>
      <c r="Z85" s="38"/>
      <c r="AA85" s="2">
        <v>70</v>
      </c>
      <c r="AB85" s="2">
        <v>98</v>
      </c>
      <c r="AC85" s="49">
        <f t="shared" si="27"/>
        <v>0</v>
      </c>
      <c r="AG85" s="38"/>
      <c r="AH85" s="38"/>
      <c r="AI85" s="38">
        <f t="shared" si="26"/>
        <v>0</v>
      </c>
    </row>
    <row r="86" spans="1:35" s="1" customFormat="1" ht="23.25" customHeight="1">
      <c r="A86" s="50">
        <v>77</v>
      </c>
      <c r="B86" s="51" t="s">
        <v>119</v>
      </c>
      <c r="C86" s="52">
        <v>3361320</v>
      </c>
      <c r="D86" s="52"/>
      <c r="E86" s="53">
        <f t="shared" si="20"/>
        <v>3361320</v>
      </c>
      <c r="F86" s="54">
        <v>3117500.36</v>
      </c>
      <c r="G86" s="45">
        <f t="shared" si="15"/>
        <v>92.74631275808314</v>
      </c>
      <c r="H86" s="46">
        <f t="shared" si="16"/>
        <v>5.2536872419168645</v>
      </c>
      <c r="I86" s="47">
        <f t="shared" si="21"/>
        <v>243819.64000000013</v>
      </c>
      <c r="J86" s="48">
        <f t="shared" si="17"/>
        <v>7.253687241916871</v>
      </c>
      <c r="K86" s="54"/>
      <c r="L86" s="45">
        <f t="shared" si="18"/>
        <v>0</v>
      </c>
      <c r="M86" s="44">
        <f t="shared" si="22"/>
        <v>3117500.36</v>
      </c>
      <c r="N86" s="45">
        <f t="shared" si="23"/>
        <v>92.74631275808314</v>
      </c>
      <c r="O86" s="55">
        <f t="shared" si="24"/>
        <v>-22.746312758083135</v>
      </c>
      <c r="P86" s="54">
        <f t="shared" si="25"/>
        <v>243819.64000000013</v>
      </c>
      <c r="Q86" s="56">
        <f t="shared" si="19"/>
        <v>7.253687241916871</v>
      </c>
      <c r="S86" s="2">
        <v>9</v>
      </c>
      <c r="T86" s="2">
        <v>53</v>
      </c>
      <c r="U86" s="2" t="s">
        <v>39</v>
      </c>
      <c r="V86" s="2"/>
      <c r="W86" s="2" t="s">
        <v>37</v>
      </c>
      <c r="Y86" s="37"/>
      <c r="Z86" s="38"/>
      <c r="AA86" s="2">
        <v>70</v>
      </c>
      <c r="AB86" s="2">
        <v>98</v>
      </c>
      <c r="AC86" s="49">
        <f t="shared" si="27"/>
        <v>0</v>
      </c>
      <c r="AG86" s="38"/>
      <c r="AH86" s="38"/>
      <c r="AI86" s="38">
        <f t="shared" si="26"/>
        <v>0</v>
      </c>
    </row>
    <row r="87" spans="1:35" s="1" customFormat="1" ht="23.25" customHeight="1">
      <c r="A87" s="50">
        <v>78</v>
      </c>
      <c r="B87" s="51" t="s">
        <v>120</v>
      </c>
      <c r="C87" s="52">
        <v>21270770</v>
      </c>
      <c r="D87" s="52">
        <v>260000</v>
      </c>
      <c r="E87" s="53">
        <f t="shared" si="20"/>
        <v>21530770</v>
      </c>
      <c r="F87" s="54">
        <v>19960896.8</v>
      </c>
      <c r="G87" s="45">
        <f t="shared" si="15"/>
        <v>92.70869922441231</v>
      </c>
      <c r="H87" s="46">
        <f t="shared" si="16"/>
        <v>5.291300775587686</v>
      </c>
      <c r="I87" s="47">
        <f t="shared" si="21"/>
        <v>1569873.1999999993</v>
      </c>
      <c r="J87" s="48">
        <f t="shared" si="17"/>
        <v>7.291300775587679</v>
      </c>
      <c r="K87" s="54">
        <v>386687.65</v>
      </c>
      <c r="L87" s="45">
        <f t="shared" si="18"/>
        <v>1.7959768740272641</v>
      </c>
      <c r="M87" s="44">
        <f t="shared" si="22"/>
        <v>20347584.45</v>
      </c>
      <c r="N87" s="45">
        <f t="shared" si="23"/>
        <v>94.50467609843959</v>
      </c>
      <c r="O87" s="55">
        <f t="shared" si="24"/>
        <v>-24.50467609843959</v>
      </c>
      <c r="P87" s="54">
        <f t="shared" si="25"/>
        <v>1183185.5500000007</v>
      </c>
      <c r="Q87" s="56">
        <f t="shared" si="19"/>
        <v>5.495323901560422</v>
      </c>
      <c r="S87" s="2">
        <v>2</v>
      </c>
      <c r="T87" s="2">
        <v>10</v>
      </c>
      <c r="U87" s="2" t="s">
        <v>36</v>
      </c>
      <c r="V87" s="2"/>
      <c r="W87" s="2" t="s">
        <v>37</v>
      </c>
      <c r="Y87" s="37"/>
      <c r="Z87" s="38"/>
      <c r="AA87" s="2">
        <v>70</v>
      </c>
      <c r="AB87" s="2">
        <v>98</v>
      </c>
      <c r="AC87" s="49">
        <f t="shared" si="27"/>
        <v>0</v>
      </c>
      <c r="AG87" s="38"/>
      <c r="AH87" s="38"/>
      <c r="AI87" s="38">
        <f t="shared" si="26"/>
        <v>0</v>
      </c>
    </row>
    <row r="88" spans="1:35" s="1" customFormat="1" ht="23.25" customHeight="1">
      <c r="A88" s="50">
        <v>79</v>
      </c>
      <c r="B88" s="51" t="s">
        <v>121</v>
      </c>
      <c r="C88" s="52">
        <v>2580910</v>
      </c>
      <c r="D88" s="52"/>
      <c r="E88" s="53">
        <f t="shared" si="20"/>
        <v>2580910</v>
      </c>
      <c r="F88" s="54">
        <v>2392616.44</v>
      </c>
      <c r="G88" s="45">
        <f t="shared" si="15"/>
        <v>92.70437326369381</v>
      </c>
      <c r="H88" s="46">
        <f t="shared" si="16"/>
        <v>5.29562673630619</v>
      </c>
      <c r="I88" s="47">
        <f t="shared" si="21"/>
        <v>188293.56000000006</v>
      </c>
      <c r="J88" s="48">
        <f t="shared" si="17"/>
        <v>7.29562673630619</v>
      </c>
      <c r="K88" s="54">
        <v>29660</v>
      </c>
      <c r="L88" s="45">
        <f t="shared" si="18"/>
        <v>1.149207062625198</v>
      </c>
      <c r="M88" s="44">
        <f t="shared" si="22"/>
        <v>2422276.44</v>
      </c>
      <c r="N88" s="45">
        <f t="shared" si="23"/>
        <v>93.853580326319</v>
      </c>
      <c r="O88" s="55">
        <f t="shared" si="24"/>
        <v>-23.853580326319005</v>
      </c>
      <c r="P88" s="54">
        <f t="shared" si="25"/>
        <v>158633.56000000006</v>
      </c>
      <c r="Q88" s="56">
        <f t="shared" si="19"/>
        <v>6.146419673680991</v>
      </c>
      <c r="S88" s="2">
        <v>9</v>
      </c>
      <c r="T88" s="2">
        <v>53</v>
      </c>
      <c r="U88" s="2" t="s">
        <v>39</v>
      </c>
      <c r="V88" s="2"/>
      <c r="W88" s="2" t="s">
        <v>37</v>
      </c>
      <c r="Y88" s="37"/>
      <c r="Z88" s="38"/>
      <c r="AA88" s="2">
        <v>70</v>
      </c>
      <c r="AB88" s="2">
        <v>98</v>
      </c>
      <c r="AC88" s="49">
        <f t="shared" si="27"/>
        <v>0</v>
      </c>
      <c r="AG88" s="38"/>
      <c r="AH88" s="38"/>
      <c r="AI88" s="38">
        <f t="shared" si="26"/>
        <v>0</v>
      </c>
    </row>
    <row r="89" spans="1:35" s="1" customFormat="1" ht="23.25" customHeight="1">
      <c r="A89" s="50">
        <v>80</v>
      </c>
      <c r="B89" s="51" t="s">
        <v>122</v>
      </c>
      <c r="C89" s="52">
        <v>9742580</v>
      </c>
      <c r="D89" s="52"/>
      <c r="E89" s="53">
        <f t="shared" si="20"/>
        <v>9742580</v>
      </c>
      <c r="F89" s="54">
        <v>9027014.45</v>
      </c>
      <c r="G89" s="45">
        <f t="shared" si="15"/>
        <v>92.65527663103612</v>
      </c>
      <c r="H89" s="46">
        <f t="shared" si="16"/>
        <v>5.344723368963884</v>
      </c>
      <c r="I89" s="47">
        <f t="shared" si="21"/>
        <v>715565.5500000007</v>
      </c>
      <c r="J89" s="48">
        <f t="shared" si="17"/>
        <v>7.344723368963876</v>
      </c>
      <c r="K89" s="54">
        <v>41000</v>
      </c>
      <c r="L89" s="45">
        <f t="shared" si="18"/>
        <v>0.4208330852813115</v>
      </c>
      <c r="M89" s="44">
        <f t="shared" si="22"/>
        <v>9068014.45</v>
      </c>
      <c r="N89" s="45">
        <f t="shared" si="23"/>
        <v>93.07610971631743</v>
      </c>
      <c r="O89" s="55">
        <f t="shared" si="24"/>
        <v>-23.076109716317433</v>
      </c>
      <c r="P89" s="54">
        <f t="shared" si="25"/>
        <v>674565.5500000007</v>
      </c>
      <c r="Q89" s="56">
        <f t="shared" si="19"/>
        <v>6.923890283682564</v>
      </c>
      <c r="S89" s="2">
        <v>2</v>
      </c>
      <c r="T89" s="2">
        <v>3</v>
      </c>
      <c r="U89" s="2" t="s">
        <v>43</v>
      </c>
      <c r="V89" s="2" t="s">
        <v>69</v>
      </c>
      <c r="W89" s="2" t="s">
        <v>37</v>
      </c>
      <c r="Y89" s="37"/>
      <c r="Z89" s="38"/>
      <c r="AA89" s="2">
        <v>70</v>
      </c>
      <c r="AB89" s="2">
        <v>98</v>
      </c>
      <c r="AC89" s="49">
        <f t="shared" si="27"/>
        <v>0</v>
      </c>
      <c r="AG89" s="38"/>
      <c r="AH89" s="38"/>
      <c r="AI89" s="38">
        <f t="shared" si="26"/>
        <v>0</v>
      </c>
    </row>
    <row r="90" spans="1:35" s="1" customFormat="1" ht="23.25" customHeight="1">
      <c r="A90" s="50">
        <v>81</v>
      </c>
      <c r="B90" s="51" t="s">
        <v>123</v>
      </c>
      <c r="C90" s="52">
        <v>2132990</v>
      </c>
      <c r="D90" s="52"/>
      <c r="E90" s="53">
        <f t="shared" si="20"/>
        <v>2132990</v>
      </c>
      <c r="F90" s="54">
        <v>1975333.2</v>
      </c>
      <c r="G90" s="45">
        <f t="shared" si="15"/>
        <v>92.60864795428014</v>
      </c>
      <c r="H90" s="46">
        <f t="shared" si="16"/>
        <v>5.391352045719856</v>
      </c>
      <c r="I90" s="47">
        <f t="shared" si="21"/>
        <v>157656.80000000005</v>
      </c>
      <c r="J90" s="48">
        <f t="shared" si="17"/>
        <v>7.391352045719859</v>
      </c>
      <c r="K90" s="54">
        <v>83000</v>
      </c>
      <c r="L90" s="45">
        <f t="shared" si="18"/>
        <v>3.891251248247765</v>
      </c>
      <c r="M90" s="44">
        <f t="shared" si="22"/>
        <v>2058333.2</v>
      </c>
      <c r="N90" s="45">
        <f t="shared" si="23"/>
        <v>96.49989920252791</v>
      </c>
      <c r="O90" s="55">
        <f t="shared" si="24"/>
        <v>-26.499899202527914</v>
      </c>
      <c r="P90" s="54">
        <f t="shared" si="25"/>
        <v>74656.80000000005</v>
      </c>
      <c r="Q90" s="56">
        <f t="shared" si="19"/>
        <v>3.5001007974720952</v>
      </c>
      <c r="S90" s="2">
        <v>5</v>
      </c>
      <c r="T90" s="2">
        <v>83</v>
      </c>
      <c r="U90" s="2" t="s">
        <v>36</v>
      </c>
      <c r="V90" s="2"/>
      <c r="W90" s="2" t="s">
        <v>37</v>
      </c>
      <c r="Y90" s="37"/>
      <c r="Z90" s="38"/>
      <c r="AA90" s="2">
        <v>70</v>
      </c>
      <c r="AB90" s="2">
        <v>98</v>
      </c>
      <c r="AC90" s="49">
        <f t="shared" si="27"/>
        <v>0</v>
      </c>
      <c r="AG90" s="38">
        <f>60870+404550</f>
        <v>465420</v>
      </c>
      <c r="AH90" s="38">
        <f>3044+20229</f>
        <v>23273</v>
      </c>
      <c r="AI90" s="38">
        <f t="shared" si="26"/>
        <v>488693</v>
      </c>
    </row>
    <row r="91" spans="1:35" s="1" customFormat="1" ht="23.25" customHeight="1">
      <c r="A91" s="50">
        <v>82</v>
      </c>
      <c r="B91" s="51" t="s">
        <v>124</v>
      </c>
      <c r="C91" s="52">
        <v>2844835</v>
      </c>
      <c r="D91" s="52"/>
      <c r="E91" s="53">
        <f t="shared" si="20"/>
        <v>2844835</v>
      </c>
      <c r="F91" s="54">
        <v>2633093.8</v>
      </c>
      <c r="G91" s="45">
        <f t="shared" si="15"/>
        <v>92.55699539692108</v>
      </c>
      <c r="H91" s="46">
        <f t="shared" si="16"/>
        <v>5.4430046030789185</v>
      </c>
      <c r="I91" s="47">
        <f t="shared" si="21"/>
        <v>211741.2000000002</v>
      </c>
      <c r="J91" s="48">
        <f t="shared" si="17"/>
        <v>7.443004603078919</v>
      </c>
      <c r="K91" s="54"/>
      <c r="L91" s="45">
        <f t="shared" si="18"/>
        <v>0</v>
      </c>
      <c r="M91" s="44">
        <f t="shared" si="22"/>
        <v>2633093.8</v>
      </c>
      <c r="N91" s="45">
        <f t="shared" si="23"/>
        <v>92.55699539692108</v>
      </c>
      <c r="O91" s="55">
        <f t="shared" si="24"/>
        <v>-22.55699539692108</v>
      </c>
      <c r="P91" s="54">
        <f t="shared" si="25"/>
        <v>211741.2000000002</v>
      </c>
      <c r="Q91" s="56">
        <f t="shared" si="19"/>
        <v>7.443004603078919</v>
      </c>
      <c r="S91" s="2">
        <v>3</v>
      </c>
      <c r="T91" s="2">
        <v>53</v>
      </c>
      <c r="U91" s="2" t="s">
        <v>39</v>
      </c>
      <c r="V91" s="2"/>
      <c r="W91" s="2" t="s">
        <v>37</v>
      </c>
      <c r="Y91" s="37"/>
      <c r="Z91" s="38"/>
      <c r="AA91" s="2">
        <v>70</v>
      </c>
      <c r="AB91" s="2">
        <v>98</v>
      </c>
      <c r="AC91" s="49">
        <f t="shared" si="27"/>
        <v>0</v>
      </c>
      <c r="AG91" s="38"/>
      <c r="AH91" s="38"/>
      <c r="AI91" s="38">
        <f t="shared" si="26"/>
        <v>0</v>
      </c>
    </row>
    <row r="92" spans="1:35" s="1" customFormat="1" ht="23.25" customHeight="1">
      <c r="A92" s="50">
        <v>83</v>
      </c>
      <c r="B92" s="51" t="s">
        <v>125</v>
      </c>
      <c r="C92" s="52">
        <v>18023470</v>
      </c>
      <c r="D92" s="52"/>
      <c r="E92" s="53">
        <f t="shared" si="20"/>
        <v>18023470</v>
      </c>
      <c r="F92" s="54">
        <v>16668214.06</v>
      </c>
      <c r="G92" s="45">
        <f t="shared" si="15"/>
        <v>92.48060478919986</v>
      </c>
      <c r="H92" s="46">
        <f t="shared" si="16"/>
        <v>5.519395210800141</v>
      </c>
      <c r="I92" s="47">
        <f t="shared" si="21"/>
        <v>1355255.9399999995</v>
      </c>
      <c r="J92" s="48">
        <f t="shared" si="17"/>
        <v>7.519395210800137</v>
      </c>
      <c r="K92" s="54">
        <v>201380</v>
      </c>
      <c r="L92" s="45">
        <f t="shared" si="18"/>
        <v>1.1173209154507984</v>
      </c>
      <c r="M92" s="44">
        <f t="shared" si="22"/>
        <v>16869594.060000002</v>
      </c>
      <c r="N92" s="45">
        <f t="shared" si="23"/>
        <v>93.59792570465068</v>
      </c>
      <c r="O92" s="55">
        <f t="shared" si="24"/>
        <v>-23.597925704650677</v>
      </c>
      <c r="P92" s="54">
        <f t="shared" si="25"/>
        <v>1153875.9399999976</v>
      </c>
      <c r="Q92" s="56">
        <f t="shared" si="19"/>
        <v>6.402074295349329</v>
      </c>
      <c r="S92" s="2">
        <v>4</v>
      </c>
      <c r="T92" s="2">
        <v>3</v>
      </c>
      <c r="U92" s="2" t="s">
        <v>43</v>
      </c>
      <c r="V92" s="2" t="s">
        <v>69</v>
      </c>
      <c r="W92" s="2" t="s">
        <v>37</v>
      </c>
      <c r="Y92" s="37"/>
      <c r="Z92" s="38"/>
      <c r="AA92" s="2">
        <v>70</v>
      </c>
      <c r="AB92" s="2">
        <v>98</v>
      </c>
      <c r="AC92" s="49">
        <f t="shared" si="27"/>
        <v>0</v>
      </c>
      <c r="AG92" s="38"/>
      <c r="AH92" s="38"/>
      <c r="AI92" s="38">
        <f t="shared" si="26"/>
        <v>0</v>
      </c>
    </row>
    <row r="93" spans="1:35" s="1" customFormat="1" ht="23.25" customHeight="1">
      <c r="A93" s="50">
        <v>84</v>
      </c>
      <c r="B93" s="51" t="s">
        <v>126</v>
      </c>
      <c r="C93" s="52">
        <v>2154540</v>
      </c>
      <c r="D93" s="52"/>
      <c r="E93" s="53">
        <f t="shared" si="20"/>
        <v>2154540</v>
      </c>
      <c r="F93" s="54">
        <v>1992416.35</v>
      </c>
      <c r="G93" s="45">
        <f t="shared" si="15"/>
        <v>92.47525457870357</v>
      </c>
      <c r="H93" s="46">
        <f t="shared" si="16"/>
        <v>5.52474542129643</v>
      </c>
      <c r="I93" s="47">
        <f t="shared" si="21"/>
        <v>162123.6499999999</v>
      </c>
      <c r="J93" s="48">
        <f t="shared" si="17"/>
        <v>7.524745421296421</v>
      </c>
      <c r="K93" s="54">
        <v>139000</v>
      </c>
      <c r="L93" s="45">
        <f t="shared" si="18"/>
        <v>6.451493126142935</v>
      </c>
      <c r="M93" s="44">
        <f t="shared" si="22"/>
        <v>2131416.35</v>
      </c>
      <c r="N93" s="45">
        <f t="shared" si="23"/>
        <v>98.9267477048465</v>
      </c>
      <c r="O93" s="55">
        <f t="shared" si="24"/>
        <v>-28.926747704846505</v>
      </c>
      <c r="P93" s="54">
        <f t="shared" si="25"/>
        <v>23123.649999999907</v>
      </c>
      <c r="Q93" s="56">
        <f t="shared" si="19"/>
        <v>1.0732522951534855</v>
      </c>
      <c r="S93" s="2">
        <v>6</v>
      </c>
      <c r="T93" s="2">
        <v>83</v>
      </c>
      <c r="U93" s="2" t="s">
        <v>36</v>
      </c>
      <c r="V93" s="2"/>
      <c r="W93" s="2" t="s">
        <v>37</v>
      </c>
      <c r="Y93" s="37"/>
      <c r="Z93" s="38"/>
      <c r="AA93" s="2">
        <v>70</v>
      </c>
      <c r="AB93" s="2">
        <v>98</v>
      </c>
      <c r="AC93" s="49">
        <f t="shared" si="27"/>
        <v>0</v>
      </c>
      <c r="AG93" s="38"/>
      <c r="AH93" s="38"/>
      <c r="AI93" s="38">
        <f t="shared" si="26"/>
        <v>0</v>
      </c>
    </row>
    <row r="94" spans="1:35" s="1" customFormat="1" ht="23.25" customHeight="1">
      <c r="A94" s="50">
        <v>85</v>
      </c>
      <c r="B94" s="51" t="s">
        <v>127</v>
      </c>
      <c r="C94" s="52">
        <v>7737900</v>
      </c>
      <c r="D94" s="52"/>
      <c r="E94" s="53">
        <f t="shared" si="20"/>
        <v>7737900</v>
      </c>
      <c r="F94" s="54">
        <v>7154534.94</v>
      </c>
      <c r="G94" s="45">
        <f t="shared" si="15"/>
        <v>92.46093823905711</v>
      </c>
      <c r="H94" s="46">
        <f t="shared" si="16"/>
        <v>5.539061760942886</v>
      </c>
      <c r="I94" s="47">
        <f t="shared" si="21"/>
        <v>583365.0599999996</v>
      </c>
      <c r="J94" s="48">
        <f t="shared" si="17"/>
        <v>7.539061760942886</v>
      </c>
      <c r="K94" s="54">
        <v>18592.2</v>
      </c>
      <c r="L94" s="45">
        <f t="shared" si="18"/>
        <v>0.2402744930795177</v>
      </c>
      <c r="M94" s="44">
        <f t="shared" si="22"/>
        <v>7173127.140000001</v>
      </c>
      <c r="N94" s="45">
        <f t="shared" si="23"/>
        <v>92.70121273213663</v>
      </c>
      <c r="O94" s="55">
        <f t="shared" si="24"/>
        <v>-22.701212732136625</v>
      </c>
      <c r="P94" s="54">
        <f t="shared" si="25"/>
        <v>564772.8599999994</v>
      </c>
      <c r="Q94" s="56">
        <f t="shared" si="19"/>
        <v>7.298787267863366</v>
      </c>
      <c r="S94" s="2">
        <v>6</v>
      </c>
      <c r="T94" s="2">
        <v>17</v>
      </c>
      <c r="U94" s="2" t="s">
        <v>39</v>
      </c>
      <c r="V94" s="2"/>
      <c r="W94" s="2" t="s">
        <v>37</v>
      </c>
      <c r="Y94" s="37"/>
      <c r="Z94" s="38"/>
      <c r="AA94" s="2">
        <v>70</v>
      </c>
      <c r="AB94" s="2">
        <v>98</v>
      </c>
      <c r="AC94" s="49">
        <f t="shared" si="27"/>
        <v>0</v>
      </c>
      <c r="AG94" s="38"/>
      <c r="AH94" s="38"/>
      <c r="AI94" s="38">
        <f t="shared" si="26"/>
        <v>0</v>
      </c>
    </row>
    <row r="95" spans="1:35" s="1" customFormat="1" ht="23.25" customHeight="1">
      <c r="A95" s="50">
        <v>86</v>
      </c>
      <c r="B95" s="51" t="s">
        <v>128</v>
      </c>
      <c r="C95" s="52">
        <v>8485570</v>
      </c>
      <c r="D95" s="52"/>
      <c r="E95" s="53">
        <f t="shared" si="20"/>
        <v>8485570</v>
      </c>
      <c r="F95" s="54">
        <v>7844962.71</v>
      </c>
      <c r="G95" s="45">
        <f t="shared" si="15"/>
        <v>92.45062747699919</v>
      </c>
      <c r="H95" s="46">
        <f t="shared" si="16"/>
        <v>5.549372523000812</v>
      </c>
      <c r="I95" s="47">
        <f t="shared" si="21"/>
        <v>640607.29</v>
      </c>
      <c r="J95" s="48">
        <f t="shared" si="17"/>
        <v>7.549372523000812</v>
      </c>
      <c r="K95" s="54"/>
      <c r="L95" s="45">
        <f t="shared" si="18"/>
        <v>0</v>
      </c>
      <c r="M95" s="44">
        <f t="shared" si="22"/>
        <v>7844962.71</v>
      </c>
      <c r="N95" s="45">
        <f t="shared" si="23"/>
        <v>92.45062747699919</v>
      </c>
      <c r="O95" s="55">
        <f t="shared" si="24"/>
        <v>-22.450627476999188</v>
      </c>
      <c r="P95" s="54">
        <f t="shared" si="25"/>
        <v>640607.29</v>
      </c>
      <c r="Q95" s="56">
        <f t="shared" si="19"/>
        <v>7.549372523000812</v>
      </c>
      <c r="S95" s="2">
        <v>2</v>
      </c>
      <c r="T95" s="2">
        <v>17</v>
      </c>
      <c r="U95" s="2" t="s">
        <v>39</v>
      </c>
      <c r="V95" s="2"/>
      <c r="W95" s="2" t="s">
        <v>37</v>
      </c>
      <c r="Y95" s="37"/>
      <c r="Z95" s="38"/>
      <c r="AA95" s="2">
        <v>70</v>
      </c>
      <c r="AB95" s="2">
        <v>98</v>
      </c>
      <c r="AC95" s="49">
        <f t="shared" si="27"/>
        <v>0</v>
      </c>
      <c r="AG95" s="38"/>
      <c r="AH95" s="38"/>
      <c r="AI95" s="38">
        <f t="shared" si="26"/>
        <v>0</v>
      </c>
    </row>
    <row r="96" spans="1:35" s="1" customFormat="1" ht="23.25" customHeight="1">
      <c r="A96" s="50">
        <v>87</v>
      </c>
      <c r="B96" s="51" t="s">
        <v>129</v>
      </c>
      <c r="C96" s="52">
        <v>2114862</v>
      </c>
      <c r="D96" s="52"/>
      <c r="E96" s="53">
        <f t="shared" si="20"/>
        <v>2114862</v>
      </c>
      <c r="F96" s="54">
        <v>1954927.57</v>
      </c>
      <c r="G96" s="45">
        <f t="shared" si="15"/>
        <v>92.43759498255677</v>
      </c>
      <c r="H96" s="46">
        <f t="shared" si="16"/>
        <v>5.562405017443226</v>
      </c>
      <c r="I96" s="47">
        <f t="shared" si="21"/>
        <v>159934.42999999993</v>
      </c>
      <c r="J96" s="48">
        <f t="shared" si="17"/>
        <v>7.562405017443215</v>
      </c>
      <c r="K96" s="54"/>
      <c r="L96" s="45">
        <f t="shared" si="18"/>
        <v>0</v>
      </c>
      <c r="M96" s="44">
        <f t="shared" si="22"/>
        <v>1954927.57</v>
      </c>
      <c r="N96" s="45">
        <f t="shared" si="23"/>
        <v>92.43759498255677</v>
      </c>
      <c r="O96" s="55">
        <f t="shared" si="24"/>
        <v>-22.437594982556774</v>
      </c>
      <c r="P96" s="54">
        <f t="shared" si="25"/>
        <v>159934.42999999993</v>
      </c>
      <c r="Q96" s="56">
        <f t="shared" si="19"/>
        <v>7.562405017443215</v>
      </c>
      <c r="S96" s="2">
        <v>3</v>
      </c>
      <c r="T96" s="2">
        <v>83</v>
      </c>
      <c r="U96" s="2" t="s">
        <v>36</v>
      </c>
      <c r="V96" s="2"/>
      <c r="W96" s="2" t="s">
        <v>37</v>
      </c>
      <c r="Y96" s="37"/>
      <c r="Z96" s="38"/>
      <c r="AA96" s="2">
        <v>70</v>
      </c>
      <c r="AB96" s="2">
        <v>98</v>
      </c>
      <c r="AC96" s="49">
        <f t="shared" si="27"/>
        <v>0</v>
      </c>
      <c r="AG96" s="38"/>
      <c r="AH96" s="38"/>
      <c r="AI96" s="38">
        <f t="shared" si="26"/>
        <v>0</v>
      </c>
    </row>
    <row r="97" spans="1:35" s="1" customFormat="1" ht="23.25" customHeight="1">
      <c r="A97" s="50">
        <v>88</v>
      </c>
      <c r="B97" s="51" t="s">
        <v>130</v>
      </c>
      <c r="C97" s="52">
        <v>8191030</v>
      </c>
      <c r="D97" s="52"/>
      <c r="E97" s="53">
        <f t="shared" si="20"/>
        <v>8191030</v>
      </c>
      <c r="F97" s="54">
        <v>7565568.03</v>
      </c>
      <c r="G97" s="45">
        <f t="shared" si="15"/>
        <v>92.3640620288291</v>
      </c>
      <c r="H97" s="46">
        <f t="shared" si="16"/>
        <v>5.635937971170904</v>
      </c>
      <c r="I97" s="47">
        <f t="shared" si="21"/>
        <v>625461.9699999997</v>
      </c>
      <c r="J97" s="48">
        <f t="shared" si="17"/>
        <v>7.6359379711708995</v>
      </c>
      <c r="K97" s="54"/>
      <c r="L97" s="45">
        <f t="shared" si="18"/>
        <v>0</v>
      </c>
      <c r="M97" s="44">
        <f t="shared" si="22"/>
        <v>7565568.03</v>
      </c>
      <c r="N97" s="45">
        <f t="shared" si="23"/>
        <v>92.3640620288291</v>
      </c>
      <c r="O97" s="55">
        <f t="shared" si="24"/>
        <v>-22.364062028829096</v>
      </c>
      <c r="P97" s="54">
        <f t="shared" si="25"/>
        <v>625461.9699999997</v>
      </c>
      <c r="Q97" s="56">
        <f t="shared" si="19"/>
        <v>7.6359379711708995</v>
      </c>
      <c r="S97" s="2">
        <v>4</v>
      </c>
      <c r="T97" s="2">
        <v>17</v>
      </c>
      <c r="U97" s="2" t="s">
        <v>39</v>
      </c>
      <c r="V97" s="2"/>
      <c r="W97" s="2" t="s">
        <v>37</v>
      </c>
      <c r="Y97" s="37"/>
      <c r="Z97" s="38"/>
      <c r="AA97" s="2">
        <v>70</v>
      </c>
      <c r="AB97" s="2">
        <v>98</v>
      </c>
      <c r="AC97" s="49">
        <f t="shared" si="27"/>
        <v>0</v>
      </c>
      <c r="AG97" s="38"/>
      <c r="AH97" s="38"/>
      <c r="AI97" s="38">
        <f t="shared" si="26"/>
        <v>0</v>
      </c>
    </row>
    <row r="98" spans="1:35" s="1" customFormat="1" ht="23.25" customHeight="1">
      <c r="A98" s="50">
        <v>89</v>
      </c>
      <c r="B98" s="51" t="s">
        <v>131</v>
      </c>
      <c r="C98" s="52">
        <v>21007503</v>
      </c>
      <c r="D98" s="52">
        <v>120000</v>
      </c>
      <c r="E98" s="53">
        <f t="shared" si="20"/>
        <v>21127503</v>
      </c>
      <c r="F98" s="54">
        <v>19508098.36</v>
      </c>
      <c r="G98" s="45">
        <f t="shared" si="15"/>
        <v>92.335087397692</v>
      </c>
      <c r="H98" s="46">
        <f t="shared" si="16"/>
        <v>5.664912602307993</v>
      </c>
      <c r="I98" s="47">
        <f t="shared" si="21"/>
        <v>1619404.6400000006</v>
      </c>
      <c r="J98" s="48">
        <f t="shared" si="17"/>
        <v>7.664912602307999</v>
      </c>
      <c r="K98" s="54">
        <v>548403.7</v>
      </c>
      <c r="L98" s="45">
        <f t="shared" si="18"/>
        <v>2.5956862957255287</v>
      </c>
      <c r="M98" s="44">
        <f t="shared" si="22"/>
        <v>20056502.06</v>
      </c>
      <c r="N98" s="45">
        <f t="shared" si="23"/>
        <v>94.93077369341752</v>
      </c>
      <c r="O98" s="55">
        <f t="shared" si="24"/>
        <v>-24.93077369341752</v>
      </c>
      <c r="P98" s="54">
        <f t="shared" si="25"/>
        <v>1071000.9400000013</v>
      </c>
      <c r="Q98" s="56">
        <f t="shared" si="19"/>
        <v>5.069226306582474</v>
      </c>
      <c r="S98" s="2">
        <v>6</v>
      </c>
      <c r="T98" s="2">
        <v>10</v>
      </c>
      <c r="U98" s="2" t="s">
        <v>36</v>
      </c>
      <c r="V98" s="2"/>
      <c r="W98" s="2" t="s">
        <v>37</v>
      </c>
      <c r="Y98" s="37"/>
      <c r="Z98" s="38"/>
      <c r="AA98" s="2">
        <v>70</v>
      </c>
      <c r="AB98" s="2">
        <v>98</v>
      </c>
      <c r="AC98" s="49">
        <f t="shared" si="27"/>
        <v>0</v>
      </c>
      <c r="AG98" s="38"/>
      <c r="AH98" s="38"/>
      <c r="AI98" s="38">
        <f t="shared" si="26"/>
        <v>0</v>
      </c>
    </row>
    <row r="99" spans="1:35" s="1" customFormat="1" ht="23.25" customHeight="1">
      <c r="A99" s="50">
        <v>90</v>
      </c>
      <c r="B99" s="51" t="s">
        <v>132</v>
      </c>
      <c r="C99" s="52">
        <v>1307420</v>
      </c>
      <c r="D99" s="52"/>
      <c r="E99" s="53">
        <f t="shared" si="20"/>
        <v>1307420</v>
      </c>
      <c r="F99" s="54">
        <v>1206826.7</v>
      </c>
      <c r="G99" s="45">
        <f t="shared" si="15"/>
        <v>92.30596900766395</v>
      </c>
      <c r="H99" s="46">
        <f t="shared" si="16"/>
        <v>5.694030992336053</v>
      </c>
      <c r="I99" s="47">
        <f t="shared" si="21"/>
        <v>100593.30000000005</v>
      </c>
      <c r="J99" s="48">
        <f t="shared" si="17"/>
        <v>7.694030992336054</v>
      </c>
      <c r="K99" s="54">
        <v>41000</v>
      </c>
      <c r="L99" s="45">
        <f t="shared" si="18"/>
        <v>3.1359471325205366</v>
      </c>
      <c r="M99" s="44">
        <f t="shared" si="22"/>
        <v>1247826.7</v>
      </c>
      <c r="N99" s="45">
        <f t="shared" si="23"/>
        <v>95.44191614018449</v>
      </c>
      <c r="O99" s="55">
        <f t="shared" si="24"/>
        <v>-25.44191614018449</v>
      </c>
      <c r="P99" s="54">
        <f t="shared" si="25"/>
        <v>59593.30000000005</v>
      </c>
      <c r="Q99" s="56">
        <f t="shared" si="19"/>
        <v>4.558083859815518</v>
      </c>
      <c r="S99" s="2">
        <v>4</v>
      </c>
      <c r="T99" s="2">
        <v>83</v>
      </c>
      <c r="U99" s="2" t="s">
        <v>36</v>
      </c>
      <c r="V99" s="2"/>
      <c r="W99" s="2" t="s">
        <v>37</v>
      </c>
      <c r="Y99" s="37"/>
      <c r="Z99" s="38"/>
      <c r="AA99" s="2">
        <v>70</v>
      </c>
      <c r="AB99" s="2">
        <v>98</v>
      </c>
      <c r="AC99" s="49">
        <f t="shared" si="27"/>
        <v>0</v>
      </c>
      <c r="AG99" s="38"/>
      <c r="AH99" s="38"/>
      <c r="AI99" s="38">
        <f t="shared" si="26"/>
        <v>0</v>
      </c>
    </row>
    <row r="100" spans="1:35" s="1" customFormat="1" ht="23.25" customHeight="1">
      <c r="A100" s="50">
        <v>91</v>
      </c>
      <c r="B100" s="51" t="s">
        <v>133</v>
      </c>
      <c r="C100" s="52">
        <v>1340460</v>
      </c>
      <c r="D100" s="52"/>
      <c r="E100" s="53">
        <f t="shared" si="20"/>
        <v>1340460</v>
      </c>
      <c r="F100" s="54">
        <v>1237218.04</v>
      </c>
      <c r="G100" s="45">
        <f t="shared" si="15"/>
        <v>92.2980200826582</v>
      </c>
      <c r="H100" s="46">
        <f t="shared" si="16"/>
        <v>5.701979917341802</v>
      </c>
      <c r="I100" s="47">
        <f t="shared" si="21"/>
        <v>103241.95999999996</v>
      </c>
      <c r="J100" s="48">
        <f t="shared" si="17"/>
        <v>7.701979917341805</v>
      </c>
      <c r="K100" s="54">
        <v>40000</v>
      </c>
      <c r="L100" s="45">
        <f t="shared" si="18"/>
        <v>2.9840502514062335</v>
      </c>
      <c r="M100" s="44">
        <f t="shared" si="22"/>
        <v>1277218.04</v>
      </c>
      <c r="N100" s="45">
        <f t="shared" si="23"/>
        <v>95.28207033406443</v>
      </c>
      <c r="O100" s="55">
        <f t="shared" si="24"/>
        <v>-25.28207033406443</v>
      </c>
      <c r="P100" s="54">
        <f t="shared" si="25"/>
        <v>63241.95999999996</v>
      </c>
      <c r="Q100" s="56">
        <f t="shared" si="19"/>
        <v>4.717929665935571</v>
      </c>
      <c r="S100" s="2">
        <v>3</v>
      </c>
      <c r="T100" s="2">
        <v>83</v>
      </c>
      <c r="U100" s="2" t="s">
        <v>36</v>
      </c>
      <c r="V100" s="2"/>
      <c r="W100" s="2" t="s">
        <v>37</v>
      </c>
      <c r="Y100" s="37"/>
      <c r="Z100" s="38"/>
      <c r="AA100" s="2">
        <v>70</v>
      </c>
      <c r="AB100" s="2">
        <v>98</v>
      </c>
      <c r="AC100" s="49">
        <f t="shared" si="27"/>
        <v>0</v>
      </c>
      <c r="AG100" s="38"/>
      <c r="AH100" s="38"/>
      <c r="AI100" s="38">
        <f t="shared" si="26"/>
        <v>0</v>
      </c>
    </row>
    <row r="101" spans="1:35" s="1" customFormat="1" ht="23.25" customHeight="1">
      <c r="A101" s="50">
        <v>92</v>
      </c>
      <c r="B101" s="51" t="s">
        <v>134</v>
      </c>
      <c r="C101" s="52">
        <v>8028880</v>
      </c>
      <c r="D101" s="52"/>
      <c r="E101" s="53">
        <f t="shared" si="20"/>
        <v>8028880</v>
      </c>
      <c r="F101" s="54">
        <v>7409377.46</v>
      </c>
      <c r="G101" s="45">
        <f t="shared" si="15"/>
        <v>92.28407274738196</v>
      </c>
      <c r="H101" s="46">
        <f t="shared" si="16"/>
        <v>5.7159272526180445</v>
      </c>
      <c r="I101" s="47">
        <f t="shared" si="21"/>
        <v>619502.54</v>
      </c>
      <c r="J101" s="48">
        <f t="shared" si="17"/>
        <v>7.715927252618049</v>
      </c>
      <c r="K101" s="54">
        <v>53500</v>
      </c>
      <c r="L101" s="45">
        <f t="shared" si="18"/>
        <v>0.6663444963681111</v>
      </c>
      <c r="M101" s="44">
        <f t="shared" si="22"/>
        <v>7462877.46</v>
      </c>
      <c r="N101" s="45">
        <f t="shared" si="23"/>
        <v>92.95041724375007</v>
      </c>
      <c r="O101" s="55">
        <f t="shared" si="24"/>
        <v>-22.950417243750067</v>
      </c>
      <c r="P101" s="54">
        <f t="shared" si="25"/>
        <v>566002.54</v>
      </c>
      <c r="Q101" s="56">
        <f t="shared" si="19"/>
        <v>7.049582756249937</v>
      </c>
      <c r="S101" s="2">
        <v>5</v>
      </c>
      <c r="T101" s="2">
        <v>127</v>
      </c>
      <c r="U101" s="2" t="s">
        <v>39</v>
      </c>
      <c r="V101" s="2"/>
      <c r="W101" s="2" t="s">
        <v>37</v>
      </c>
      <c r="Y101" s="37"/>
      <c r="Z101" s="38"/>
      <c r="AA101" s="2">
        <v>70</v>
      </c>
      <c r="AB101" s="2">
        <v>98</v>
      </c>
      <c r="AC101" s="49">
        <f t="shared" si="27"/>
        <v>0</v>
      </c>
      <c r="AG101" s="38"/>
      <c r="AH101" s="38"/>
      <c r="AI101" s="38">
        <f t="shared" si="26"/>
        <v>0</v>
      </c>
    </row>
    <row r="102" spans="1:35" s="1" customFormat="1" ht="23.25" customHeight="1">
      <c r="A102" s="50">
        <v>93</v>
      </c>
      <c r="B102" s="51" t="s">
        <v>135</v>
      </c>
      <c r="C102" s="52">
        <v>16776883</v>
      </c>
      <c r="D102" s="52">
        <v>100000</v>
      </c>
      <c r="E102" s="53">
        <f t="shared" si="20"/>
        <v>16876883</v>
      </c>
      <c r="F102" s="54">
        <v>15574566.32</v>
      </c>
      <c r="G102" s="45">
        <f t="shared" si="15"/>
        <v>92.28342887723996</v>
      </c>
      <c r="H102" s="46">
        <f t="shared" si="16"/>
        <v>5.716571122760044</v>
      </c>
      <c r="I102" s="47">
        <f t="shared" si="21"/>
        <v>1302316.6799999997</v>
      </c>
      <c r="J102" s="48">
        <f t="shared" si="17"/>
        <v>7.716571122760048</v>
      </c>
      <c r="K102" s="54">
        <v>519499.15</v>
      </c>
      <c r="L102" s="45">
        <f t="shared" si="18"/>
        <v>3.0781700033116306</v>
      </c>
      <c r="M102" s="44">
        <f t="shared" si="22"/>
        <v>16094065.47</v>
      </c>
      <c r="N102" s="45">
        <f t="shared" si="23"/>
        <v>95.36159888055158</v>
      </c>
      <c r="O102" s="55">
        <f t="shared" si="24"/>
        <v>-25.361598880551583</v>
      </c>
      <c r="P102" s="54">
        <f t="shared" si="25"/>
        <v>782817.5299999993</v>
      </c>
      <c r="Q102" s="56">
        <f t="shared" si="19"/>
        <v>4.638401119448416</v>
      </c>
      <c r="S102" s="2">
        <v>7</v>
      </c>
      <c r="T102" s="2">
        <v>10</v>
      </c>
      <c r="U102" s="2" t="s">
        <v>36</v>
      </c>
      <c r="V102" s="2"/>
      <c r="W102" s="2" t="s">
        <v>37</v>
      </c>
      <c r="Y102" s="37"/>
      <c r="Z102" s="38"/>
      <c r="AA102" s="2">
        <v>70</v>
      </c>
      <c r="AB102" s="2">
        <v>98</v>
      </c>
      <c r="AC102" s="49">
        <f t="shared" si="27"/>
        <v>0</v>
      </c>
      <c r="AG102" s="38"/>
      <c r="AH102" s="38"/>
      <c r="AI102" s="38">
        <f t="shared" si="26"/>
        <v>0</v>
      </c>
    </row>
    <row r="103" spans="1:35" s="1" customFormat="1" ht="23.25" customHeight="1">
      <c r="A103" s="50">
        <v>94</v>
      </c>
      <c r="B103" s="51" t="s">
        <v>136</v>
      </c>
      <c r="C103" s="52">
        <v>1590400</v>
      </c>
      <c r="D103" s="52"/>
      <c r="E103" s="53">
        <f t="shared" si="20"/>
        <v>1590400</v>
      </c>
      <c r="F103" s="54">
        <v>1467526.27</v>
      </c>
      <c r="G103" s="45">
        <f t="shared" si="15"/>
        <v>92.27403609154929</v>
      </c>
      <c r="H103" s="46">
        <f t="shared" si="16"/>
        <v>5.725963908450709</v>
      </c>
      <c r="I103" s="47">
        <f t="shared" si="21"/>
        <v>122873.72999999998</v>
      </c>
      <c r="J103" s="48">
        <f t="shared" si="17"/>
        <v>7.725963908450703</v>
      </c>
      <c r="K103" s="54">
        <v>83000</v>
      </c>
      <c r="L103" s="45">
        <f t="shared" si="18"/>
        <v>5.218812877263582</v>
      </c>
      <c r="M103" s="44">
        <f t="shared" si="22"/>
        <v>1550526.27</v>
      </c>
      <c r="N103" s="45">
        <f t="shared" si="23"/>
        <v>97.49284896881288</v>
      </c>
      <c r="O103" s="55">
        <f t="shared" si="24"/>
        <v>-27.49284896881288</v>
      </c>
      <c r="P103" s="54">
        <f t="shared" si="25"/>
        <v>39873.72999999998</v>
      </c>
      <c r="Q103" s="56">
        <f t="shared" si="19"/>
        <v>2.5071510311871217</v>
      </c>
      <c r="S103" s="2">
        <v>4</v>
      </c>
      <c r="T103" s="2">
        <v>83</v>
      </c>
      <c r="U103" s="2" t="s">
        <v>36</v>
      </c>
      <c r="V103" s="2"/>
      <c r="W103" s="2" t="s">
        <v>37</v>
      </c>
      <c r="Y103" s="37"/>
      <c r="Z103" s="38"/>
      <c r="AA103" s="2">
        <v>70</v>
      </c>
      <c r="AB103" s="2">
        <v>98</v>
      </c>
      <c r="AC103" s="49">
        <f t="shared" si="27"/>
        <v>0</v>
      </c>
      <c r="AG103" s="38"/>
      <c r="AH103" s="38"/>
      <c r="AI103" s="38">
        <f t="shared" si="26"/>
        <v>0</v>
      </c>
    </row>
    <row r="104" spans="1:35" s="1" customFormat="1" ht="23.25" customHeight="1">
      <c r="A104" s="50">
        <v>95</v>
      </c>
      <c r="B104" s="51" t="s">
        <v>137</v>
      </c>
      <c r="C104" s="52">
        <v>9425410</v>
      </c>
      <c r="D104" s="52"/>
      <c r="E104" s="53">
        <f t="shared" si="20"/>
        <v>9425410</v>
      </c>
      <c r="F104" s="54">
        <v>8693811.75</v>
      </c>
      <c r="G104" s="45">
        <f t="shared" si="15"/>
        <v>92.23802200646975</v>
      </c>
      <c r="H104" s="46">
        <f t="shared" si="16"/>
        <v>5.761977993530252</v>
      </c>
      <c r="I104" s="47">
        <f t="shared" si="21"/>
        <v>731598.25</v>
      </c>
      <c r="J104" s="48">
        <f t="shared" si="17"/>
        <v>7.761977993530255</v>
      </c>
      <c r="K104" s="54"/>
      <c r="L104" s="45">
        <f t="shared" si="18"/>
        <v>0</v>
      </c>
      <c r="M104" s="44">
        <f t="shared" si="22"/>
        <v>8693811.75</v>
      </c>
      <c r="N104" s="45">
        <f t="shared" si="23"/>
        <v>92.23802200646975</v>
      </c>
      <c r="O104" s="55">
        <f t="shared" si="24"/>
        <v>-22.23802200646975</v>
      </c>
      <c r="P104" s="54">
        <f t="shared" si="25"/>
        <v>731598.25</v>
      </c>
      <c r="Q104" s="56">
        <f t="shared" si="19"/>
        <v>7.761977993530255</v>
      </c>
      <c r="S104" s="2">
        <v>3</v>
      </c>
      <c r="T104" s="2">
        <v>17</v>
      </c>
      <c r="U104" s="2" t="s">
        <v>39</v>
      </c>
      <c r="V104" s="2"/>
      <c r="W104" s="2" t="s">
        <v>37</v>
      </c>
      <c r="Y104" s="37"/>
      <c r="Z104" s="38"/>
      <c r="AA104" s="2">
        <v>70</v>
      </c>
      <c r="AB104" s="2">
        <v>98</v>
      </c>
      <c r="AC104" s="49">
        <f t="shared" si="27"/>
        <v>0</v>
      </c>
      <c r="AG104" s="38"/>
      <c r="AH104" s="38"/>
      <c r="AI104" s="38">
        <f t="shared" si="26"/>
        <v>0</v>
      </c>
    </row>
    <row r="105" spans="1:35" s="1" customFormat="1" ht="23.25" customHeight="1">
      <c r="A105" s="50">
        <v>96</v>
      </c>
      <c r="B105" s="51" t="s">
        <v>138</v>
      </c>
      <c r="C105" s="52">
        <v>7241782</v>
      </c>
      <c r="D105" s="52"/>
      <c r="E105" s="53">
        <f t="shared" si="20"/>
        <v>7241782</v>
      </c>
      <c r="F105" s="54">
        <v>6678552.62</v>
      </c>
      <c r="G105" s="45">
        <f t="shared" si="15"/>
        <v>92.22250296957296</v>
      </c>
      <c r="H105" s="46">
        <f t="shared" si="16"/>
        <v>5.7774970304270425</v>
      </c>
      <c r="I105" s="47">
        <f t="shared" si="21"/>
        <v>563229.3799999999</v>
      </c>
      <c r="J105" s="48">
        <f t="shared" si="17"/>
        <v>7.777497030427039</v>
      </c>
      <c r="K105" s="54">
        <v>330400</v>
      </c>
      <c r="L105" s="45">
        <f t="shared" si="18"/>
        <v>4.562412953054925</v>
      </c>
      <c r="M105" s="44">
        <f t="shared" si="22"/>
        <v>7008952.62</v>
      </c>
      <c r="N105" s="45">
        <f t="shared" si="23"/>
        <v>96.78491592262789</v>
      </c>
      <c r="O105" s="55">
        <f t="shared" si="24"/>
        <v>-26.78491592262789</v>
      </c>
      <c r="P105" s="54">
        <f t="shared" si="25"/>
        <v>232829.3799999999</v>
      </c>
      <c r="Q105" s="56">
        <f t="shared" si="19"/>
        <v>3.215084077372115</v>
      </c>
      <c r="S105" s="2">
        <v>2</v>
      </c>
      <c r="T105" s="2">
        <v>3</v>
      </c>
      <c r="U105" s="2" t="s">
        <v>43</v>
      </c>
      <c r="V105" s="2" t="s">
        <v>69</v>
      </c>
      <c r="W105" s="2" t="s">
        <v>37</v>
      </c>
      <c r="Y105" s="37"/>
      <c r="Z105" s="38"/>
      <c r="AA105" s="2">
        <v>70</v>
      </c>
      <c r="AB105" s="2">
        <v>98</v>
      </c>
      <c r="AC105" s="49">
        <f t="shared" si="27"/>
        <v>0</v>
      </c>
      <c r="AG105" s="38"/>
      <c r="AH105" s="38"/>
      <c r="AI105" s="38">
        <f t="shared" si="26"/>
        <v>0</v>
      </c>
    </row>
    <row r="106" spans="1:35" s="1" customFormat="1" ht="23.25" customHeight="1">
      <c r="A106" s="50">
        <v>97</v>
      </c>
      <c r="B106" s="51" t="s">
        <v>139</v>
      </c>
      <c r="C106" s="52">
        <v>7600052</v>
      </c>
      <c r="D106" s="52"/>
      <c r="E106" s="53">
        <f>SUM(C106:D106)</f>
        <v>7600052</v>
      </c>
      <c r="F106" s="54">
        <v>7001687.95</v>
      </c>
      <c r="G106" s="45">
        <f t="shared" si="15"/>
        <v>92.12684268476058</v>
      </c>
      <c r="H106" s="46">
        <f t="shared" si="16"/>
        <v>5.873157315239425</v>
      </c>
      <c r="I106" s="47">
        <f t="shared" si="21"/>
        <v>598364.0499999998</v>
      </c>
      <c r="J106" s="48">
        <f t="shared" si="17"/>
        <v>7.87315731523942</v>
      </c>
      <c r="K106" s="54"/>
      <c r="L106" s="45">
        <f t="shared" si="18"/>
        <v>0</v>
      </c>
      <c r="M106" s="44">
        <f t="shared" si="22"/>
        <v>7001687.95</v>
      </c>
      <c r="N106" s="45">
        <f t="shared" si="23"/>
        <v>92.12684268476058</v>
      </c>
      <c r="O106" s="55">
        <f>+AA106-N106</f>
        <v>-22.126842684760575</v>
      </c>
      <c r="P106" s="54">
        <f t="shared" si="25"/>
        <v>598364.0499999998</v>
      </c>
      <c r="Q106" s="56">
        <f t="shared" si="19"/>
        <v>7.87315731523942</v>
      </c>
      <c r="S106" s="2">
        <v>8</v>
      </c>
      <c r="T106" s="2">
        <v>17</v>
      </c>
      <c r="U106" s="2" t="s">
        <v>39</v>
      </c>
      <c r="V106" s="2"/>
      <c r="W106" s="2" t="s">
        <v>37</v>
      </c>
      <c r="Y106" s="37"/>
      <c r="Z106" s="38"/>
      <c r="AA106" s="2">
        <v>70</v>
      </c>
      <c r="AB106" s="2">
        <v>98</v>
      </c>
      <c r="AC106" s="49">
        <f t="shared" si="27"/>
        <v>0</v>
      </c>
      <c r="AG106" s="38"/>
      <c r="AH106" s="38"/>
      <c r="AI106" s="38">
        <f t="shared" si="26"/>
        <v>0</v>
      </c>
    </row>
    <row r="107" spans="1:35" s="1" customFormat="1" ht="23.25" customHeight="1">
      <c r="A107" s="50">
        <v>98</v>
      </c>
      <c r="B107" s="51" t="s">
        <v>140</v>
      </c>
      <c r="C107" s="52">
        <v>2855070</v>
      </c>
      <c r="D107" s="52">
        <v>320000</v>
      </c>
      <c r="E107" s="53">
        <v>3075070</v>
      </c>
      <c r="F107" s="54">
        <v>2832848.86</v>
      </c>
      <c r="G107" s="45">
        <f t="shared" si="15"/>
        <v>92.12306906834641</v>
      </c>
      <c r="H107" s="46">
        <f t="shared" si="16"/>
        <v>5.87693093165359</v>
      </c>
      <c r="I107" s="47">
        <f t="shared" si="21"/>
        <v>242221.14000000013</v>
      </c>
      <c r="J107" s="48">
        <f t="shared" si="17"/>
        <v>7.876930931653593</v>
      </c>
      <c r="K107" s="54"/>
      <c r="L107" s="45">
        <f t="shared" si="18"/>
        <v>0</v>
      </c>
      <c r="M107" s="44">
        <f t="shared" si="22"/>
        <v>2832848.86</v>
      </c>
      <c r="N107" s="45">
        <f t="shared" si="23"/>
        <v>92.12306906834641</v>
      </c>
      <c r="O107" s="55">
        <v>21.536797536316243</v>
      </c>
      <c r="P107" s="54">
        <f t="shared" si="25"/>
        <v>242221.14000000013</v>
      </c>
      <c r="Q107" s="56">
        <f t="shared" si="19"/>
        <v>7.876930931653593</v>
      </c>
      <c r="S107" s="2">
        <v>3</v>
      </c>
      <c r="T107" s="2">
        <v>15</v>
      </c>
      <c r="U107" s="2" t="s">
        <v>74</v>
      </c>
      <c r="V107" s="2"/>
      <c r="W107" s="2" t="s">
        <v>37</v>
      </c>
      <c r="Y107" s="37"/>
      <c r="Z107" s="38"/>
      <c r="AA107" s="2">
        <v>70</v>
      </c>
      <c r="AB107" s="2">
        <v>98</v>
      </c>
      <c r="AC107" s="49">
        <f t="shared" si="27"/>
        <v>0</v>
      </c>
      <c r="AG107" s="38"/>
      <c r="AH107" s="38"/>
      <c r="AI107" s="38">
        <f t="shared" si="26"/>
        <v>0</v>
      </c>
    </row>
    <row r="108" spans="1:35" s="1" customFormat="1" ht="23.25" customHeight="1">
      <c r="A108" s="50">
        <v>99</v>
      </c>
      <c r="B108" s="51" t="s">
        <v>141</v>
      </c>
      <c r="C108" s="52">
        <v>14391050</v>
      </c>
      <c r="D108" s="52"/>
      <c r="E108" s="53">
        <f aca="true" t="shared" si="28" ref="E108:E139">SUM(C108:D108)</f>
        <v>14391050</v>
      </c>
      <c r="F108" s="54">
        <v>13256047.92</v>
      </c>
      <c r="G108" s="45">
        <f t="shared" si="15"/>
        <v>92.11313920804945</v>
      </c>
      <c r="H108" s="46">
        <f t="shared" si="16"/>
        <v>5.886860791950554</v>
      </c>
      <c r="I108" s="47">
        <f t="shared" si="21"/>
        <v>1135002.08</v>
      </c>
      <c r="J108" s="48">
        <f t="shared" si="17"/>
        <v>7.886860791950553</v>
      </c>
      <c r="K108" s="54">
        <v>972300</v>
      </c>
      <c r="L108" s="45">
        <f t="shared" si="18"/>
        <v>6.756282550613054</v>
      </c>
      <c r="M108" s="44">
        <f t="shared" si="22"/>
        <v>14228347.92</v>
      </c>
      <c r="N108" s="45">
        <f t="shared" si="23"/>
        <v>98.8694217586625</v>
      </c>
      <c r="O108" s="55">
        <f aca="true" t="shared" si="29" ref="O108:O139">+AA108-N108</f>
        <v>-28.869421758662497</v>
      </c>
      <c r="P108" s="54">
        <f t="shared" si="25"/>
        <v>162702.08000000007</v>
      </c>
      <c r="Q108" s="56">
        <f t="shared" si="19"/>
        <v>1.1305782413374985</v>
      </c>
      <c r="S108" s="2">
        <v>7</v>
      </c>
      <c r="T108" s="2">
        <v>17</v>
      </c>
      <c r="U108" s="2" t="s">
        <v>39</v>
      </c>
      <c r="V108" s="2"/>
      <c r="W108" s="2" t="s">
        <v>37</v>
      </c>
      <c r="Y108" s="37"/>
      <c r="Z108" s="38"/>
      <c r="AA108" s="2">
        <v>70</v>
      </c>
      <c r="AB108" s="2">
        <v>98</v>
      </c>
      <c r="AC108" s="49">
        <f t="shared" si="27"/>
        <v>0</v>
      </c>
      <c r="AG108" s="38"/>
      <c r="AH108" s="38"/>
      <c r="AI108" s="38">
        <f t="shared" si="26"/>
        <v>0</v>
      </c>
    </row>
    <row r="109" spans="1:35" s="1" customFormat="1" ht="23.25" customHeight="1">
      <c r="A109" s="50">
        <v>100</v>
      </c>
      <c r="B109" s="51" t="s">
        <v>142</v>
      </c>
      <c r="C109" s="52">
        <v>4843620</v>
      </c>
      <c r="D109" s="52"/>
      <c r="E109" s="53">
        <f t="shared" si="28"/>
        <v>4843620</v>
      </c>
      <c r="F109" s="54">
        <v>4458890.92</v>
      </c>
      <c r="G109" s="45">
        <f t="shared" si="15"/>
        <v>92.05699291026133</v>
      </c>
      <c r="H109" s="46">
        <f t="shared" si="16"/>
        <v>5.943007089738671</v>
      </c>
      <c r="I109" s="47">
        <f t="shared" si="21"/>
        <v>384729.0800000001</v>
      </c>
      <c r="J109" s="48">
        <f t="shared" si="17"/>
        <v>7.943007089738668</v>
      </c>
      <c r="K109" s="54">
        <v>207000</v>
      </c>
      <c r="L109" s="45">
        <f t="shared" si="18"/>
        <v>4.273663086699617</v>
      </c>
      <c r="M109" s="44">
        <f t="shared" si="22"/>
        <v>4665890.92</v>
      </c>
      <c r="N109" s="45">
        <f t="shared" si="23"/>
        <v>96.33065599696096</v>
      </c>
      <c r="O109" s="55">
        <f t="shared" si="29"/>
        <v>-26.330655996960957</v>
      </c>
      <c r="P109" s="54">
        <f t="shared" si="25"/>
        <v>177729.08000000007</v>
      </c>
      <c r="Q109" s="56">
        <f t="shared" si="19"/>
        <v>3.669344003039051</v>
      </c>
      <c r="S109" s="2">
        <v>3</v>
      </c>
      <c r="T109" s="2">
        <v>83</v>
      </c>
      <c r="U109" s="2" t="s">
        <v>36</v>
      </c>
      <c r="V109" s="2"/>
      <c r="W109" s="2" t="s">
        <v>37</v>
      </c>
      <c r="Y109" s="37"/>
      <c r="Z109" s="38"/>
      <c r="AA109" s="2">
        <v>70</v>
      </c>
      <c r="AB109" s="2">
        <v>98</v>
      </c>
      <c r="AC109" s="49">
        <f t="shared" si="27"/>
        <v>0</v>
      </c>
      <c r="AG109" s="38"/>
      <c r="AH109" s="38"/>
      <c r="AI109" s="38">
        <f t="shared" si="26"/>
        <v>0</v>
      </c>
    </row>
    <row r="110" spans="1:35" s="1" customFormat="1" ht="23.25" customHeight="1">
      <c r="A110" s="50">
        <v>101</v>
      </c>
      <c r="B110" s="51" t="s">
        <v>143</v>
      </c>
      <c r="C110" s="52">
        <v>14197690</v>
      </c>
      <c r="D110" s="52"/>
      <c r="E110" s="53">
        <f t="shared" si="28"/>
        <v>14197690</v>
      </c>
      <c r="F110" s="54">
        <v>13069586.27</v>
      </c>
      <c r="G110" s="45">
        <f t="shared" si="15"/>
        <v>92.05431496250446</v>
      </c>
      <c r="H110" s="46">
        <f t="shared" si="16"/>
        <v>5.945685037495537</v>
      </c>
      <c r="I110" s="47">
        <f t="shared" si="21"/>
        <v>1128103.7300000004</v>
      </c>
      <c r="J110" s="48">
        <f t="shared" si="17"/>
        <v>7.945685037495539</v>
      </c>
      <c r="K110" s="54">
        <v>462210</v>
      </c>
      <c r="L110" s="45">
        <f t="shared" si="18"/>
        <v>3.2555295967160855</v>
      </c>
      <c r="M110" s="44">
        <f t="shared" si="22"/>
        <v>13531796.27</v>
      </c>
      <c r="N110" s="45">
        <f t="shared" si="23"/>
        <v>95.30984455922055</v>
      </c>
      <c r="O110" s="55">
        <f t="shared" si="29"/>
        <v>-25.30984455922055</v>
      </c>
      <c r="P110" s="54">
        <f t="shared" si="25"/>
        <v>665893.7300000004</v>
      </c>
      <c r="Q110" s="56">
        <f t="shared" si="19"/>
        <v>4.690155440779454</v>
      </c>
      <c r="S110" s="2">
        <v>5</v>
      </c>
      <c r="T110" s="2">
        <v>17</v>
      </c>
      <c r="U110" s="2" t="s">
        <v>39</v>
      </c>
      <c r="V110" s="2"/>
      <c r="W110" s="2" t="s">
        <v>37</v>
      </c>
      <c r="Y110" s="37"/>
      <c r="Z110" s="38"/>
      <c r="AA110" s="2">
        <v>70</v>
      </c>
      <c r="AB110" s="2">
        <v>98</v>
      </c>
      <c r="AC110" s="49">
        <f t="shared" si="27"/>
        <v>0</v>
      </c>
      <c r="AG110" s="38"/>
      <c r="AH110" s="38"/>
      <c r="AI110" s="38">
        <f t="shared" si="26"/>
        <v>0</v>
      </c>
    </row>
    <row r="111" spans="1:35" s="1" customFormat="1" ht="23.25" customHeight="1">
      <c r="A111" s="50">
        <v>102</v>
      </c>
      <c r="B111" s="51" t="s">
        <v>144</v>
      </c>
      <c r="C111" s="52">
        <v>3554360</v>
      </c>
      <c r="D111" s="52"/>
      <c r="E111" s="53">
        <f t="shared" si="28"/>
        <v>3554360</v>
      </c>
      <c r="F111" s="54">
        <v>3271903.27</v>
      </c>
      <c r="G111" s="45">
        <f t="shared" si="15"/>
        <v>92.05323236813379</v>
      </c>
      <c r="H111" s="46">
        <f t="shared" si="16"/>
        <v>5.946767631866209</v>
      </c>
      <c r="I111" s="47">
        <f t="shared" si="21"/>
        <v>282456.73</v>
      </c>
      <c r="J111" s="48">
        <f t="shared" si="17"/>
        <v>7.946767631866215</v>
      </c>
      <c r="K111" s="54">
        <v>47955</v>
      </c>
      <c r="L111" s="45">
        <f t="shared" si="18"/>
        <v>1.3491880394782745</v>
      </c>
      <c r="M111" s="44">
        <f t="shared" si="22"/>
        <v>3319858.27</v>
      </c>
      <c r="N111" s="45">
        <f t="shared" si="23"/>
        <v>93.40242040761206</v>
      </c>
      <c r="O111" s="55">
        <f t="shared" si="29"/>
        <v>-23.402420407612055</v>
      </c>
      <c r="P111" s="54">
        <f t="shared" si="25"/>
        <v>234501.72999999998</v>
      </c>
      <c r="Q111" s="56">
        <f t="shared" si="19"/>
        <v>6.59757959238794</v>
      </c>
      <c r="S111" s="2">
        <v>5</v>
      </c>
      <c r="T111" s="2">
        <v>127</v>
      </c>
      <c r="U111" s="2" t="s">
        <v>39</v>
      </c>
      <c r="V111" s="2"/>
      <c r="W111" s="2" t="s">
        <v>37</v>
      </c>
      <c r="Y111" s="37"/>
      <c r="Z111" s="38"/>
      <c r="AA111" s="2">
        <v>70</v>
      </c>
      <c r="AB111" s="2">
        <v>98</v>
      </c>
      <c r="AC111" s="49">
        <f t="shared" si="27"/>
        <v>0</v>
      </c>
      <c r="AG111" s="38"/>
      <c r="AH111" s="38"/>
      <c r="AI111" s="38">
        <f t="shared" si="26"/>
        <v>0</v>
      </c>
    </row>
    <row r="112" spans="1:35" s="1" customFormat="1" ht="23.25" customHeight="1">
      <c r="A112" s="50">
        <v>103</v>
      </c>
      <c r="B112" s="51" t="s">
        <v>145</v>
      </c>
      <c r="C112" s="52">
        <v>7707450</v>
      </c>
      <c r="D112" s="52"/>
      <c r="E112" s="53">
        <f t="shared" si="28"/>
        <v>7707450</v>
      </c>
      <c r="F112" s="54">
        <v>7093293.85</v>
      </c>
      <c r="G112" s="45">
        <f t="shared" si="15"/>
        <v>92.03165573568431</v>
      </c>
      <c r="H112" s="46">
        <f t="shared" si="16"/>
        <v>5.968344264315689</v>
      </c>
      <c r="I112" s="47">
        <f t="shared" si="21"/>
        <v>614156.1500000004</v>
      </c>
      <c r="J112" s="48">
        <f t="shared" si="17"/>
        <v>7.968344264315699</v>
      </c>
      <c r="K112" s="54"/>
      <c r="L112" s="45">
        <f t="shared" si="18"/>
        <v>0</v>
      </c>
      <c r="M112" s="44">
        <f t="shared" si="22"/>
        <v>7093293.85</v>
      </c>
      <c r="N112" s="45">
        <f t="shared" si="23"/>
        <v>92.03165573568431</v>
      </c>
      <c r="O112" s="55">
        <f t="shared" si="29"/>
        <v>-22.03165573568431</v>
      </c>
      <c r="P112" s="54">
        <f t="shared" si="25"/>
        <v>614156.1500000004</v>
      </c>
      <c r="Q112" s="56">
        <f t="shared" si="19"/>
        <v>7.968344264315699</v>
      </c>
      <c r="S112" s="2">
        <v>2</v>
      </c>
      <c r="T112" s="2">
        <v>3</v>
      </c>
      <c r="U112" s="2" t="s">
        <v>43</v>
      </c>
      <c r="V112" s="2" t="s">
        <v>69</v>
      </c>
      <c r="W112" s="2" t="s">
        <v>37</v>
      </c>
      <c r="Y112" s="37"/>
      <c r="Z112" s="38"/>
      <c r="AA112" s="2">
        <v>70</v>
      </c>
      <c r="AB112" s="2">
        <v>98</v>
      </c>
      <c r="AC112" s="49">
        <f t="shared" si="27"/>
        <v>0</v>
      </c>
      <c r="AG112" s="38"/>
      <c r="AH112" s="38"/>
      <c r="AI112" s="38">
        <f t="shared" si="26"/>
        <v>0</v>
      </c>
    </row>
    <row r="113" spans="1:35" s="1" customFormat="1" ht="23.25" customHeight="1">
      <c r="A113" s="50">
        <v>104</v>
      </c>
      <c r="B113" s="51" t="s">
        <v>146</v>
      </c>
      <c r="C113" s="52">
        <v>4678224</v>
      </c>
      <c r="D113" s="52"/>
      <c r="E113" s="53">
        <f t="shared" si="28"/>
        <v>4678224</v>
      </c>
      <c r="F113" s="54">
        <v>4304145.04</v>
      </c>
      <c r="G113" s="45">
        <f t="shared" si="15"/>
        <v>92.00382538330786</v>
      </c>
      <c r="H113" s="46">
        <f t="shared" si="16"/>
        <v>5.996174616692144</v>
      </c>
      <c r="I113" s="47">
        <f t="shared" si="21"/>
        <v>374078.95999999996</v>
      </c>
      <c r="J113" s="48">
        <f t="shared" si="17"/>
        <v>7.996174616692146</v>
      </c>
      <c r="K113" s="54">
        <v>203120</v>
      </c>
      <c r="L113" s="45">
        <f t="shared" si="18"/>
        <v>4.34181860466707</v>
      </c>
      <c r="M113" s="44">
        <f t="shared" si="22"/>
        <v>4507265.04</v>
      </c>
      <c r="N113" s="45">
        <f t="shared" si="23"/>
        <v>96.34564398797492</v>
      </c>
      <c r="O113" s="55">
        <f t="shared" si="29"/>
        <v>-26.345643987974924</v>
      </c>
      <c r="P113" s="54">
        <f t="shared" si="25"/>
        <v>170958.95999999996</v>
      </c>
      <c r="Q113" s="56">
        <f t="shared" si="19"/>
        <v>3.6543560120250755</v>
      </c>
      <c r="S113" s="2">
        <v>9</v>
      </c>
      <c r="T113" s="2">
        <v>83</v>
      </c>
      <c r="U113" s="2" t="s">
        <v>36</v>
      </c>
      <c r="V113" s="2"/>
      <c r="W113" s="2" t="s">
        <v>37</v>
      </c>
      <c r="Y113" s="37"/>
      <c r="Z113" s="38"/>
      <c r="AA113" s="2">
        <v>70</v>
      </c>
      <c r="AB113" s="2">
        <v>98</v>
      </c>
      <c r="AC113" s="49">
        <f t="shared" si="27"/>
        <v>0</v>
      </c>
      <c r="AG113" s="38"/>
      <c r="AH113" s="38"/>
      <c r="AI113" s="38">
        <f t="shared" si="26"/>
        <v>0</v>
      </c>
    </row>
    <row r="114" spans="1:35" s="1" customFormat="1" ht="23.25" customHeight="1">
      <c r="A114" s="50">
        <v>105</v>
      </c>
      <c r="B114" s="51" t="s">
        <v>147</v>
      </c>
      <c r="C114" s="52">
        <v>934230</v>
      </c>
      <c r="D114" s="52"/>
      <c r="E114" s="53">
        <f t="shared" si="28"/>
        <v>934230</v>
      </c>
      <c r="F114" s="54">
        <v>859516.35</v>
      </c>
      <c r="G114" s="45">
        <f t="shared" si="15"/>
        <v>92.00264924055104</v>
      </c>
      <c r="H114" s="46">
        <f t="shared" si="16"/>
        <v>5.997350759448963</v>
      </c>
      <c r="I114" s="47">
        <f t="shared" si="21"/>
        <v>74713.65000000002</v>
      </c>
      <c r="J114" s="48">
        <f t="shared" si="17"/>
        <v>7.99735075944896</v>
      </c>
      <c r="K114" s="54">
        <v>41000</v>
      </c>
      <c r="L114" s="45">
        <f t="shared" si="18"/>
        <v>4.38864091283731</v>
      </c>
      <c r="M114" s="44">
        <f t="shared" si="22"/>
        <v>900516.35</v>
      </c>
      <c r="N114" s="45">
        <f t="shared" si="23"/>
        <v>96.39129015338835</v>
      </c>
      <c r="O114" s="55">
        <f t="shared" si="29"/>
        <v>-26.391290153388354</v>
      </c>
      <c r="P114" s="54">
        <f t="shared" si="25"/>
        <v>33713.65000000002</v>
      </c>
      <c r="Q114" s="56">
        <f t="shared" si="19"/>
        <v>3.6087098466116507</v>
      </c>
      <c r="S114" s="2">
        <v>4</v>
      </c>
      <c r="T114" s="2">
        <v>83</v>
      </c>
      <c r="U114" s="2" t="s">
        <v>36</v>
      </c>
      <c r="V114" s="2"/>
      <c r="W114" s="2" t="s">
        <v>37</v>
      </c>
      <c r="Y114" s="37"/>
      <c r="Z114" s="38"/>
      <c r="AA114" s="2">
        <v>70</v>
      </c>
      <c r="AB114" s="2">
        <v>98</v>
      </c>
      <c r="AC114" s="49">
        <f t="shared" si="27"/>
        <v>0</v>
      </c>
      <c r="AG114" s="38"/>
      <c r="AH114" s="38"/>
      <c r="AI114" s="38">
        <f t="shared" si="26"/>
        <v>0</v>
      </c>
    </row>
    <row r="115" spans="1:35" s="1" customFormat="1" ht="23.25" customHeight="1">
      <c r="A115" s="50">
        <v>106</v>
      </c>
      <c r="B115" s="51" t="s">
        <v>148</v>
      </c>
      <c r="C115" s="52">
        <v>3532920</v>
      </c>
      <c r="D115" s="52"/>
      <c r="E115" s="53">
        <f t="shared" si="28"/>
        <v>3532920</v>
      </c>
      <c r="F115" s="54">
        <v>3249744.39</v>
      </c>
      <c r="G115" s="45">
        <f t="shared" si="15"/>
        <v>91.98465829965015</v>
      </c>
      <c r="H115" s="46">
        <f t="shared" si="16"/>
        <v>6.01534170034985</v>
      </c>
      <c r="I115" s="47">
        <f t="shared" si="21"/>
        <v>283175.60999999987</v>
      </c>
      <c r="J115" s="48">
        <f t="shared" si="17"/>
        <v>8.015341700349849</v>
      </c>
      <c r="K115" s="54">
        <v>10800</v>
      </c>
      <c r="L115" s="45">
        <f t="shared" si="18"/>
        <v>0.3056961380387894</v>
      </c>
      <c r="M115" s="44">
        <f t="shared" si="22"/>
        <v>3260544.39</v>
      </c>
      <c r="N115" s="45">
        <f t="shared" si="23"/>
        <v>92.29035443768893</v>
      </c>
      <c r="O115" s="55">
        <f t="shared" si="29"/>
        <v>-22.290354437688933</v>
      </c>
      <c r="P115" s="54">
        <f t="shared" si="25"/>
        <v>272375.60999999987</v>
      </c>
      <c r="Q115" s="56">
        <f t="shared" si="19"/>
        <v>7.709645562311058</v>
      </c>
      <c r="S115" s="2">
        <v>5</v>
      </c>
      <c r="T115" s="2">
        <v>15</v>
      </c>
      <c r="U115" s="2" t="s">
        <v>74</v>
      </c>
      <c r="V115" s="2"/>
      <c r="W115" s="2" t="s">
        <v>37</v>
      </c>
      <c r="Y115" s="37"/>
      <c r="Z115" s="38"/>
      <c r="AA115" s="2">
        <v>70</v>
      </c>
      <c r="AB115" s="2">
        <v>98</v>
      </c>
      <c r="AC115" s="49">
        <f t="shared" si="27"/>
        <v>0</v>
      </c>
      <c r="AG115" s="38"/>
      <c r="AH115" s="38"/>
      <c r="AI115" s="38">
        <f t="shared" si="26"/>
        <v>0</v>
      </c>
    </row>
    <row r="116" spans="1:35" s="1" customFormat="1" ht="23.25" customHeight="1">
      <c r="A116" s="50">
        <v>107</v>
      </c>
      <c r="B116" s="51" t="s">
        <v>149</v>
      </c>
      <c r="C116" s="52">
        <v>8695594</v>
      </c>
      <c r="D116" s="52"/>
      <c r="E116" s="53">
        <f t="shared" si="28"/>
        <v>8695594</v>
      </c>
      <c r="F116" s="54">
        <v>7996740.15</v>
      </c>
      <c r="G116" s="45">
        <f t="shared" si="15"/>
        <v>91.96312695831935</v>
      </c>
      <c r="H116" s="46">
        <f t="shared" si="16"/>
        <v>6.03687304168065</v>
      </c>
      <c r="I116" s="47">
        <f t="shared" si="21"/>
        <v>698853.8499999996</v>
      </c>
      <c r="J116" s="48">
        <f t="shared" si="17"/>
        <v>8.036873041680645</v>
      </c>
      <c r="K116" s="54">
        <v>124540</v>
      </c>
      <c r="L116" s="45">
        <f t="shared" si="18"/>
        <v>1.4322195815490006</v>
      </c>
      <c r="M116" s="44">
        <f t="shared" si="22"/>
        <v>8121280.15</v>
      </c>
      <c r="N116" s="45">
        <f t="shared" si="23"/>
        <v>93.39534653986836</v>
      </c>
      <c r="O116" s="55">
        <f t="shared" si="29"/>
        <v>-23.395346539868356</v>
      </c>
      <c r="P116" s="54">
        <f t="shared" si="25"/>
        <v>574313.8499999996</v>
      </c>
      <c r="Q116" s="56">
        <f t="shared" si="19"/>
        <v>6.604653460131644</v>
      </c>
      <c r="S116" s="2">
        <v>9</v>
      </c>
      <c r="T116" s="2">
        <v>17</v>
      </c>
      <c r="U116" s="2" t="s">
        <v>39</v>
      </c>
      <c r="V116" s="2"/>
      <c r="W116" s="2" t="s">
        <v>37</v>
      </c>
      <c r="Y116" s="37"/>
      <c r="Z116" s="38"/>
      <c r="AA116" s="2">
        <v>70</v>
      </c>
      <c r="AB116" s="2">
        <v>98</v>
      </c>
      <c r="AC116" s="49">
        <f t="shared" si="27"/>
        <v>0</v>
      </c>
      <c r="AG116" s="38"/>
      <c r="AH116" s="38"/>
      <c r="AI116" s="38">
        <f t="shared" si="26"/>
        <v>0</v>
      </c>
    </row>
    <row r="117" spans="1:35" s="1" customFormat="1" ht="23.25" customHeight="1">
      <c r="A117" s="50">
        <v>108</v>
      </c>
      <c r="B117" s="51" t="s">
        <v>150</v>
      </c>
      <c r="C117" s="52">
        <v>12006320</v>
      </c>
      <c r="D117" s="52"/>
      <c r="E117" s="53">
        <f t="shared" si="28"/>
        <v>12006320</v>
      </c>
      <c r="F117" s="54">
        <v>11039065.24</v>
      </c>
      <c r="G117" s="45">
        <f t="shared" si="15"/>
        <v>91.94378660572099</v>
      </c>
      <c r="H117" s="46">
        <f t="shared" si="16"/>
        <v>6.056213394279013</v>
      </c>
      <c r="I117" s="47">
        <f t="shared" si="21"/>
        <v>967254.7599999998</v>
      </c>
      <c r="J117" s="48">
        <f t="shared" si="17"/>
        <v>8.05621339427901</v>
      </c>
      <c r="K117" s="54">
        <v>398400</v>
      </c>
      <c r="L117" s="45">
        <f t="shared" si="18"/>
        <v>3.31825238707614</v>
      </c>
      <c r="M117" s="44">
        <f t="shared" si="22"/>
        <v>11437465.24</v>
      </c>
      <c r="N117" s="45">
        <f t="shared" si="23"/>
        <v>95.26203899279713</v>
      </c>
      <c r="O117" s="55">
        <f t="shared" si="29"/>
        <v>-25.26203899279713</v>
      </c>
      <c r="P117" s="54">
        <f t="shared" si="25"/>
        <v>568854.7599999998</v>
      </c>
      <c r="Q117" s="56">
        <f t="shared" si="19"/>
        <v>4.7379610072028715</v>
      </c>
      <c r="S117" s="2">
        <v>3</v>
      </c>
      <c r="T117" s="2">
        <v>3</v>
      </c>
      <c r="U117" s="2" t="s">
        <v>43</v>
      </c>
      <c r="V117" s="2" t="s">
        <v>69</v>
      </c>
      <c r="W117" s="2" t="s">
        <v>37</v>
      </c>
      <c r="Y117" s="37"/>
      <c r="Z117" s="38"/>
      <c r="AA117" s="2">
        <v>70</v>
      </c>
      <c r="AB117" s="2">
        <v>98</v>
      </c>
      <c r="AC117" s="49">
        <f t="shared" si="27"/>
        <v>0</v>
      </c>
      <c r="AG117" s="38"/>
      <c r="AH117" s="38"/>
      <c r="AI117" s="38">
        <f t="shared" si="26"/>
        <v>0</v>
      </c>
    </row>
    <row r="118" spans="1:35" s="1" customFormat="1" ht="23.25" customHeight="1">
      <c r="A118" s="50">
        <v>109</v>
      </c>
      <c r="B118" s="51" t="s">
        <v>151</v>
      </c>
      <c r="C118" s="52">
        <v>8239950</v>
      </c>
      <c r="D118" s="52"/>
      <c r="E118" s="53">
        <f t="shared" si="28"/>
        <v>8239950</v>
      </c>
      <c r="F118" s="54">
        <v>7575956.63</v>
      </c>
      <c r="G118" s="45">
        <f t="shared" si="15"/>
        <v>91.94177913700932</v>
      </c>
      <c r="H118" s="46">
        <f t="shared" si="16"/>
        <v>6.05822086299068</v>
      </c>
      <c r="I118" s="47">
        <f t="shared" si="21"/>
        <v>663993.3700000001</v>
      </c>
      <c r="J118" s="48">
        <f t="shared" si="17"/>
        <v>8.058220862990675</v>
      </c>
      <c r="K118" s="54">
        <v>50000</v>
      </c>
      <c r="L118" s="45">
        <f t="shared" si="18"/>
        <v>0.6067997985424669</v>
      </c>
      <c r="M118" s="44">
        <f t="shared" si="22"/>
        <v>7625956.63</v>
      </c>
      <c r="N118" s="45">
        <f t="shared" si="23"/>
        <v>92.54857893555179</v>
      </c>
      <c r="O118" s="55">
        <f t="shared" si="29"/>
        <v>-22.548578935551788</v>
      </c>
      <c r="P118" s="54">
        <f t="shared" si="25"/>
        <v>613993.3700000001</v>
      </c>
      <c r="Q118" s="56">
        <f t="shared" si="19"/>
        <v>7.451421064448208</v>
      </c>
      <c r="S118" s="2">
        <v>3</v>
      </c>
      <c r="T118" s="2">
        <v>127</v>
      </c>
      <c r="U118" s="2" t="s">
        <v>39</v>
      </c>
      <c r="V118" s="2"/>
      <c r="W118" s="2" t="s">
        <v>37</v>
      </c>
      <c r="Y118" s="37"/>
      <c r="Z118" s="38"/>
      <c r="AA118" s="2">
        <v>70</v>
      </c>
      <c r="AB118" s="2">
        <v>98</v>
      </c>
      <c r="AC118" s="49">
        <f t="shared" si="27"/>
        <v>0</v>
      </c>
      <c r="AG118" s="38"/>
      <c r="AH118" s="38"/>
      <c r="AI118" s="38">
        <f t="shared" si="26"/>
        <v>0</v>
      </c>
    </row>
    <row r="119" spans="1:35" s="1" customFormat="1" ht="23.25" customHeight="1">
      <c r="A119" s="50">
        <v>110</v>
      </c>
      <c r="B119" s="51" t="s">
        <v>152</v>
      </c>
      <c r="C119" s="52">
        <v>3632360</v>
      </c>
      <c r="D119" s="52"/>
      <c r="E119" s="53">
        <f t="shared" si="28"/>
        <v>3632360</v>
      </c>
      <c r="F119" s="54">
        <v>3338924.79</v>
      </c>
      <c r="G119" s="45">
        <f t="shared" si="15"/>
        <v>91.92163744783007</v>
      </c>
      <c r="H119" s="46">
        <f t="shared" si="16"/>
        <v>6.078362552169935</v>
      </c>
      <c r="I119" s="47">
        <f t="shared" si="21"/>
        <v>293435.20999999996</v>
      </c>
      <c r="J119" s="48">
        <f t="shared" si="17"/>
        <v>8.078362552169938</v>
      </c>
      <c r="K119" s="54">
        <v>48500</v>
      </c>
      <c r="L119" s="45">
        <f t="shared" si="18"/>
        <v>1.3352200773051128</v>
      </c>
      <c r="M119" s="44">
        <f t="shared" si="22"/>
        <v>3387424.79</v>
      </c>
      <c r="N119" s="45">
        <f t="shared" si="23"/>
        <v>93.25685752513517</v>
      </c>
      <c r="O119" s="55">
        <f t="shared" si="29"/>
        <v>-23.256857525135175</v>
      </c>
      <c r="P119" s="54">
        <f t="shared" si="25"/>
        <v>244935.20999999996</v>
      </c>
      <c r="Q119" s="56">
        <f t="shared" si="19"/>
        <v>6.743142474864825</v>
      </c>
      <c r="S119" s="2">
        <v>4</v>
      </c>
      <c r="T119" s="2">
        <v>83</v>
      </c>
      <c r="U119" s="2" t="s">
        <v>36</v>
      </c>
      <c r="V119" s="2"/>
      <c r="W119" s="2" t="s">
        <v>37</v>
      </c>
      <c r="Y119" s="37"/>
      <c r="Z119" s="38"/>
      <c r="AA119" s="2">
        <v>70</v>
      </c>
      <c r="AB119" s="2">
        <v>98</v>
      </c>
      <c r="AC119" s="49">
        <f t="shared" si="27"/>
        <v>0</v>
      </c>
      <c r="AG119" s="38"/>
      <c r="AH119" s="38"/>
      <c r="AI119" s="38">
        <f t="shared" si="26"/>
        <v>0</v>
      </c>
    </row>
    <row r="120" spans="1:35" s="1" customFormat="1" ht="23.25" customHeight="1">
      <c r="A120" s="50">
        <v>111</v>
      </c>
      <c r="B120" s="51" t="s">
        <v>153</v>
      </c>
      <c r="C120" s="52">
        <v>9571764</v>
      </c>
      <c r="D120" s="52"/>
      <c r="E120" s="53">
        <f t="shared" si="28"/>
        <v>9571764</v>
      </c>
      <c r="F120" s="54">
        <v>8795553.99</v>
      </c>
      <c r="G120" s="45">
        <f t="shared" si="15"/>
        <v>91.89062737025276</v>
      </c>
      <c r="H120" s="46">
        <f t="shared" si="16"/>
        <v>6.1093726297472415</v>
      </c>
      <c r="I120" s="47">
        <f t="shared" si="21"/>
        <v>776210.0099999998</v>
      </c>
      <c r="J120" s="48">
        <f t="shared" si="17"/>
        <v>8.109372629747241</v>
      </c>
      <c r="K120" s="54"/>
      <c r="L120" s="45">
        <f t="shared" si="18"/>
        <v>0</v>
      </c>
      <c r="M120" s="44">
        <f t="shared" si="22"/>
        <v>8795553.99</v>
      </c>
      <c r="N120" s="45">
        <f t="shared" si="23"/>
        <v>91.89062737025276</v>
      </c>
      <c r="O120" s="55">
        <f t="shared" si="29"/>
        <v>-21.89062737025276</v>
      </c>
      <c r="P120" s="54">
        <f t="shared" si="25"/>
        <v>776210.0099999998</v>
      </c>
      <c r="Q120" s="56">
        <f t="shared" si="19"/>
        <v>8.109372629747241</v>
      </c>
      <c r="S120" s="2">
        <v>2</v>
      </c>
      <c r="T120" s="2">
        <v>3</v>
      </c>
      <c r="U120" s="2" t="s">
        <v>43</v>
      </c>
      <c r="V120" s="2" t="s">
        <v>69</v>
      </c>
      <c r="W120" s="2" t="s">
        <v>37</v>
      </c>
      <c r="Y120" s="37"/>
      <c r="Z120" s="38"/>
      <c r="AA120" s="2">
        <v>70</v>
      </c>
      <c r="AB120" s="2">
        <v>98</v>
      </c>
      <c r="AC120" s="49">
        <f t="shared" si="27"/>
        <v>0</v>
      </c>
      <c r="AG120" s="38"/>
      <c r="AH120" s="38"/>
      <c r="AI120" s="38">
        <f t="shared" si="26"/>
        <v>0</v>
      </c>
    </row>
    <row r="121" spans="1:35" s="1" customFormat="1" ht="23.25" customHeight="1">
      <c r="A121" s="50">
        <v>112</v>
      </c>
      <c r="B121" s="51" t="s">
        <v>154</v>
      </c>
      <c r="C121" s="52">
        <v>6139875</v>
      </c>
      <c r="D121" s="52"/>
      <c r="E121" s="53">
        <f t="shared" si="28"/>
        <v>6139875</v>
      </c>
      <c r="F121" s="54">
        <v>5641570.14</v>
      </c>
      <c r="G121" s="45">
        <f t="shared" si="15"/>
        <v>91.88412044219142</v>
      </c>
      <c r="H121" s="46">
        <f t="shared" si="16"/>
        <v>6.115879557808583</v>
      </c>
      <c r="I121" s="47">
        <f t="shared" si="21"/>
        <v>498304.86000000034</v>
      </c>
      <c r="J121" s="48">
        <f t="shared" si="17"/>
        <v>8.115879557808592</v>
      </c>
      <c r="K121" s="54">
        <v>26640</v>
      </c>
      <c r="L121" s="45">
        <f t="shared" si="18"/>
        <v>0.43388505466316496</v>
      </c>
      <c r="M121" s="44">
        <f t="shared" si="22"/>
        <v>5668210.14</v>
      </c>
      <c r="N121" s="45">
        <f t="shared" si="23"/>
        <v>92.31800549685458</v>
      </c>
      <c r="O121" s="55">
        <f t="shared" si="29"/>
        <v>-22.318005496854582</v>
      </c>
      <c r="P121" s="54">
        <f t="shared" si="25"/>
        <v>471664.86000000034</v>
      </c>
      <c r="Q121" s="56">
        <f t="shared" si="19"/>
        <v>7.681994503145427</v>
      </c>
      <c r="S121" s="2">
        <v>9</v>
      </c>
      <c r="T121" s="2">
        <v>3</v>
      </c>
      <c r="U121" s="2" t="s">
        <v>43</v>
      </c>
      <c r="V121" s="2" t="s">
        <v>69</v>
      </c>
      <c r="W121" s="2" t="s">
        <v>37</v>
      </c>
      <c r="Y121" s="37"/>
      <c r="Z121" s="38"/>
      <c r="AA121" s="2">
        <v>70</v>
      </c>
      <c r="AB121" s="2">
        <v>98</v>
      </c>
      <c r="AC121" s="49">
        <f t="shared" si="27"/>
        <v>0</v>
      </c>
      <c r="AG121" s="38"/>
      <c r="AH121" s="38"/>
      <c r="AI121" s="38">
        <f t="shared" si="26"/>
        <v>0</v>
      </c>
    </row>
    <row r="122" spans="1:35" s="1" customFormat="1" ht="23.25" customHeight="1">
      <c r="A122" s="50">
        <v>113</v>
      </c>
      <c r="B122" s="51" t="s">
        <v>155</v>
      </c>
      <c r="C122" s="52">
        <v>10744440</v>
      </c>
      <c r="D122" s="52"/>
      <c r="E122" s="53">
        <f t="shared" si="28"/>
        <v>10744440</v>
      </c>
      <c r="F122" s="54">
        <v>9870956.28</v>
      </c>
      <c r="G122" s="45">
        <f t="shared" si="15"/>
        <v>91.8703653238326</v>
      </c>
      <c r="H122" s="46">
        <f t="shared" si="16"/>
        <v>6.129634676167399</v>
      </c>
      <c r="I122" s="47">
        <f t="shared" si="21"/>
        <v>873483.7200000007</v>
      </c>
      <c r="J122" s="48">
        <f t="shared" si="17"/>
        <v>8.1296346761674</v>
      </c>
      <c r="K122" s="54"/>
      <c r="L122" s="45">
        <f t="shared" si="18"/>
        <v>0</v>
      </c>
      <c r="M122" s="44">
        <f t="shared" si="22"/>
        <v>9870956.28</v>
      </c>
      <c r="N122" s="45">
        <f t="shared" si="23"/>
        <v>91.8703653238326</v>
      </c>
      <c r="O122" s="55">
        <f t="shared" si="29"/>
        <v>-21.8703653238326</v>
      </c>
      <c r="P122" s="54">
        <f t="shared" si="25"/>
        <v>873483.7200000007</v>
      </c>
      <c r="Q122" s="56">
        <f t="shared" si="19"/>
        <v>8.1296346761674</v>
      </c>
      <c r="S122" s="2">
        <v>2</v>
      </c>
      <c r="T122" s="2">
        <v>17</v>
      </c>
      <c r="U122" s="2" t="s">
        <v>39</v>
      </c>
      <c r="V122" s="2"/>
      <c r="W122" s="2" t="s">
        <v>37</v>
      </c>
      <c r="Y122" s="37"/>
      <c r="Z122" s="38"/>
      <c r="AA122" s="2">
        <v>70</v>
      </c>
      <c r="AB122" s="2">
        <v>98</v>
      </c>
      <c r="AC122" s="49">
        <f t="shared" si="27"/>
        <v>0</v>
      </c>
      <c r="AG122" s="38"/>
      <c r="AH122" s="38"/>
      <c r="AI122" s="38">
        <f t="shared" si="26"/>
        <v>0</v>
      </c>
    </row>
    <row r="123" spans="1:35" s="1" customFormat="1" ht="23.25" customHeight="1">
      <c r="A123" s="50">
        <v>114</v>
      </c>
      <c r="B123" s="51" t="s">
        <v>156</v>
      </c>
      <c r="C123" s="52">
        <v>3532384</v>
      </c>
      <c r="D123" s="52"/>
      <c r="E123" s="53">
        <f t="shared" si="28"/>
        <v>3532384</v>
      </c>
      <c r="F123" s="54">
        <v>3239100.77</v>
      </c>
      <c r="G123" s="45">
        <f t="shared" si="15"/>
        <v>91.69730046336979</v>
      </c>
      <c r="H123" s="46">
        <f t="shared" si="16"/>
        <v>6.3026995366302145</v>
      </c>
      <c r="I123" s="47">
        <f t="shared" si="21"/>
        <v>293283.23</v>
      </c>
      <c r="J123" s="48">
        <f t="shared" si="17"/>
        <v>8.30269953663022</v>
      </c>
      <c r="K123" s="54">
        <v>83640</v>
      </c>
      <c r="L123" s="45">
        <f t="shared" si="18"/>
        <v>2.3678059916475673</v>
      </c>
      <c r="M123" s="44">
        <f t="shared" si="22"/>
        <v>3322740.77</v>
      </c>
      <c r="N123" s="45">
        <f t="shared" si="23"/>
        <v>94.06510645501734</v>
      </c>
      <c r="O123" s="55">
        <f t="shared" si="29"/>
        <v>-24.065106455017343</v>
      </c>
      <c r="P123" s="54">
        <f t="shared" si="25"/>
        <v>209643.22999999998</v>
      </c>
      <c r="Q123" s="56">
        <f t="shared" si="19"/>
        <v>5.934893544982652</v>
      </c>
      <c r="S123" s="2">
        <v>8</v>
      </c>
      <c r="T123" s="2">
        <v>3</v>
      </c>
      <c r="U123" s="2" t="s">
        <v>43</v>
      </c>
      <c r="V123" s="2" t="s">
        <v>69</v>
      </c>
      <c r="W123" s="2" t="s">
        <v>37</v>
      </c>
      <c r="Y123" s="37"/>
      <c r="Z123" s="38"/>
      <c r="AA123" s="2">
        <v>70</v>
      </c>
      <c r="AB123" s="2">
        <v>98</v>
      </c>
      <c r="AC123" s="49">
        <f t="shared" si="27"/>
        <v>0</v>
      </c>
      <c r="AG123" s="38"/>
      <c r="AH123" s="38"/>
      <c r="AI123" s="38">
        <f t="shared" si="26"/>
        <v>0</v>
      </c>
    </row>
    <row r="124" spans="1:35" s="1" customFormat="1" ht="23.25" customHeight="1">
      <c r="A124" s="50">
        <v>115</v>
      </c>
      <c r="B124" s="51" t="s">
        <v>157</v>
      </c>
      <c r="C124" s="52">
        <v>3698140</v>
      </c>
      <c r="D124" s="52">
        <v>320000</v>
      </c>
      <c r="E124" s="53">
        <f t="shared" si="28"/>
        <v>4018140</v>
      </c>
      <c r="F124" s="54">
        <v>3681626.36</v>
      </c>
      <c r="G124" s="45">
        <f t="shared" si="15"/>
        <v>91.62513899465922</v>
      </c>
      <c r="H124" s="46">
        <f t="shared" si="16"/>
        <v>6.374861005340776</v>
      </c>
      <c r="I124" s="47">
        <f t="shared" si="21"/>
        <v>336513.64000000013</v>
      </c>
      <c r="J124" s="48">
        <f t="shared" si="17"/>
        <v>8.374861005340783</v>
      </c>
      <c r="K124" s="54">
        <v>24830</v>
      </c>
      <c r="L124" s="45">
        <f t="shared" si="18"/>
        <v>0.6179476075995362</v>
      </c>
      <c r="M124" s="44">
        <f t="shared" si="22"/>
        <v>3706456.36</v>
      </c>
      <c r="N124" s="45">
        <f t="shared" si="23"/>
        <v>92.24308660225876</v>
      </c>
      <c r="O124" s="55">
        <f t="shared" si="29"/>
        <v>-22.243086602258757</v>
      </c>
      <c r="P124" s="54">
        <f t="shared" si="25"/>
        <v>311683.64000000013</v>
      </c>
      <c r="Q124" s="56">
        <f t="shared" si="19"/>
        <v>7.756913397741247</v>
      </c>
      <c r="S124" s="2">
        <v>6</v>
      </c>
      <c r="T124" s="2">
        <v>15</v>
      </c>
      <c r="U124" s="2" t="s">
        <v>74</v>
      </c>
      <c r="V124" s="2"/>
      <c r="W124" s="2" t="s">
        <v>37</v>
      </c>
      <c r="Y124" s="37"/>
      <c r="Z124" s="38"/>
      <c r="AA124" s="2">
        <v>70</v>
      </c>
      <c r="AB124" s="2">
        <v>98</v>
      </c>
      <c r="AC124" s="49">
        <f t="shared" si="27"/>
        <v>0</v>
      </c>
      <c r="AG124" s="38"/>
      <c r="AH124" s="38"/>
      <c r="AI124" s="38">
        <f t="shared" si="26"/>
        <v>0</v>
      </c>
    </row>
    <row r="125" spans="1:35" s="1" customFormat="1" ht="23.25" customHeight="1">
      <c r="A125" s="50">
        <v>116</v>
      </c>
      <c r="B125" s="51" t="s">
        <v>158</v>
      </c>
      <c r="C125" s="52">
        <v>15890472</v>
      </c>
      <c r="D125" s="52"/>
      <c r="E125" s="53">
        <f t="shared" si="28"/>
        <v>15890472</v>
      </c>
      <c r="F125" s="54">
        <v>14554407.97</v>
      </c>
      <c r="G125" s="45">
        <f t="shared" si="15"/>
        <v>91.59204314384117</v>
      </c>
      <c r="H125" s="46">
        <f t="shared" si="16"/>
        <v>6.407956856158833</v>
      </c>
      <c r="I125" s="47">
        <f t="shared" si="21"/>
        <v>1336064.0299999993</v>
      </c>
      <c r="J125" s="48">
        <f t="shared" si="17"/>
        <v>8.407956856158831</v>
      </c>
      <c r="K125" s="54">
        <v>35140</v>
      </c>
      <c r="L125" s="45">
        <f t="shared" si="18"/>
        <v>0.22113880569438088</v>
      </c>
      <c r="M125" s="44">
        <f t="shared" si="22"/>
        <v>14589547.97</v>
      </c>
      <c r="N125" s="45">
        <f t="shared" si="23"/>
        <v>91.81318194953555</v>
      </c>
      <c r="O125" s="55">
        <f t="shared" si="29"/>
        <v>-21.813181949535547</v>
      </c>
      <c r="P125" s="54">
        <f t="shared" si="25"/>
        <v>1300924.0299999993</v>
      </c>
      <c r="Q125" s="56">
        <f t="shared" si="19"/>
        <v>8.186818050464451</v>
      </c>
      <c r="S125" s="2">
        <v>6</v>
      </c>
      <c r="T125" s="2">
        <v>3</v>
      </c>
      <c r="U125" s="2" t="s">
        <v>43</v>
      </c>
      <c r="V125" s="2" t="s">
        <v>69</v>
      </c>
      <c r="W125" s="2" t="s">
        <v>37</v>
      </c>
      <c r="Y125" s="37"/>
      <c r="Z125" s="38"/>
      <c r="AA125" s="2">
        <v>70</v>
      </c>
      <c r="AB125" s="2">
        <v>98</v>
      </c>
      <c r="AC125" s="49">
        <f t="shared" si="27"/>
        <v>0</v>
      </c>
      <c r="AG125" s="38"/>
      <c r="AH125" s="38"/>
      <c r="AI125" s="38">
        <f t="shared" si="26"/>
        <v>0</v>
      </c>
    </row>
    <row r="126" spans="1:35" s="1" customFormat="1" ht="23.25" customHeight="1">
      <c r="A126" s="50">
        <v>117</v>
      </c>
      <c r="B126" s="51" t="s">
        <v>159</v>
      </c>
      <c r="C126" s="52">
        <v>10498740</v>
      </c>
      <c r="D126" s="52"/>
      <c r="E126" s="53">
        <f t="shared" si="28"/>
        <v>10498740</v>
      </c>
      <c r="F126" s="54">
        <v>9614537.58</v>
      </c>
      <c r="G126" s="45">
        <f t="shared" si="15"/>
        <v>91.57801393310055</v>
      </c>
      <c r="H126" s="46">
        <f t="shared" si="16"/>
        <v>6.42198606689945</v>
      </c>
      <c r="I126" s="47">
        <f t="shared" si="21"/>
        <v>884202.4199999999</v>
      </c>
      <c r="J126" s="48">
        <f t="shared" si="17"/>
        <v>8.421986066899457</v>
      </c>
      <c r="K126" s="54">
        <v>357200</v>
      </c>
      <c r="L126" s="45">
        <f t="shared" si="18"/>
        <v>3.4023130394694983</v>
      </c>
      <c r="M126" s="44">
        <f t="shared" si="22"/>
        <v>9971737.58</v>
      </c>
      <c r="N126" s="45">
        <f t="shared" si="23"/>
        <v>94.98032697257004</v>
      </c>
      <c r="O126" s="55">
        <f t="shared" si="29"/>
        <v>-24.98032697257004</v>
      </c>
      <c r="P126" s="54">
        <f t="shared" si="25"/>
        <v>527002.4199999999</v>
      </c>
      <c r="Q126" s="56">
        <f t="shared" si="19"/>
        <v>5.019673027429958</v>
      </c>
      <c r="S126" s="2">
        <v>4</v>
      </c>
      <c r="T126" s="2">
        <v>3</v>
      </c>
      <c r="U126" s="2" t="s">
        <v>43</v>
      </c>
      <c r="V126" s="2" t="s">
        <v>69</v>
      </c>
      <c r="W126" s="2" t="s">
        <v>37</v>
      </c>
      <c r="Y126" s="37"/>
      <c r="Z126" s="38"/>
      <c r="AA126" s="2">
        <v>70</v>
      </c>
      <c r="AB126" s="2">
        <v>98</v>
      </c>
      <c r="AC126" s="49">
        <f t="shared" si="27"/>
        <v>0</v>
      </c>
      <c r="AG126" s="38"/>
      <c r="AH126" s="38"/>
      <c r="AI126" s="38">
        <f t="shared" si="26"/>
        <v>0</v>
      </c>
    </row>
    <row r="127" spans="1:35" s="1" customFormat="1" ht="23.25" customHeight="1">
      <c r="A127" s="50">
        <v>118</v>
      </c>
      <c r="B127" s="51" t="s">
        <v>160</v>
      </c>
      <c r="C127" s="52">
        <v>23550860</v>
      </c>
      <c r="D127" s="52"/>
      <c r="E127" s="53">
        <f t="shared" si="28"/>
        <v>23550860</v>
      </c>
      <c r="F127" s="54">
        <v>21555895.55</v>
      </c>
      <c r="G127" s="45">
        <f t="shared" si="15"/>
        <v>91.52912271568852</v>
      </c>
      <c r="H127" s="46">
        <f t="shared" si="16"/>
        <v>6.470877284311484</v>
      </c>
      <c r="I127" s="47">
        <f t="shared" si="21"/>
        <v>1994964.4499999993</v>
      </c>
      <c r="J127" s="48">
        <f t="shared" si="17"/>
        <v>8.470877284311483</v>
      </c>
      <c r="K127" s="54">
        <v>619510</v>
      </c>
      <c r="L127" s="45">
        <f t="shared" si="18"/>
        <v>2.6305196498132126</v>
      </c>
      <c r="M127" s="44">
        <f t="shared" si="22"/>
        <v>22175405.55</v>
      </c>
      <c r="N127" s="45">
        <f t="shared" si="23"/>
        <v>94.15964236550172</v>
      </c>
      <c r="O127" s="55">
        <f t="shared" si="29"/>
        <v>-24.159642365501725</v>
      </c>
      <c r="P127" s="54">
        <f t="shared" si="25"/>
        <v>1375454.4499999993</v>
      </c>
      <c r="Q127" s="56">
        <f t="shared" si="19"/>
        <v>5.840357634498271</v>
      </c>
      <c r="S127" s="2">
        <v>3</v>
      </c>
      <c r="T127" s="2">
        <v>3</v>
      </c>
      <c r="U127" s="2" t="s">
        <v>43</v>
      </c>
      <c r="V127" s="2" t="s">
        <v>69</v>
      </c>
      <c r="W127" s="2" t="s">
        <v>37</v>
      </c>
      <c r="Y127" s="37"/>
      <c r="Z127" s="38"/>
      <c r="AA127" s="2">
        <v>70</v>
      </c>
      <c r="AB127" s="2">
        <v>98</v>
      </c>
      <c r="AC127" s="49">
        <f t="shared" si="27"/>
        <v>0</v>
      </c>
      <c r="AG127" s="38"/>
      <c r="AH127" s="38"/>
      <c r="AI127" s="38">
        <f t="shared" si="26"/>
        <v>0</v>
      </c>
    </row>
    <row r="128" spans="1:35" s="1" customFormat="1" ht="23.25" customHeight="1">
      <c r="A128" s="50">
        <v>119</v>
      </c>
      <c r="B128" s="51" t="s">
        <v>161</v>
      </c>
      <c r="C128" s="52">
        <v>2415910</v>
      </c>
      <c r="D128" s="52"/>
      <c r="E128" s="53">
        <f t="shared" si="28"/>
        <v>2415910</v>
      </c>
      <c r="F128" s="54">
        <v>2210263.48</v>
      </c>
      <c r="G128" s="45">
        <f t="shared" si="15"/>
        <v>91.48782363581425</v>
      </c>
      <c r="H128" s="46">
        <f t="shared" si="16"/>
        <v>6.512176364185748</v>
      </c>
      <c r="I128" s="47">
        <f t="shared" si="21"/>
        <v>205646.52000000002</v>
      </c>
      <c r="J128" s="48">
        <f t="shared" si="17"/>
        <v>8.512176364185752</v>
      </c>
      <c r="K128" s="54"/>
      <c r="L128" s="45">
        <f t="shared" si="18"/>
        <v>0</v>
      </c>
      <c r="M128" s="44">
        <f t="shared" si="22"/>
        <v>2210263.48</v>
      </c>
      <c r="N128" s="45">
        <f t="shared" si="23"/>
        <v>91.48782363581425</v>
      </c>
      <c r="O128" s="55">
        <f t="shared" si="29"/>
        <v>-21.48782363581425</v>
      </c>
      <c r="P128" s="54">
        <f t="shared" si="25"/>
        <v>205646.52000000002</v>
      </c>
      <c r="Q128" s="56">
        <f t="shared" si="19"/>
        <v>8.512176364185752</v>
      </c>
      <c r="S128" s="2">
        <v>4</v>
      </c>
      <c r="T128" s="2">
        <v>83</v>
      </c>
      <c r="U128" s="2" t="s">
        <v>36</v>
      </c>
      <c r="V128" s="2"/>
      <c r="W128" s="2" t="s">
        <v>37</v>
      </c>
      <c r="Y128" s="37"/>
      <c r="Z128" s="38"/>
      <c r="AA128" s="2">
        <v>70</v>
      </c>
      <c r="AB128" s="2">
        <v>98</v>
      </c>
      <c r="AC128" s="49">
        <f t="shared" si="27"/>
        <v>0</v>
      </c>
      <c r="AG128" s="38"/>
      <c r="AH128" s="38"/>
      <c r="AI128" s="38">
        <f t="shared" si="26"/>
        <v>0</v>
      </c>
    </row>
    <row r="129" spans="1:35" s="1" customFormat="1" ht="23.25" customHeight="1">
      <c r="A129" s="50">
        <v>120</v>
      </c>
      <c r="B129" s="51" t="s">
        <v>162</v>
      </c>
      <c r="C129" s="52">
        <v>15233560</v>
      </c>
      <c r="D129" s="52"/>
      <c r="E129" s="53">
        <f t="shared" si="28"/>
        <v>15233560</v>
      </c>
      <c r="F129" s="54">
        <v>13935457.62</v>
      </c>
      <c r="G129" s="45">
        <f t="shared" si="15"/>
        <v>91.4786669695068</v>
      </c>
      <c r="H129" s="46">
        <f t="shared" si="16"/>
        <v>6.521333030493196</v>
      </c>
      <c r="I129" s="47">
        <f t="shared" si="21"/>
        <v>1298102.3800000008</v>
      </c>
      <c r="J129" s="48">
        <f t="shared" si="17"/>
        <v>8.521333030493206</v>
      </c>
      <c r="K129" s="54"/>
      <c r="L129" s="45">
        <f t="shared" si="18"/>
        <v>0</v>
      </c>
      <c r="M129" s="44">
        <f t="shared" si="22"/>
        <v>13935457.62</v>
      </c>
      <c r="N129" s="45">
        <f t="shared" si="23"/>
        <v>91.4786669695068</v>
      </c>
      <c r="O129" s="55">
        <f t="shared" si="29"/>
        <v>-21.478666969506804</v>
      </c>
      <c r="P129" s="54">
        <f t="shared" si="25"/>
        <v>1298102.3800000008</v>
      </c>
      <c r="Q129" s="56">
        <f t="shared" si="19"/>
        <v>8.521333030493206</v>
      </c>
      <c r="S129" s="2">
        <v>8</v>
      </c>
      <c r="T129" s="2">
        <v>17</v>
      </c>
      <c r="U129" s="2" t="s">
        <v>39</v>
      </c>
      <c r="V129" s="2"/>
      <c r="W129" s="2" t="s">
        <v>37</v>
      </c>
      <c r="Y129" s="37"/>
      <c r="Z129" s="38"/>
      <c r="AA129" s="2">
        <v>70</v>
      </c>
      <c r="AB129" s="2">
        <v>98</v>
      </c>
      <c r="AC129" s="49">
        <f t="shared" si="27"/>
        <v>0</v>
      </c>
      <c r="AG129" s="38"/>
      <c r="AH129" s="38"/>
      <c r="AI129" s="38">
        <f t="shared" si="26"/>
        <v>0</v>
      </c>
    </row>
    <row r="130" spans="1:35" s="1" customFormat="1" ht="23.25" customHeight="1">
      <c r="A130" s="50">
        <v>121</v>
      </c>
      <c r="B130" s="51" t="s">
        <v>163</v>
      </c>
      <c r="C130" s="52">
        <v>7029080</v>
      </c>
      <c r="D130" s="52"/>
      <c r="E130" s="53">
        <f t="shared" si="28"/>
        <v>7029080</v>
      </c>
      <c r="F130" s="54">
        <v>6427980.2</v>
      </c>
      <c r="G130" s="45">
        <f t="shared" si="15"/>
        <v>91.44838584850365</v>
      </c>
      <c r="H130" s="46">
        <f t="shared" si="16"/>
        <v>6.551614151496352</v>
      </c>
      <c r="I130" s="47">
        <f t="shared" si="21"/>
        <v>601099.7999999998</v>
      </c>
      <c r="J130" s="48">
        <f t="shared" si="17"/>
        <v>8.551614151496352</v>
      </c>
      <c r="K130" s="54">
        <v>30740</v>
      </c>
      <c r="L130" s="45">
        <f t="shared" si="18"/>
        <v>0.4373260796576508</v>
      </c>
      <c r="M130" s="44">
        <f t="shared" si="22"/>
        <v>6458720.2</v>
      </c>
      <c r="N130" s="45">
        <f t="shared" si="23"/>
        <v>91.8857119281613</v>
      </c>
      <c r="O130" s="55">
        <f t="shared" si="29"/>
        <v>-21.8857119281613</v>
      </c>
      <c r="P130" s="54">
        <f t="shared" si="25"/>
        <v>570359.7999999998</v>
      </c>
      <c r="Q130" s="56">
        <f t="shared" si="19"/>
        <v>8.114288071838702</v>
      </c>
      <c r="S130" s="2">
        <v>8</v>
      </c>
      <c r="T130" s="2">
        <v>127</v>
      </c>
      <c r="U130" s="2" t="s">
        <v>39</v>
      </c>
      <c r="V130" s="2"/>
      <c r="W130" s="2" t="s">
        <v>37</v>
      </c>
      <c r="Y130" s="37"/>
      <c r="Z130" s="38"/>
      <c r="AA130" s="2">
        <v>70</v>
      </c>
      <c r="AB130" s="2">
        <v>98</v>
      </c>
      <c r="AC130" s="49">
        <f t="shared" si="27"/>
        <v>0</v>
      </c>
      <c r="AG130" s="38"/>
      <c r="AH130" s="38"/>
      <c r="AI130" s="38">
        <f t="shared" si="26"/>
        <v>0</v>
      </c>
    </row>
    <row r="131" spans="1:35" s="1" customFormat="1" ht="23.25" customHeight="1">
      <c r="A131" s="50">
        <v>122</v>
      </c>
      <c r="B131" s="51" t="s">
        <v>164</v>
      </c>
      <c r="C131" s="52">
        <v>12018180</v>
      </c>
      <c r="D131" s="52"/>
      <c r="E131" s="53">
        <f t="shared" si="28"/>
        <v>12018180</v>
      </c>
      <c r="F131" s="54">
        <v>10989171.94</v>
      </c>
      <c r="G131" s="45">
        <f t="shared" si="15"/>
        <v>91.43790440815498</v>
      </c>
      <c r="H131" s="46">
        <f t="shared" si="16"/>
        <v>6.562095591845022</v>
      </c>
      <c r="I131" s="47">
        <f t="shared" si="21"/>
        <v>1029008.0600000005</v>
      </c>
      <c r="J131" s="48">
        <f t="shared" si="17"/>
        <v>8.562095591845026</v>
      </c>
      <c r="K131" s="54">
        <v>185990</v>
      </c>
      <c r="L131" s="45">
        <f t="shared" si="18"/>
        <v>1.5475720949428282</v>
      </c>
      <c r="M131" s="44">
        <f t="shared" si="22"/>
        <v>11175161.94</v>
      </c>
      <c r="N131" s="45">
        <f t="shared" si="23"/>
        <v>92.9854765030978</v>
      </c>
      <c r="O131" s="55">
        <f t="shared" si="29"/>
        <v>-22.9854765030978</v>
      </c>
      <c r="P131" s="54">
        <f t="shared" si="25"/>
        <v>843018.0600000005</v>
      </c>
      <c r="Q131" s="56">
        <f t="shared" si="19"/>
        <v>7.014523496902198</v>
      </c>
      <c r="S131" s="2">
        <v>6</v>
      </c>
      <c r="T131" s="2">
        <v>3</v>
      </c>
      <c r="U131" s="2" t="s">
        <v>43</v>
      </c>
      <c r="V131" s="2" t="s">
        <v>69</v>
      </c>
      <c r="W131" s="2" t="s">
        <v>37</v>
      </c>
      <c r="Y131" s="37"/>
      <c r="Z131" s="38"/>
      <c r="AA131" s="2">
        <v>70</v>
      </c>
      <c r="AB131" s="2">
        <v>98</v>
      </c>
      <c r="AC131" s="49">
        <f t="shared" si="27"/>
        <v>0</v>
      </c>
      <c r="AG131" s="38"/>
      <c r="AH131" s="38"/>
      <c r="AI131" s="38">
        <f t="shared" si="26"/>
        <v>0</v>
      </c>
    </row>
    <row r="132" spans="1:35" s="1" customFormat="1" ht="23.25" customHeight="1">
      <c r="A132" s="50">
        <v>123</v>
      </c>
      <c r="B132" s="51" t="s">
        <v>165</v>
      </c>
      <c r="C132" s="52">
        <v>2825932</v>
      </c>
      <c r="D132" s="52"/>
      <c r="E132" s="53">
        <f t="shared" si="28"/>
        <v>2825932</v>
      </c>
      <c r="F132" s="54">
        <v>2583571.21</v>
      </c>
      <c r="G132" s="45">
        <f t="shared" si="15"/>
        <v>91.42368641566746</v>
      </c>
      <c r="H132" s="46">
        <f t="shared" si="16"/>
        <v>6.576313584332539</v>
      </c>
      <c r="I132" s="47">
        <f t="shared" si="21"/>
        <v>242360.79000000004</v>
      </c>
      <c r="J132" s="48">
        <f t="shared" si="17"/>
        <v>8.576313584332533</v>
      </c>
      <c r="K132" s="54"/>
      <c r="L132" s="45">
        <f t="shared" si="18"/>
        <v>0</v>
      </c>
      <c r="M132" s="44">
        <f t="shared" si="22"/>
        <v>2583571.21</v>
      </c>
      <c r="N132" s="45">
        <f t="shared" si="23"/>
        <v>91.42368641566746</v>
      </c>
      <c r="O132" s="55">
        <f t="shared" si="29"/>
        <v>-21.42368641566746</v>
      </c>
      <c r="P132" s="54">
        <f t="shared" si="25"/>
        <v>242360.79000000004</v>
      </c>
      <c r="Q132" s="56">
        <f t="shared" si="19"/>
        <v>8.576313584332533</v>
      </c>
      <c r="S132" s="2">
        <v>5</v>
      </c>
      <c r="T132" s="2">
        <v>83</v>
      </c>
      <c r="U132" s="2" t="s">
        <v>36</v>
      </c>
      <c r="V132" s="2"/>
      <c r="W132" s="2" t="s">
        <v>37</v>
      </c>
      <c r="Y132" s="37"/>
      <c r="Z132" s="38"/>
      <c r="AA132" s="2">
        <v>70</v>
      </c>
      <c r="AB132" s="2">
        <v>98</v>
      </c>
      <c r="AC132" s="49">
        <f t="shared" si="27"/>
        <v>0</v>
      </c>
      <c r="AG132" s="38"/>
      <c r="AH132" s="38"/>
      <c r="AI132" s="38">
        <f t="shared" si="26"/>
        <v>0</v>
      </c>
    </row>
    <row r="133" spans="1:35" s="1" customFormat="1" ht="23.25" customHeight="1">
      <c r="A133" s="50">
        <v>124</v>
      </c>
      <c r="B133" s="51" t="s">
        <v>166</v>
      </c>
      <c r="C133" s="52">
        <v>11695190</v>
      </c>
      <c r="D133" s="52"/>
      <c r="E133" s="53">
        <f t="shared" si="28"/>
        <v>11695190</v>
      </c>
      <c r="F133" s="54">
        <v>10686223.92</v>
      </c>
      <c r="G133" s="45">
        <f t="shared" si="15"/>
        <v>91.37281155757196</v>
      </c>
      <c r="H133" s="46">
        <f t="shared" si="16"/>
        <v>6.627188442428036</v>
      </c>
      <c r="I133" s="47">
        <f t="shared" si="21"/>
        <v>1008966.0800000001</v>
      </c>
      <c r="J133" s="48">
        <f t="shared" si="17"/>
        <v>8.627188442428041</v>
      </c>
      <c r="K133" s="54">
        <v>331700</v>
      </c>
      <c r="L133" s="45">
        <f t="shared" si="18"/>
        <v>2.8362087319658764</v>
      </c>
      <c r="M133" s="44">
        <f t="shared" si="22"/>
        <v>11017923.92</v>
      </c>
      <c r="N133" s="45">
        <f t="shared" si="23"/>
        <v>94.20902028953783</v>
      </c>
      <c r="O133" s="55">
        <f t="shared" si="29"/>
        <v>-24.209020289537833</v>
      </c>
      <c r="P133" s="54">
        <f t="shared" si="25"/>
        <v>677266.0800000001</v>
      </c>
      <c r="Q133" s="56">
        <f t="shared" si="19"/>
        <v>5.790979710462165</v>
      </c>
      <c r="S133" s="2">
        <v>7</v>
      </c>
      <c r="T133" s="2">
        <v>3</v>
      </c>
      <c r="U133" s="2" t="s">
        <v>43</v>
      </c>
      <c r="V133" s="2" t="s">
        <v>69</v>
      </c>
      <c r="W133" s="2" t="s">
        <v>37</v>
      </c>
      <c r="Y133" s="37"/>
      <c r="Z133" s="38"/>
      <c r="AA133" s="2">
        <v>70</v>
      </c>
      <c r="AB133" s="2">
        <v>98</v>
      </c>
      <c r="AC133" s="49">
        <f t="shared" si="27"/>
        <v>0</v>
      </c>
      <c r="AG133" s="38">
        <v>-208840</v>
      </c>
      <c r="AH133" s="38">
        <v>-10452</v>
      </c>
      <c r="AI133" s="38">
        <f t="shared" si="26"/>
        <v>-219292</v>
      </c>
    </row>
    <row r="134" spans="1:35" s="1" customFormat="1" ht="23.25" customHeight="1">
      <c r="A134" s="50">
        <v>125</v>
      </c>
      <c r="B134" s="51" t="s">
        <v>167</v>
      </c>
      <c r="C134" s="52">
        <v>1244290</v>
      </c>
      <c r="D134" s="52"/>
      <c r="E134" s="53">
        <f t="shared" si="28"/>
        <v>1244290</v>
      </c>
      <c r="F134" s="54">
        <v>1136780.45</v>
      </c>
      <c r="G134" s="45">
        <f t="shared" si="15"/>
        <v>91.35976741756343</v>
      </c>
      <c r="H134" s="46">
        <f t="shared" si="16"/>
        <v>6.6402325824365676</v>
      </c>
      <c r="I134" s="47">
        <f t="shared" si="21"/>
        <v>107509.55000000005</v>
      </c>
      <c r="J134" s="48">
        <f t="shared" si="17"/>
        <v>8.640232582436573</v>
      </c>
      <c r="K134" s="54">
        <v>34500</v>
      </c>
      <c r="L134" s="45">
        <f t="shared" si="18"/>
        <v>2.772665536169221</v>
      </c>
      <c r="M134" s="44">
        <f t="shared" si="22"/>
        <v>1171280.45</v>
      </c>
      <c r="N134" s="45">
        <f t="shared" si="23"/>
        <v>94.13243295373265</v>
      </c>
      <c r="O134" s="55">
        <f t="shared" si="29"/>
        <v>-24.132432953732646</v>
      </c>
      <c r="P134" s="54">
        <f t="shared" si="25"/>
        <v>73009.55000000005</v>
      </c>
      <c r="Q134" s="56">
        <f t="shared" si="19"/>
        <v>5.867567046267353</v>
      </c>
      <c r="S134" s="2">
        <v>5</v>
      </c>
      <c r="T134" s="2">
        <v>83</v>
      </c>
      <c r="U134" s="2" t="s">
        <v>36</v>
      </c>
      <c r="V134" s="2"/>
      <c r="W134" s="2" t="s">
        <v>37</v>
      </c>
      <c r="Y134" s="37"/>
      <c r="Z134" s="38"/>
      <c r="AA134" s="2">
        <v>70</v>
      </c>
      <c r="AB134" s="2">
        <v>98</v>
      </c>
      <c r="AC134" s="49">
        <f t="shared" si="27"/>
        <v>0</v>
      </c>
      <c r="AG134" s="38"/>
      <c r="AH134" s="38"/>
      <c r="AI134" s="38">
        <f t="shared" si="26"/>
        <v>0</v>
      </c>
    </row>
    <row r="135" spans="1:35" s="1" customFormat="1" ht="23.25" customHeight="1">
      <c r="A135" s="50">
        <v>126</v>
      </c>
      <c r="B135" s="51" t="s">
        <v>168</v>
      </c>
      <c r="C135" s="52">
        <v>898850</v>
      </c>
      <c r="D135" s="52"/>
      <c r="E135" s="53">
        <f t="shared" si="28"/>
        <v>898850</v>
      </c>
      <c r="F135" s="54">
        <v>821145.27</v>
      </c>
      <c r="G135" s="45">
        <f t="shared" si="15"/>
        <v>91.35509484341102</v>
      </c>
      <c r="H135" s="46">
        <f t="shared" si="16"/>
        <v>6.644905156588976</v>
      </c>
      <c r="I135" s="47">
        <f t="shared" si="21"/>
        <v>77704.72999999998</v>
      </c>
      <c r="J135" s="48">
        <f t="shared" si="17"/>
        <v>8.644905156588973</v>
      </c>
      <c r="K135" s="54"/>
      <c r="L135" s="45">
        <f t="shared" si="18"/>
        <v>0</v>
      </c>
      <c r="M135" s="44">
        <f t="shared" si="22"/>
        <v>821145.27</v>
      </c>
      <c r="N135" s="45">
        <f t="shared" si="23"/>
        <v>91.35509484341102</v>
      </c>
      <c r="O135" s="55">
        <f t="shared" si="29"/>
        <v>-21.355094843411024</v>
      </c>
      <c r="P135" s="54">
        <f t="shared" si="25"/>
        <v>77704.72999999998</v>
      </c>
      <c r="Q135" s="56">
        <f t="shared" si="19"/>
        <v>8.644905156588973</v>
      </c>
      <c r="S135" s="2">
        <v>8</v>
      </c>
      <c r="T135" s="2">
        <v>83</v>
      </c>
      <c r="U135" s="2" t="s">
        <v>36</v>
      </c>
      <c r="V135" s="2"/>
      <c r="W135" s="2" t="s">
        <v>37</v>
      </c>
      <c r="Y135" s="37"/>
      <c r="Z135" s="38"/>
      <c r="AA135" s="2">
        <v>70</v>
      </c>
      <c r="AB135" s="2">
        <v>98</v>
      </c>
      <c r="AC135" s="49">
        <f t="shared" si="27"/>
        <v>0</v>
      </c>
      <c r="AG135" s="38"/>
      <c r="AH135" s="38"/>
      <c r="AI135" s="38">
        <f t="shared" si="26"/>
        <v>0</v>
      </c>
    </row>
    <row r="136" spans="1:35" s="1" customFormat="1" ht="23.25" customHeight="1">
      <c r="A136" s="50">
        <v>127</v>
      </c>
      <c r="B136" s="51" t="s">
        <v>169</v>
      </c>
      <c r="C136" s="52">
        <v>26280686</v>
      </c>
      <c r="D136" s="52"/>
      <c r="E136" s="53">
        <f t="shared" si="28"/>
        <v>26280686</v>
      </c>
      <c r="F136" s="54">
        <v>24002511</v>
      </c>
      <c r="G136" s="45">
        <f t="shared" si="15"/>
        <v>91.33137163923347</v>
      </c>
      <c r="H136" s="46">
        <f t="shared" si="16"/>
        <v>6.668628360766533</v>
      </c>
      <c r="I136" s="47">
        <f t="shared" si="21"/>
        <v>2278175</v>
      </c>
      <c r="J136" s="48">
        <f t="shared" si="17"/>
        <v>8.668628360766535</v>
      </c>
      <c r="K136" s="54">
        <v>967280</v>
      </c>
      <c r="L136" s="45">
        <f t="shared" si="18"/>
        <v>3.680573634950016</v>
      </c>
      <c r="M136" s="44">
        <f t="shared" si="22"/>
        <v>24969791</v>
      </c>
      <c r="N136" s="45">
        <f t="shared" si="23"/>
        <v>95.01194527418349</v>
      </c>
      <c r="O136" s="55">
        <f t="shared" si="29"/>
        <v>-25.01194527418349</v>
      </c>
      <c r="P136" s="54">
        <f t="shared" si="25"/>
        <v>1310895</v>
      </c>
      <c r="Q136" s="56">
        <f t="shared" si="19"/>
        <v>4.988054725816518</v>
      </c>
      <c r="S136" s="2">
        <v>5</v>
      </c>
      <c r="T136" s="2">
        <v>3</v>
      </c>
      <c r="U136" s="2" t="s">
        <v>43</v>
      </c>
      <c r="V136" s="2" t="s">
        <v>69</v>
      </c>
      <c r="W136" s="2" t="s">
        <v>37</v>
      </c>
      <c r="Y136" s="37"/>
      <c r="Z136" s="38"/>
      <c r="AA136" s="2">
        <v>70</v>
      </c>
      <c r="AB136" s="2">
        <v>98</v>
      </c>
      <c r="AC136" s="49">
        <f t="shared" si="27"/>
        <v>0</v>
      </c>
      <c r="AG136" s="38"/>
      <c r="AH136" s="38"/>
      <c r="AI136" s="38">
        <f t="shared" si="26"/>
        <v>0</v>
      </c>
    </row>
    <row r="137" spans="1:35" s="1" customFormat="1" ht="23.25" customHeight="1">
      <c r="A137" s="50">
        <v>128</v>
      </c>
      <c r="B137" s="51" t="s">
        <v>170</v>
      </c>
      <c r="C137" s="52">
        <v>3011060</v>
      </c>
      <c r="D137" s="52"/>
      <c r="E137" s="53">
        <f t="shared" si="28"/>
        <v>3011060</v>
      </c>
      <c r="F137" s="54">
        <v>2749947.77</v>
      </c>
      <c r="G137" s="45">
        <f aca="true" t="shared" si="30" ref="G137:G200">+F137*100/E137</f>
        <v>91.32822892934713</v>
      </c>
      <c r="H137" s="46">
        <f aca="true" t="shared" si="31" ref="H137:H200">+AB137-G137</f>
        <v>6.671771070652866</v>
      </c>
      <c r="I137" s="47">
        <f t="shared" si="21"/>
        <v>261112.22999999998</v>
      </c>
      <c r="J137" s="48">
        <f aca="true" t="shared" si="32" ref="J137:J200">+I137*100/E137</f>
        <v>8.67177107065286</v>
      </c>
      <c r="K137" s="54">
        <v>6000</v>
      </c>
      <c r="L137" s="45">
        <f aca="true" t="shared" si="33" ref="L137:L200">+K137*100/E137</f>
        <v>0.19926537498422484</v>
      </c>
      <c r="M137" s="44">
        <f t="shared" si="22"/>
        <v>2755947.77</v>
      </c>
      <c r="N137" s="45">
        <f t="shared" si="23"/>
        <v>91.52749430433137</v>
      </c>
      <c r="O137" s="55">
        <f t="shared" si="29"/>
        <v>-21.52749430433137</v>
      </c>
      <c r="P137" s="54">
        <f t="shared" si="25"/>
        <v>255112.22999999998</v>
      </c>
      <c r="Q137" s="56">
        <f aca="true" t="shared" si="34" ref="Q137:Q200">+P137*100/E137</f>
        <v>8.472505695668636</v>
      </c>
      <c r="S137" s="2">
        <v>7</v>
      </c>
      <c r="T137" s="2">
        <v>3</v>
      </c>
      <c r="U137" s="2" t="s">
        <v>43</v>
      </c>
      <c r="V137" s="2" t="s">
        <v>69</v>
      </c>
      <c r="W137" s="2" t="s">
        <v>37</v>
      </c>
      <c r="Y137" s="37"/>
      <c r="Z137" s="38"/>
      <c r="AA137" s="2">
        <v>70</v>
      </c>
      <c r="AB137" s="2">
        <v>98</v>
      </c>
      <c r="AC137" s="49">
        <f t="shared" si="27"/>
        <v>0</v>
      </c>
      <c r="AG137" s="38"/>
      <c r="AH137" s="38"/>
      <c r="AI137" s="38">
        <f t="shared" si="26"/>
        <v>0</v>
      </c>
    </row>
    <row r="138" spans="1:35" s="1" customFormat="1" ht="23.25" customHeight="1">
      <c r="A138" s="50">
        <v>129</v>
      </c>
      <c r="B138" s="51" t="s">
        <v>171</v>
      </c>
      <c r="C138" s="52">
        <v>16957830</v>
      </c>
      <c r="D138" s="52">
        <v>200000</v>
      </c>
      <c r="E138" s="53">
        <f t="shared" si="28"/>
        <v>17157830</v>
      </c>
      <c r="F138" s="54">
        <v>15669682.61</v>
      </c>
      <c r="G138" s="45">
        <f t="shared" si="30"/>
        <v>91.3267156161356</v>
      </c>
      <c r="H138" s="46">
        <f t="shared" si="31"/>
        <v>6.673284383864399</v>
      </c>
      <c r="I138" s="47">
        <f aca="true" t="shared" si="35" ref="I138:I201">+E138-F138</f>
        <v>1488147.3900000006</v>
      </c>
      <c r="J138" s="48">
        <f t="shared" si="32"/>
        <v>8.673284383864397</v>
      </c>
      <c r="K138" s="54"/>
      <c r="L138" s="45">
        <f t="shared" si="33"/>
        <v>0</v>
      </c>
      <c r="M138" s="44">
        <f aca="true" t="shared" si="36" ref="M138:M201">SUM(F138+K138)</f>
        <v>15669682.61</v>
      </c>
      <c r="N138" s="45">
        <f aca="true" t="shared" si="37" ref="N138:N201">SUM(M138*100/E138)</f>
        <v>91.3267156161356</v>
      </c>
      <c r="O138" s="55">
        <f t="shared" si="29"/>
        <v>-21.3267156161356</v>
      </c>
      <c r="P138" s="54">
        <f aca="true" t="shared" si="38" ref="P138:P201">SUM(E138-M138)</f>
        <v>1488147.3900000006</v>
      </c>
      <c r="Q138" s="56">
        <f t="shared" si="34"/>
        <v>8.673284383864397</v>
      </c>
      <c r="S138" s="2">
        <v>3</v>
      </c>
      <c r="T138" s="2">
        <v>10</v>
      </c>
      <c r="U138" s="2" t="s">
        <v>36</v>
      </c>
      <c r="V138" s="2"/>
      <c r="W138" s="2" t="s">
        <v>37</v>
      </c>
      <c r="Y138" s="37"/>
      <c r="Z138" s="38"/>
      <c r="AA138" s="2">
        <v>70</v>
      </c>
      <c r="AB138" s="2">
        <v>98</v>
      </c>
      <c r="AC138" s="49">
        <f t="shared" si="27"/>
        <v>0</v>
      </c>
      <c r="AG138" s="38"/>
      <c r="AH138" s="38"/>
      <c r="AI138" s="38">
        <f aca="true" t="shared" si="39" ref="AI138:AI201">SUM(AG138:AH138)</f>
        <v>0</v>
      </c>
    </row>
    <row r="139" spans="1:35" s="1" customFormat="1" ht="23.25" customHeight="1">
      <c r="A139" s="50">
        <v>130</v>
      </c>
      <c r="B139" s="51" t="s">
        <v>172</v>
      </c>
      <c r="C139" s="52">
        <v>12034636</v>
      </c>
      <c r="D139" s="52"/>
      <c r="E139" s="53">
        <f t="shared" si="28"/>
        <v>12034636</v>
      </c>
      <c r="F139" s="54">
        <v>10989046.19</v>
      </c>
      <c r="G139" s="45">
        <f t="shared" si="30"/>
        <v>91.31182854221764</v>
      </c>
      <c r="H139" s="46">
        <f t="shared" si="31"/>
        <v>6.68817145778236</v>
      </c>
      <c r="I139" s="47">
        <f t="shared" si="35"/>
        <v>1045589.8100000005</v>
      </c>
      <c r="J139" s="48">
        <f t="shared" si="32"/>
        <v>8.688171457782358</v>
      </c>
      <c r="K139" s="54">
        <v>476156.13</v>
      </c>
      <c r="L139" s="45">
        <f t="shared" si="33"/>
        <v>3.9565478341015052</v>
      </c>
      <c r="M139" s="44">
        <f t="shared" si="36"/>
        <v>11465202.32</v>
      </c>
      <c r="N139" s="45">
        <f t="shared" si="37"/>
        <v>95.26837637631915</v>
      </c>
      <c r="O139" s="55">
        <f t="shared" si="29"/>
        <v>-25.268376376319154</v>
      </c>
      <c r="P139" s="54">
        <f t="shared" si="38"/>
        <v>569433.6799999997</v>
      </c>
      <c r="Q139" s="56">
        <f t="shared" si="34"/>
        <v>4.731623623680846</v>
      </c>
      <c r="S139" s="2">
        <v>6</v>
      </c>
      <c r="T139" s="2">
        <v>3</v>
      </c>
      <c r="U139" s="2" t="s">
        <v>43</v>
      </c>
      <c r="V139" s="2" t="s">
        <v>69</v>
      </c>
      <c r="W139" s="2" t="s">
        <v>37</v>
      </c>
      <c r="Y139" s="37"/>
      <c r="Z139" s="38"/>
      <c r="AA139" s="2">
        <v>70</v>
      </c>
      <c r="AB139" s="2">
        <v>98</v>
      </c>
      <c r="AC139" s="49">
        <f t="shared" si="27"/>
        <v>0</v>
      </c>
      <c r="AG139" s="38"/>
      <c r="AH139" s="38"/>
      <c r="AI139" s="38">
        <f t="shared" si="39"/>
        <v>0</v>
      </c>
    </row>
    <row r="140" spans="1:35" s="1" customFormat="1" ht="23.25" customHeight="1">
      <c r="A140" s="50">
        <v>131</v>
      </c>
      <c r="B140" s="51" t="s">
        <v>173</v>
      </c>
      <c r="C140" s="52">
        <v>1369790</v>
      </c>
      <c r="D140" s="52"/>
      <c r="E140" s="53">
        <f aca="true" t="shared" si="40" ref="E140:E171">SUM(C140:D140)</f>
        <v>1369790</v>
      </c>
      <c r="F140" s="54">
        <v>1250628.97</v>
      </c>
      <c r="G140" s="45">
        <f t="shared" si="30"/>
        <v>91.30078114163484</v>
      </c>
      <c r="H140" s="46">
        <f t="shared" si="31"/>
        <v>6.699218858365157</v>
      </c>
      <c r="I140" s="47">
        <f t="shared" si="35"/>
        <v>119161.03000000003</v>
      </c>
      <c r="J140" s="48">
        <f t="shared" si="32"/>
        <v>8.699218858365153</v>
      </c>
      <c r="K140" s="54"/>
      <c r="L140" s="45">
        <f t="shared" si="33"/>
        <v>0</v>
      </c>
      <c r="M140" s="44">
        <f t="shared" si="36"/>
        <v>1250628.97</v>
      </c>
      <c r="N140" s="45">
        <f t="shared" si="37"/>
        <v>91.30078114163484</v>
      </c>
      <c r="O140" s="55">
        <f aca="true" t="shared" si="41" ref="O140:O171">+AA140-N140</f>
        <v>-21.300781141634843</v>
      </c>
      <c r="P140" s="54">
        <f t="shared" si="38"/>
        <v>119161.03000000003</v>
      </c>
      <c r="Q140" s="56">
        <f t="shared" si="34"/>
        <v>8.699218858365153</v>
      </c>
      <c r="S140" s="2">
        <v>3</v>
      </c>
      <c r="T140" s="2">
        <v>83</v>
      </c>
      <c r="U140" s="2" t="s">
        <v>36</v>
      </c>
      <c r="V140" s="2"/>
      <c r="W140" s="2" t="s">
        <v>37</v>
      </c>
      <c r="Y140" s="37"/>
      <c r="Z140" s="38"/>
      <c r="AA140" s="2">
        <v>70</v>
      </c>
      <c r="AB140" s="2">
        <v>98</v>
      </c>
      <c r="AC140" s="49">
        <f t="shared" si="27"/>
        <v>0</v>
      </c>
      <c r="AG140" s="38"/>
      <c r="AH140" s="38"/>
      <c r="AI140" s="38">
        <f t="shared" si="39"/>
        <v>0</v>
      </c>
    </row>
    <row r="141" spans="1:35" s="1" customFormat="1" ht="23.25" customHeight="1">
      <c r="A141" s="50">
        <v>132</v>
      </c>
      <c r="B141" s="51" t="s">
        <v>174</v>
      </c>
      <c r="C141" s="52">
        <v>1729780</v>
      </c>
      <c r="D141" s="52"/>
      <c r="E141" s="53">
        <f t="shared" si="40"/>
        <v>1729780</v>
      </c>
      <c r="F141" s="54">
        <v>1578830.16</v>
      </c>
      <c r="G141" s="45">
        <f t="shared" si="30"/>
        <v>91.27346598989467</v>
      </c>
      <c r="H141" s="46">
        <f t="shared" si="31"/>
        <v>6.7265340101053255</v>
      </c>
      <c r="I141" s="47">
        <f t="shared" si="35"/>
        <v>150949.84000000008</v>
      </c>
      <c r="J141" s="48">
        <f t="shared" si="32"/>
        <v>8.726534010105336</v>
      </c>
      <c r="K141" s="54"/>
      <c r="L141" s="45">
        <f t="shared" si="33"/>
        <v>0</v>
      </c>
      <c r="M141" s="44">
        <f t="shared" si="36"/>
        <v>1578830.16</v>
      </c>
      <c r="N141" s="45">
        <f t="shared" si="37"/>
        <v>91.27346598989467</v>
      </c>
      <c r="O141" s="55">
        <f t="shared" si="41"/>
        <v>-21.273465989894675</v>
      </c>
      <c r="P141" s="54">
        <f t="shared" si="38"/>
        <v>150949.84000000008</v>
      </c>
      <c r="Q141" s="56">
        <f t="shared" si="34"/>
        <v>8.726534010105336</v>
      </c>
      <c r="S141" s="2">
        <v>3</v>
      </c>
      <c r="T141" s="2">
        <v>83</v>
      </c>
      <c r="U141" s="2" t="s">
        <v>36</v>
      </c>
      <c r="V141" s="2"/>
      <c r="W141" s="2" t="s">
        <v>37</v>
      </c>
      <c r="Y141" s="37"/>
      <c r="Z141" s="38"/>
      <c r="AA141" s="2">
        <v>70</v>
      </c>
      <c r="AB141" s="2">
        <v>98</v>
      </c>
      <c r="AC141" s="49">
        <f t="shared" si="27"/>
        <v>0</v>
      </c>
      <c r="AG141" s="38"/>
      <c r="AH141" s="38"/>
      <c r="AI141" s="38">
        <f t="shared" si="39"/>
        <v>0</v>
      </c>
    </row>
    <row r="142" spans="1:35" s="1" customFormat="1" ht="23.25" customHeight="1">
      <c r="A142" s="50">
        <v>133</v>
      </c>
      <c r="B142" s="51" t="s">
        <v>175</v>
      </c>
      <c r="C142" s="52">
        <v>7873356</v>
      </c>
      <c r="D142" s="52"/>
      <c r="E142" s="53">
        <f t="shared" si="40"/>
        <v>7873356</v>
      </c>
      <c r="F142" s="54">
        <v>7182511.16</v>
      </c>
      <c r="G142" s="45">
        <f t="shared" si="30"/>
        <v>91.22553533715482</v>
      </c>
      <c r="H142" s="46">
        <f t="shared" si="31"/>
        <v>6.774464662845176</v>
      </c>
      <c r="I142" s="47">
        <f t="shared" si="35"/>
        <v>690844.8399999999</v>
      </c>
      <c r="J142" s="48">
        <f t="shared" si="32"/>
        <v>8.774464662845169</v>
      </c>
      <c r="K142" s="54">
        <v>244560</v>
      </c>
      <c r="L142" s="45">
        <f t="shared" si="33"/>
        <v>3.1061722599613177</v>
      </c>
      <c r="M142" s="44">
        <f t="shared" si="36"/>
        <v>7427071.16</v>
      </c>
      <c r="N142" s="45">
        <f t="shared" si="37"/>
        <v>94.33170759711615</v>
      </c>
      <c r="O142" s="55">
        <f t="shared" si="41"/>
        <v>-24.33170759711615</v>
      </c>
      <c r="P142" s="54">
        <f t="shared" si="38"/>
        <v>446284.83999999985</v>
      </c>
      <c r="Q142" s="56">
        <f t="shared" si="34"/>
        <v>5.668292402883851</v>
      </c>
      <c r="S142" s="2">
        <v>4</v>
      </c>
      <c r="T142" s="2">
        <v>3</v>
      </c>
      <c r="U142" s="2" t="s">
        <v>43</v>
      </c>
      <c r="V142" s="2" t="s">
        <v>69</v>
      </c>
      <c r="W142" s="2" t="s">
        <v>37</v>
      </c>
      <c r="Y142" s="37"/>
      <c r="Z142" s="38"/>
      <c r="AA142" s="2">
        <v>70</v>
      </c>
      <c r="AB142" s="2">
        <v>98</v>
      </c>
      <c r="AC142" s="49">
        <f t="shared" si="27"/>
        <v>0</v>
      </c>
      <c r="AG142" s="38"/>
      <c r="AH142" s="38"/>
      <c r="AI142" s="38">
        <f t="shared" si="39"/>
        <v>0</v>
      </c>
    </row>
    <row r="143" spans="1:35" s="1" customFormat="1" ht="23.25" customHeight="1">
      <c r="A143" s="50">
        <v>134</v>
      </c>
      <c r="B143" s="51" t="s">
        <v>176</v>
      </c>
      <c r="C143" s="52">
        <v>3105030</v>
      </c>
      <c r="D143" s="52"/>
      <c r="E143" s="53">
        <f t="shared" si="40"/>
        <v>3105030</v>
      </c>
      <c r="F143" s="54">
        <v>2832084</v>
      </c>
      <c r="G143" s="45">
        <f t="shared" si="30"/>
        <v>91.20955353088375</v>
      </c>
      <c r="H143" s="46">
        <f t="shared" si="31"/>
        <v>6.790446469116247</v>
      </c>
      <c r="I143" s="47">
        <f t="shared" si="35"/>
        <v>272946</v>
      </c>
      <c r="J143" s="48">
        <f t="shared" si="32"/>
        <v>8.79044646911624</v>
      </c>
      <c r="K143" s="54">
        <v>123000</v>
      </c>
      <c r="L143" s="45">
        <f t="shared" si="33"/>
        <v>3.961314383435909</v>
      </c>
      <c r="M143" s="44">
        <f t="shared" si="36"/>
        <v>2955084</v>
      </c>
      <c r="N143" s="45">
        <f t="shared" si="37"/>
        <v>95.17086791431967</v>
      </c>
      <c r="O143" s="55">
        <f t="shared" si="41"/>
        <v>-25.170867914319672</v>
      </c>
      <c r="P143" s="54">
        <f t="shared" si="38"/>
        <v>149946</v>
      </c>
      <c r="Q143" s="56">
        <f t="shared" si="34"/>
        <v>4.829132085680332</v>
      </c>
      <c r="S143" s="2">
        <v>5</v>
      </c>
      <c r="T143" s="2">
        <v>83</v>
      </c>
      <c r="U143" s="2" t="s">
        <v>36</v>
      </c>
      <c r="V143" s="2"/>
      <c r="W143" s="2" t="s">
        <v>37</v>
      </c>
      <c r="Y143" s="37"/>
      <c r="Z143" s="38"/>
      <c r="AA143" s="2">
        <v>70</v>
      </c>
      <c r="AB143" s="2">
        <v>98</v>
      </c>
      <c r="AC143" s="49">
        <f t="shared" si="27"/>
        <v>0</v>
      </c>
      <c r="AG143" s="38"/>
      <c r="AH143" s="38"/>
      <c r="AI143" s="38">
        <f t="shared" si="39"/>
        <v>0</v>
      </c>
    </row>
    <row r="144" spans="1:35" s="1" customFormat="1" ht="23.25" customHeight="1">
      <c r="A144" s="50">
        <v>135</v>
      </c>
      <c r="B144" s="51" t="s">
        <v>177</v>
      </c>
      <c r="C144" s="52">
        <v>2281960</v>
      </c>
      <c r="D144" s="52"/>
      <c r="E144" s="53">
        <f t="shared" si="40"/>
        <v>2281960</v>
      </c>
      <c r="F144" s="54">
        <v>2079680.4</v>
      </c>
      <c r="G144" s="45">
        <f t="shared" si="30"/>
        <v>91.13570790022612</v>
      </c>
      <c r="H144" s="46">
        <f t="shared" si="31"/>
        <v>6.864292099773877</v>
      </c>
      <c r="I144" s="47">
        <f t="shared" si="35"/>
        <v>202279.6000000001</v>
      </c>
      <c r="J144" s="48">
        <f t="shared" si="32"/>
        <v>8.864292099773882</v>
      </c>
      <c r="K144" s="54"/>
      <c r="L144" s="45">
        <f t="shared" si="33"/>
        <v>0</v>
      </c>
      <c r="M144" s="44">
        <f t="shared" si="36"/>
        <v>2079680.4</v>
      </c>
      <c r="N144" s="45">
        <f t="shared" si="37"/>
        <v>91.13570790022612</v>
      </c>
      <c r="O144" s="55">
        <f t="shared" si="41"/>
        <v>-21.135707900226123</v>
      </c>
      <c r="P144" s="54">
        <f t="shared" si="38"/>
        <v>202279.6000000001</v>
      </c>
      <c r="Q144" s="56">
        <f t="shared" si="34"/>
        <v>8.864292099773882</v>
      </c>
      <c r="S144" s="2">
        <v>4</v>
      </c>
      <c r="T144" s="2">
        <v>17</v>
      </c>
      <c r="U144" s="2" t="s">
        <v>39</v>
      </c>
      <c r="V144" s="2"/>
      <c r="W144" s="2" t="s">
        <v>37</v>
      </c>
      <c r="Y144" s="37"/>
      <c r="Z144" s="38"/>
      <c r="AA144" s="2">
        <v>70</v>
      </c>
      <c r="AB144" s="2">
        <v>98</v>
      </c>
      <c r="AC144" s="49">
        <f aca="true" t="shared" si="42" ref="AC144:AC207">+Z144+Y144</f>
        <v>0</v>
      </c>
      <c r="AG144" s="38"/>
      <c r="AH144" s="38"/>
      <c r="AI144" s="38">
        <f t="shared" si="39"/>
        <v>0</v>
      </c>
    </row>
    <row r="145" spans="1:35" s="1" customFormat="1" ht="23.25" customHeight="1">
      <c r="A145" s="50">
        <v>136</v>
      </c>
      <c r="B145" s="51" t="s">
        <v>178</v>
      </c>
      <c r="C145" s="52">
        <v>5839680</v>
      </c>
      <c r="D145" s="52"/>
      <c r="E145" s="53">
        <f t="shared" si="40"/>
        <v>5839680</v>
      </c>
      <c r="F145" s="54">
        <v>5317244.76</v>
      </c>
      <c r="G145" s="45">
        <f t="shared" si="30"/>
        <v>91.05370088771987</v>
      </c>
      <c r="H145" s="46">
        <f t="shared" si="31"/>
        <v>6.94629911228013</v>
      </c>
      <c r="I145" s="47">
        <f t="shared" si="35"/>
        <v>522435.2400000002</v>
      </c>
      <c r="J145" s="48">
        <f t="shared" si="32"/>
        <v>8.946299112280128</v>
      </c>
      <c r="K145" s="54">
        <v>24236.57</v>
      </c>
      <c r="L145" s="45">
        <f t="shared" si="33"/>
        <v>0.4150325017809195</v>
      </c>
      <c r="M145" s="44">
        <f t="shared" si="36"/>
        <v>5341481.33</v>
      </c>
      <c r="N145" s="45">
        <f t="shared" si="37"/>
        <v>91.4687333895008</v>
      </c>
      <c r="O145" s="55">
        <f t="shared" si="41"/>
        <v>-21.468733389500798</v>
      </c>
      <c r="P145" s="54">
        <f t="shared" si="38"/>
        <v>498198.6699999999</v>
      </c>
      <c r="Q145" s="56">
        <f t="shared" si="34"/>
        <v>8.531266610499204</v>
      </c>
      <c r="S145" s="2">
        <v>9</v>
      </c>
      <c r="T145" s="2">
        <v>17</v>
      </c>
      <c r="U145" s="2" t="s">
        <v>39</v>
      </c>
      <c r="V145" s="2"/>
      <c r="W145" s="2" t="s">
        <v>37</v>
      </c>
      <c r="Y145" s="37"/>
      <c r="Z145" s="38"/>
      <c r="AA145" s="2">
        <v>70</v>
      </c>
      <c r="AB145" s="2">
        <v>98</v>
      </c>
      <c r="AC145" s="49">
        <f t="shared" si="42"/>
        <v>0</v>
      </c>
      <c r="AG145" s="38"/>
      <c r="AH145" s="38"/>
      <c r="AI145" s="38">
        <f t="shared" si="39"/>
        <v>0</v>
      </c>
    </row>
    <row r="146" spans="1:35" s="1" customFormat="1" ht="23.25" customHeight="1">
      <c r="A146" s="50">
        <v>137</v>
      </c>
      <c r="B146" s="51" t="s">
        <v>179</v>
      </c>
      <c r="C146" s="52">
        <v>1016290</v>
      </c>
      <c r="D146" s="52"/>
      <c r="E146" s="53">
        <f t="shared" si="40"/>
        <v>1016290</v>
      </c>
      <c r="F146" s="54">
        <v>925249.15</v>
      </c>
      <c r="G146" s="45">
        <f t="shared" si="30"/>
        <v>91.04184337147862</v>
      </c>
      <c r="H146" s="46">
        <f t="shared" si="31"/>
        <v>6.95815662852138</v>
      </c>
      <c r="I146" s="47">
        <f t="shared" si="35"/>
        <v>91040.84999999998</v>
      </c>
      <c r="J146" s="48">
        <f t="shared" si="32"/>
        <v>8.958156628521385</v>
      </c>
      <c r="K146" s="54">
        <v>13000</v>
      </c>
      <c r="L146" s="45">
        <f t="shared" si="33"/>
        <v>1.2791624437906504</v>
      </c>
      <c r="M146" s="44">
        <f t="shared" si="36"/>
        <v>938249.15</v>
      </c>
      <c r="N146" s="45">
        <f t="shared" si="37"/>
        <v>92.32100581526926</v>
      </c>
      <c r="O146" s="55">
        <f t="shared" si="41"/>
        <v>-22.32100581526926</v>
      </c>
      <c r="P146" s="54">
        <f t="shared" si="38"/>
        <v>78040.84999999998</v>
      </c>
      <c r="Q146" s="56">
        <f t="shared" si="34"/>
        <v>7.678994184730734</v>
      </c>
      <c r="S146" s="2">
        <v>7</v>
      </c>
      <c r="T146" s="2">
        <v>83</v>
      </c>
      <c r="U146" s="2" t="s">
        <v>36</v>
      </c>
      <c r="V146" s="2"/>
      <c r="W146" s="2" t="s">
        <v>37</v>
      </c>
      <c r="Y146" s="37"/>
      <c r="Z146" s="38"/>
      <c r="AA146" s="2">
        <v>70</v>
      </c>
      <c r="AB146" s="2">
        <v>98</v>
      </c>
      <c r="AC146" s="49">
        <f t="shared" si="42"/>
        <v>0</v>
      </c>
      <c r="AG146" s="38"/>
      <c r="AH146" s="38"/>
      <c r="AI146" s="38">
        <f t="shared" si="39"/>
        <v>0</v>
      </c>
    </row>
    <row r="147" spans="1:35" s="1" customFormat="1" ht="23.25" customHeight="1">
      <c r="A147" s="50">
        <v>138</v>
      </c>
      <c r="B147" s="51" t="s">
        <v>180</v>
      </c>
      <c r="C147" s="52">
        <v>11642040</v>
      </c>
      <c r="D147" s="52"/>
      <c r="E147" s="53">
        <f t="shared" si="40"/>
        <v>11642040</v>
      </c>
      <c r="F147" s="54">
        <v>10595954.47</v>
      </c>
      <c r="G147" s="45">
        <f t="shared" si="30"/>
        <v>91.01458567398842</v>
      </c>
      <c r="H147" s="46">
        <f t="shared" si="31"/>
        <v>6.985414326011579</v>
      </c>
      <c r="I147" s="47">
        <f t="shared" si="35"/>
        <v>1046085.5299999993</v>
      </c>
      <c r="J147" s="48">
        <f t="shared" si="32"/>
        <v>8.985414326011588</v>
      </c>
      <c r="K147" s="54">
        <v>288940</v>
      </c>
      <c r="L147" s="45">
        <f t="shared" si="33"/>
        <v>2.481867439039893</v>
      </c>
      <c r="M147" s="44">
        <f t="shared" si="36"/>
        <v>10884894.47</v>
      </c>
      <c r="N147" s="45">
        <f t="shared" si="37"/>
        <v>93.4964531130283</v>
      </c>
      <c r="O147" s="55">
        <f t="shared" si="41"/>
        <v>-23.496453113028295</v>
      </c>
      <c r="P147" s="54">
        <f t="shared" si="38"/>
        <v>757145.5299999993</v>
      </c>
      <c r="Q147" s="56">
        <f t="shared" si="34"/>
        <v>6.503546886971694</v>
      </c>
      <c r="S147" s="2">
        <v>7</v>
      </c>
      <c r="T147" s="2">
        <v>3</v>
      </c>
      <c r="U147" s="2" t="s">
        <v>43</v>
      </c>
      <c r="V147" s="2" t="s">
        <v>69</v>
      </c>
      <c r="W147" s="2" t="s">
        <v>37</v>
      </c>
      <c r="Y147" s="37"/>
      <c r="Z147" s="38"/>
      <c r="AA147" s="2">
        <v>70</v>
      </c>
      <c r="AB147" s="2">
        <v>98</v>
      </c>
      <c r="AC147" s="49">
        <f t="shared" si="42"/>
        <v>0</v>
      </c>
      <c r="AG147" s="38"/>
      <c r="AH147" s="38"/>
      <c r="AI147" s="38">
        <f t="shared" si="39"/>
        <v>0</v>
      </c>
    </row>
    <row r="148" spans="1:35" s="1" customFormat="1" ht="23.25" customHeight="1">
      <c r="A148" s="50">
        <v>139</v>
      </c>
      <c r="B148" s="51" t="s">
        <v>181</v>
      </c>
      <c r="C148" s="53">
        <v>1928563009</v>
      </c>
      <c r="D148" s="58">
        <f>7988920-148920-8500000-121650-7679000-751000+1591000-1360000-5000000+110000-1874000</f>
        <v>-15744650</v>
      </c>
      <c r="E148" s="53">
        <f t="shared" si="40"/>
        <v>1912818359</v>
      </c>
      <c r="F148" s="54">
        <f>1701079985.5+39753050</f>
        <v>1740833035.5</v>
      </c>
      <c r="G148" s="45">
        <f t="shared" si="30"/>
        <v>91.00880004153076</v>
      </c>
      <c r="H148" s="46">
        <f t="shared" si="31"/>
        <v>6.991199958469238</v>
      </c>
      <c r="I148" s="47">
        <f t="shared" si="35"/>
        <v>171985323.5</v>
      </c>
      <c r="J148" s="48">
        <f t="shared" si="32"/>
        <v>8.99119995846924</v>
      </c>
      <c r="K148" s="54"/>
      <c r="L148" s="45">
        <f t="shared" si="33"/>
        <v>0</v>
      </c>
      <c r="M148" s="44">
        <f t="shared" si="36"/>
        <v>1740833035.5</v>
      </c>
      <c r="N148" s="45">
        <f t="shared" si="37"/>
        <v>91.00880004153076</v>
      </c>
      <c r="O148" s="55">
        <f t="shared" si="41"/>
        <v>-21.008800041530762</v>
      </c>
      <c r="P148" s="54">
        <f t="shared" si="38"/>
        <v>171985323.5</v>
      </c>
      <c r="Q148" s="56">
        <f t="shared" si="34"/>
        <v>8.99119995846924</v>
      </c>
      <c r="S148" s="2" t="s">
        <v>182</v>
      </c>
      <c r="T148" s="2">
        <v>0</v>
      </c>
      <c r="U148" s="2"/>
      <c r="V148" s="2"/>
      <c r="W148" s="2" t="s">
        <v>182</v>
      </c>
      <c r="Y148" s="37"/>
      <c r="Z148" s="38"/>
      <c r="AA148" s="2">
        <v>70</v>
      </c>
      <c r="AB148" s="2">
        <v>98</v>
      </c>
      <c r="AC148" s="49">
        <f t="shared" si="42"/>
        <v>0</v>
      </c>
      <c r="AG148" s="38"/>
      <c r="AH148" s="38"/>
      <c r="AI148" s="38">
        <f t="shared" si="39"/>
        <v>0</v>
      </c>
    </row>
    <row r="149" spans="1:35" s="1" customFormat="1" ht="23.25" customHeight="1">
      <c r="A149" s="50">
        <v>140</v>
      </c>
      <c r="B149" s="51" t="s">
        <v>183</v>
      </c>
      <c r="C149" s="52">
        <v>1726780</v>
      </c>
      <c r="D149" s="52"/>
      <c r="E149" s="53">
        <f t="shared" si="40"/>
        <v>1726780</v>
      </c>
      <c r="F149" s="54">
        <v>1571257.39</v>
      </c>
      <c r="G149" s="45">
        <f t="shared" si="30"/>
        <v>90.99349019562422</v>
      </c>
      <c r="H149" s="46">
        <f t="shared" si="31"/>
        <v>7.006509804375781</v>
      </c>
      <c r="I149" s="47">
        <f t="shared" si="35"/>
        <v>155522.6100000001</v>
      </c>
      <c r="J149" s="48">
        <f t="shared" si="32"/>
        <v>9.006509804375781</v>
      </c>
      <c r="K149" s="54">
        <v>83000</v>
      </c>
      <c r="L149" s="45">
        <f t="shared" si="33"/>
        <v>4.806634313577873</v>
      </c>
      <c r="M149" s="44">
        <f t="shared" si="36"/>
        <v>1654257.39</v>
      </c>
      <c r="N149" s="45">
        <f t="shared" si="37"/>
        <v>95.80012450920209</v>
      </c>
      <c r="O149" s="55">
        <f t="shared" si="41"/>
        <v>-25.800124509202092</v>
      </c>
      <c r="P149" s="54">
        <f t="shared" si="38"/>
        <v>72522.6100000001</v>
      </c>
      <c r="Q149" s="56">
        <f t="shared" si="34"/>
        <v>4.199875490797907</v>
      </c>
      <c r="S149" s="2">
        <v>7</v>
      </c>
      <c r="T149" s="2">
        <v>83</v>
      </c>
      <c r="U149" s="2" t="s">
        <v>36</v>
      </c>
      <c r="V149" s="2"/>
      <c r="W149" s="2" t="s">
        <v>37</v>
      </c>
      <c r="Y149" s="37"/>
      <c r="Z149" s="38"/>
      <c r="AA149" s="2">
        <v>70</v>
      </c>
      <c r="AB149" s="2">
        <v>98</v>
      </c>
      <c r="AC149" s="49">
        <f t="shared" si="42"/>
        <v>0</v>
      </c>
      <c r="AG149" s="38"/>
      <c r="AH149" s="38"/>
      <c r="AI149" s="38">
        <f t="shared" si="39"/>
        <v>0</v>
      </c>
    </row>
    <row r="150" spans="1:35" s="1" customFormat="1" ht="23.25" customHeight="1">
      <c r="A150" s="50">
        <v>141</v>
      </c>
      <c r="B150" s="51" t="s">
        <v>184</v>
      </c>
      <c r="C150" s="52">
        <v>4674910</v>
      </c>
      <c r="D150" s="52"/>
      <c r="E150" s="53">
        <f t="shared" si="40"/>
        <v>4674910</v>
      </c>
      <c r="F150" s="54">
        <v>4249294.8</v>
      </c>
      <c r="G150" s="45">
        <f t="shared" si="30"/>
        <v>90.89575628193911</v>
      </c>
      <c r="H150" s="46">
        <f t="shared" si="31"/>
        <v>7.104243718060886</v>
      </c>
      <c r="I150" s="47">
        <f t="shared" si="35"/>
        <v>425615.2000000002</v>
      </c>
      <c r="J150" s="48">
        <f t="shared" si="32"/>
        <v>9.104243718060886</v>
      </c>
      <c r="K150" s="54"/>
      <c r="L150" s="45">
        <f t="shared" si="33"/>
        <v>0</v>
      </c>
      <c r="M150" s="44">
        <f t="shared" si="36"/>
        <v>4249294.8</v>
      </c>
      <c r="N150" s="45">
        <f t="shared" si="37"/>
        <v>90.89575628193911</v>
      </c>
      <c r="O150" s="55">
        <f t="shared" si="41"/>
        <v>-20.895756281939114</v>
      </c>
      <c r="P150" s="54">
        <f t="shared" si="38"/>
        <v>425615.2000000002</v>
      </c>
      <c r="Q150" s="56">
        <f t="shared" si="34"/>
        <v>9.104243718060886</v>
      </c>
      <c r="S150" s="2">
        <v>5</v>
      </c>
      <c r="T150" s="2">
        <v>17</v>
      </c>
      <c r="U150" s="2" t="s">
        <v>39</v>
      </c>
      <c r="V150" s="2"/>
      <c r="W150" s="2" t="s">
        <v>37</v>
      </c>
      <c r="Y150" s="37"/>
      <c r="Z150" s="38"/>
      <c r="AA150" s="2">
        <v>70</v>
      </c>
      <c r="AB150" s="2">
        <v>98</v>
      </c>
      <c r="AC150" s="49">
        <f t="shared" si="42"/>
        <v>0</v>
      </c>
      <c r="AG150" s="38"/>
      <c r="AH150" s="38"/>
      <c r="AI150" s="38">
        <f t="shared" si="39"/>
        <v>0</v>
      </c>
    </row>
    <row r="151" spans="1:35" s="1" customFormat="1" ht="23.25" customHeight="1">
      <c r="A151" s="50">
        <v>142</v>
      </c>
      <c r="B151" s="51" t="s">
        <v>185</v>
      </c>
      <c r="C151" s="52">
        <v>10804992</v>
      </c>
      <c r="D151" s="52"/>
      <c r="E151" s="53">
        <f t="shared" si="40"/>
        <v>10804992</v>
      </c>
      <c r="F151" s="54">
        <v>9812100.77</v>
      </c>
      <c r="G151" s="45">
        <f t="shared" si="30"/>
        <v>90.81081013294596</v>
      </c>
      <c r="H151" s="46">
        <f t="shared" si="31"/>
        <v>7.18918986705404</v>
      </c>
      <c r="I151" s="47">
        <f t="shared" si="35"/>
        <v>992891.2300000004</v>
      </c>
      <c r="J151" s="48">
        <f t="shared" si="32"/>
        <v>9.189189867054047</v>
      </c>
      <c r="K151" s="54">
        <v>129840</v>
      </c>
      <c r="L151" s="45">
        <f t="shared" si="33"/>
        <v>1.2016667851304286</v>
      </c>
      <c r="M151" s="44">
        <f t="shared" si="36"/>
        <v>9941940.77</v>
      </c>
      <c r="N151" s="45">
        <f t="shared" si="37"/>
        <v>92.01247691807639</v>
      </c>
      <c r="O151" s="55">
        <f t="shared" si="41"/>
        <v>-22.012476918076388</v>
      </c>
      <c r="P151" s="54">
        <f t="shared" si="38"/>
        <v>863051.2300000004</v>
      </c>
      <c r="Q151" s="56">
        <f t="shared" si="34"/>
        <v>7.9875230819236185</v>
      </c>
      <c r="S151" s="2">
        <v>3</v>
      </c>
      <c r="T151" s="2">
        <v>3</v>
      </c>
      <c r="U151" s="2" t="s">
        <v>43</v>
      </c>
      <c r="V151" s="2" t="s">
        <v>69</v>
      </c>
      <c r="W151" s="2" t="s">
        <v>37</v>
      </c>
      <c r="Y151" s="37"/>
      <c r="Z151" s="38"/>
      <c r="AA151" s="2">
        <v>70</v>
      </c>
      <c r="AB151" s="2">
        <v>98</v>
      </c>
      <c r="AC151" s="49">
        <f t="shared" si="42"/>
        <v>0</v>
      </c>
      <c r="AG151" s="38"/>
      <c r="AH151" s="38"/>
      <c r="AI151" s="38">
        <f t="shared" si="39"/>
        <v>0</v>
      </c>
    </row>
    <row r="152" spans="1:35" s="1" customFormat="1" ht="23.25" customHeight="1">
      <c r="A152" s="50">
        <v>143</v>
      </c>
      <c r="B152" s="51" t="s">
        <v>186</v>
      </c>
      <c r="C152" s="52">
        <v>7405362</v>
      </c>
      <c r="D152" s="52"/>
      <c r="E152" s="53">
        <f t="shared" si="40"/>
        <v>7405362</v>
      </c>
      <c r="F152" s="54">
        <v>6723697.36</v>
      </c>
      <c r="G152" s="45">
        <f t="shared" si="30"/>
        <v>90.79498557936803</v>
      </c>
      <c r="H152" s="46">
        <f t="shared" si="31"/>
        <v>7.205014420631969</v>
      </c>
      <c r="I152" s="47">
        <f t="shared" si="35"/>
        <v>681664.6399999997</v>
      </c>
      <c r="J152" s="48">
        <f t="shared" si="32"/>
        <v>9.205014420631965</v>
      </c>
      <c r="K152" s="54">
        <v>240200</v>
      </c>
      <c r="L152" s="45">
        <f t="shared" si="33"/>
        <v>3.2435956540679576</v>
      </c>
      <c r="M152" s="44">
        <f t="shared" si="36"/>
        <v>6963897.36</v>
      </c>
      <c r="N152" s="45">
        <f t="shared" si="37"/>
        <v>94.03858123343599</v>
      </c>
      <c r="O152" s="55">
        <f t="shared" si="41"/>
        <v>-24.03858123343599</v>
      </c>
      <c r="P152" s="54">
        <f t="shared" si="38"/>
        <v>441464.63999999966</v>
      </c>
      <c r="Q152" s="56">
        <f t="shared" si="34"/>
        <v>5.961418766564007</v>
      </c>
      <c r="S152" s="2">
        <v>4</v>
      </c>
      <c r="T152" s="2">
        <v>3</v>
      </c>
      <c r="U152" s="2" t="s">
        <v>43</v>
      </c>
      <c r="V152" s="2" t="s">
        <v>69</v>
      </c>
      <c r="W152" s="2" t="s">
        <v>37</v>
      </c>
      <c r="Y152" s="37"/>
      <c r="Z152" s="38"/>
      <c r="AA152" s="2">
        <v>70</v>
      </c>
      <c r="AB152" s="2">
        <v>98</v>
      </c>
      <c r="AC152" s="49">
        <f t="shared" si="42"/>
        <v>0</v>
      </c>
      <c r="AG152" s="38"/>
      <c r="AH152" s="38"/>
      <c r="AI152" s="38">
        <f t="shared" si="39"/>
        <v>0</v>
      </c>
    </row>
    <row r="153" spans="1:35" s="1" customFormat="1" ht="23.25" customHeight="1">
      <c r="A153" s="50">
        <v>144</v>
      </c>
      <c r="B153" s="51" t="s">
        <v>187</v>
      </c>
      <c r="C153" s="52">
        <v>8741230</v>
      </c>
      <c r="D153" s="52"/>
      <c r="E153" s="53">
        <f t="shared" si="40"/>
        <v>8741230</v>
      </c>
      <c r="F153" s="54">
        <v>7915164.71</v>
      </c>
      <c r="G153" s="45">
        <f t="shared" si="30"/>
        <v>90.54978201008325</v>
      </c>
      <c r="H153" s="46">
        <f t="shared" si="31"/>
        <v>7.4502179899167515</v>
      </c>
      <c r="I153" s="47">
        <f t="shared" si="35"/>
        <v>826065.29</v>
      </c>
      <c r="J153" s="48">
        <f t="shared" si="32"/>
        <v>9.450217989916752</v>
      </c>
      <c r="K153" s="54">
        <v>278640</v>
      </c>
      <c r="L153" s="45">
        <f t="shared" si="33"/>
        <v>3.187652081000042</v>
      </c>
      <c r="M153" s="44">
        <f t="shared" si="36"/>
        <v>8193804.71</v>
      </c>
      <c r="N153" s="45">
        <f t="shared" si="37"/>
        <v>93.73743409108329</v>
      </c>
      <c r="O153" s="55">
        <f t="shared" si="41"/>
        <v>-23.737434091083287</v>
      </c>
      <c r="P153" s="54">
        <f t="shared" si="38"/>
        <v>547425.29</v>
      </c>
      <c r="Q153" s="56">
        <f t="shared" si="34"/>
        <v>6.2625659089167085</v>
      </c>
      <c r="S153" s="2">
        <v>4</v>
      </c>
      <c r="T153" s="2">
        <v>3</v>
      </c>
      <c r="U153" s="2" t="s">
        <v>43</v>
      </c>
      <c r="V153" s="2" t="s">
        <v>69</v>
      </c>
      <c r="W153" s="2" t="s">
        <v>37</v>
      </c>
      <c r="Y153" s="37"/>
      <c r="Z153" s="38"/>
      <c r="AA153" s="2">
        <v>70</v>
      </c>
      <c r="AB153" s="2">
        <v>98</v>
      </c>
      <c r="AC153" s="49">
        <f t="shared" si="42"/>
        <v>0</v>
      </c>
      <c r="AG153" s="38"/>
      <c r="AH153" s="38"/>
      <c r="AI153" s="38">
        <f t="shared" si="39"/>
        <v>0</v>
      </c>
    </row>
    <row r="154" spans="1:35" s="1" customFormat="1" ht="23.25" customHeight="1">
      <c r="A154" s="50">
        <v>145</v>
      </c>
      <c r="B154" s="51" t="s">
        <v>188</v>
      </c>
      <c r="C154" s="52">
        <v>7409052</v>
      </c>
      <c r="D154" s="52"/>
      <c r="E154" s="53">
        <f t="shared" si="40"/>
        <v>7409052</v>
      </c>
      <c r="F154" s="54">
        <v>6707252.65</v>
      </c>
      <c r="G154" s="45">
        <f t="shared" si="30"/>
        <v>90.52781179022634</v>
      </c>
      <c r="H154" s="46">
        <f t="shared" si="31"/>
        <v>7.4721882097736625</v>
      </c>
      <c r="I154" s="47">
        <f t="shared" si="35"/>
        <v>701799.3499999996</v>
      </c>
      <c r="J154" s="48">
        <f t="shared" si="32"/>
        <v>9.472188209773662</v>
      </c>
      <c r="K154" s="54"/>
      <c r="L154" s="45">
        <f t="shared" si="33"/>
        <v>0</v>
      </c>
      <c r="M154" s="44">
        <f t="shared" si="36"/>
        <v>6707252.65</v>
      </c>
      <c r="N154" s="45">
        <f t="shared" si="37"/>
        <v>90.52781179022634</v>
      </c>
      <c r="O154" s="55">
        <f t="shared" si="41"/>
        <v>-20.527811790226338</v>
      </c>
      <c r="P154" s="54">
        <f t="shared" si="38"/>
        <v>701799.3499999996</v>
      </c>
      <c r="Q154" s="56">
        <f t="shared" si="34"/>
        <v>9.472188209773662</v>
      </c>
      <c r="S154" s="2">
        <v>4</v>
      </c>
      <c r="T154" s="2">
        <v>3</v>
      </c>
      <c r="U154" s="2" t="s">
        <v>43</v>
      </c>
      <c r="V154" s="2" t="s">
        <v>69</v>
      </c>
      <c r="W154" s="2" t="s">
        <v>37</v>
      </c>
      <c r="Y154" s="37"/>
      <c r="Z154" s="38"/>
      <c r="AA154" s="2">
        <v>70</v>
      </c>
      <c r="AB154" s="2">
        <v>98</v>
      </c>
      <c r="AC154" s="49">
        <f t="shared" si="42"/>
        <v>0</v>
      </c>
      <c r="AG154" s="38"/>
      <c r="AH154" s="38"/>
      <c r="AI154" s="38">
        <f t="shared" si="39"/>
        <v>0</v>
      </c>
    </row>
    <row r="155" spans="1:35" s="1" customFormat="1" ht="23.25" customHeight="1">
      <c r="A155" s="50">
        <v>146</v>
      </c>
      <c r="B155" s="51" t="s">
        <v>189</v>
      </c>
      <c r="C155" s="52">
        <v>3729190</v>
      </c>
      <c r="D155" s="52"/>
      <c r="E155" s="53">
        <f t="shared" si="40"/>
        <v>3729190</v>
      </c>
      <c r="F155" s="54">
        <v>3373577.66</v>
      </c>
      <c r="G155" s="45">
        <f t="shared" si="30"/>
        <v>90.46408630292369</v>
      </c>
      <c r="H155" s="46">
        <f t="shared" si="31"/>
        <v>7.53591369707631</v>
      </c>
      <c r="I155" s="47">
        <f t="shared" si="35"/>
        <v>355612.33999999985</v>
      </c>
      <c r="J155" s="48">
        <f t="shared" si="32"/>
        <v>9.535913697076305</v>
      </c>
      <c r="K155" s="54">
        <v>189194</v>
      </c>
      <c r="L155" s="45">
        <f t="shared" si="33"/>
        <v>5.073326915496395</v>
      </c>
      <c r="M155" s="44">
        <f t="shared" si="36"/>
        <v>3562771.66</v>
      </c>
      <c r="N155" s="45">
        <f t="shared" si="37"/>
        <v>95.53741321842008</v>
      </c>
      <c r="O155" s="55">
        <f t="shared" si="41"/>
        <v>-25.537413218420085</v>
      </c>
      <c r="P155" s="54">
        <f t="shared" si="38"/>
        <v>166418.33999999985</v>
      </c>
      <c r="Q155" s="56">
        <f t="shared" si="34"/>
        <v>4.46258678157991</v>
      </c>
      <c r="S155" s="2">
        <v>6</v>
      </c>
      <c r="T155" s="2">
        <v>83</v>
      </c>
      <c r="U155" s="2" t="s">
        <v>36</v>
      </c>
      <c r="V155" s="2"/>
      <c r="W155" s="2" t="s">
        <v>37</v>
      </c>
      <c r="Y155" s="37"/>
      <c r="Z155" s="38"/>
      <c r="AA155" s="2">
        <v>70</v>
      </c>
      <c r="AB155" s="2">
        <v>98</v>
      </c>
      <c r="AC155" s="49">
        <f t="shared" si="42"/>
        <v>0</v>
      </c>
      <c r="AG155" s="38"/>
      <c r="AH155" s="38"/>
      <c r="AI155" s="38">
        <f t="shared" si="39"/>
        <v>0</v>
      </c>
    </row>
    <row r="156" spans="1:35" s="1" customFormat="1" ht="23.25" customHeight="1">
      <c r="A156" s="50">
        <v>147</v>
      </c>
      <c r="B156" s="51" t="s">
        <v>190</v>
      </c>
      <c r="C156" s="52">
        <v>2196810</v>
      </c>
      <c r="D156" s="52"/>
      <c r="E156" s="53">
        <f t="shared" si="40"/>
        <v>2196810</v>
      </c>
      <c r="F156" s="54">
        <v>1987247.9</v>
      </c>
      <c r="G156" s="45">
        <f t="shared" si="30"/>
        <v>90.46061789594913</v>
      </c>
      <c r="H156" s="46">
        <f t="shared" si="31"/>
        <v>7.539382104050873</v>
      </c>
      <c r="I156" s="47">
        <f t="shared" si="35"/>
        <v>209562.1000000001</v>
      </c>
      <c r="J156" s="48">
        <f t="shared" si="32"/>
        <v>9.539382104050878</v>
      </c>
      <c r="K156" s="54"/>
      <c r="L156" s="45">
        <f t="shared" si="33"/>
        <v>0</v>
      </c>
      <c r="M156" s="44">
        <f t="shared" si="36"/>
        <v>1987247.9</v>
      </c>
      <c r="N156" s="45">
        <f t="shared" si="37"/>
        <v>90.46061789594913</v>
      </c>
      <c r="O156" s="55">
        <f t="shared" si="41"/>
        <v>-20.460617895949127</v>
      </c>
      <c r="P156" s="54">
        <f t="shared" si="38"/>
        <v>209562.1000000001</v>
      </c>
      <c r="Q156" s="56">
        <f t="shared" si="34"/>
        <v>9.539382104050878</v>
      </c>
      <c r="S156" s="2">
        <v>2</v>
      </c>
      <c r="T156" s="2">
        <v>83</v>
      </c>
      <c r="U156" s="2" t="s">
        <v>36</v>
      </c>
      <c r="V156" s="2"/>
      <c r="W156" s="2" t="s">
        <v>37</v>
      </c>
      <c r="Y156" s="37"/>
      <c r="Z156" s="38"/>
      <c r="AA156" s="2">
        <v>70</v>
      </c>
      <c r="AB156" s="2">
        <v>98</v>
      </c>
      <c r="AC156" s="49">
        <f t="shared" si="42"/>
        <v>0</v>
      </c>
      <c r="AG156" s="38"/>
      <c r="AH156" s="38"/>
      <c r="AI156" s="38">
        <f t="shared" si="39"/>
        <v>0</v>
      </c>
    </row>
    <row r="157" spans="1:35" s="1" customFormat="1" ht="23.25" customHeight="1">
      <c r="A157" s="50">
        <v>148</v>
      </c>
      <c r="B157" s="51" t="s">
        <v>191</v>
      </c>
      <c r="C157" s="52">
        <v>1376920</v>
      </c>
      <c r="D157" s="52"/>
      <c r="E157" s="53">
        <f t="shared" si="40"/>
        <v>1376920</v>
      </c>
      <c r="F157" s="54">
        <v>1245525.63</v>
      </c>
      <c r="G157" s="45">
        <f t="shared" si="30"/>
        <v>90.45737079859396</v>
      </c>
      <c r="H157" s="46">
        <f t="shared" si="31"/>
        <v>7.542629201406044</v>
      </c>
      <c r="I157" s="47">
        <f t="shared" si="35"/>
        <v>131394.3700000001</v>
      </c>
      <c r="J157" s="48">
        <f t="shared" si="32"/>
        <v>9.542629201406045</v>
      </c>
      <c r="K157" s="54">
        <v>97000</v>
      </c>
      <c r="L157" s="45">
        <f t="shared" si="33"/>
        <v>7.044708479795486</v>
      </c>
      <c r="M157" s="44">
        <f t="shared" si="36"/>
        <v>1342525.63</v>
      </c>
      <c r="N157" s="45">
        <f t="shared" si="37"/>
        <v>97.50207927838944</v>
      </c>
      <c r="O157" s="55">
        <f t="shared" si="41"/>
        <v>-27.502079278389445</v>
      </c>
      <c r="P157" s="54">
        <f t="shared" si="38"/>
        <v>34394.37000000011</v>
      </c>
      <c r="Q157" s="56">
        <f t="shared" si="34"/>
        <v>2.497920721610559</v>
      </c>
      <c r="S157" s="2">
        <v>4</v>
      </c>
      <c r="T157" s="2">
        <v>83</v>
      </c>
      <c r="U157" s="2" t="s">
        <v>36</v>
      </c>
      <c r="V157" s="2"/>
      <c r="W157" s="2" t="s">
        <v>37</v>
      </c>
      <c r="Y157" s="37"/>
      <c r="Z157" s="38"/>
      <c r="AA157" s="2">
        <v>70</v>
      </c>
      <c r="AB157" s="2">
        <v>98</v>
      </c>
      <c r="AC157" s="49">
        <f t="shared" si="42"/>
        <v>0</v>
      </c>
      <c r="AG157" s="38"/>
      <c r="AH157" s="38"/>
      <c r="AI157" s="38">
        <f t="shared" si="39"/>
        <v>0</v>
      </c>
    </row>
    <row r="158" spans="1:35" s="1" customFormat="1" ht="23.25" customHeight="1">
      <c r="A158" s="50">
        <v>149</v>
      </c>
      <c r="B158" s="51" t="s">
        <v>192</v>
      </c>
      <c r="C158" s="52">
        <v>7688105</v>
      </c>
      <c r="D158" s="52"/>
      <c r="E158" s="53">
        <f t="shared" si="40"/>
        <v>7688105</v>
      </c>
      <c r="F158" s="54">
        <v>6950375.26</v>
      </c>
      <c r="G158" s="45">
        <f t="shared" si="30"/>
        <v>90.40427075332607</v>
      </c>
      <c r="H158" s="46">
        <f t="shared" si="31"/>
        <v>7.595729246673926</v>
      </c>
      <c r="I158" s="47">
        <f t="shared" si="35"/>
        <v>737729.7400000002</v>
      </c>
      <c r="J158" s="48">
        <f t="shared" si="32"/>
        <v>9.595729246673924</v>
      </c>
      <c r="K158" s="54">
        <v>20000</v>
      </c>
      <c r="L158" s="45">
        <f t="shared" si="33"/>
        <v>0.260142128651989</v>
      </c>
      <c r="M158" s="44">
        <f t="shared" si="36"/>
        <v>6970375.26</v>
      </c>
      <c r="N158" s="45">
        <f t="shared" si="37"/>
        <v>90.66441288197807</v>
      </c>
      <c r="O158" s="55">
        <f t="shared" si="41"/>
        <v>-20.664412881978066</v>
      </c>
      <c r="P158" s="54">
        <f t="shared" si="38"/>
        <v>717729.7400000002</v>
      </c>
      <c r="Q158" s="56">
        <f t="shared" si="34"/>
        <v>9.335587118021936</v>
      </c>
      <c r="S158" s="2">
        <v>8</v>
      </c>
      <c r="T158" s="2">
        <v>17</v>
      </c>
      <c r="U158" s="2" t="s">
        <v>39</v>
      </c>
      <c r="V158" s="2"/>
      <c r="W158" s="2" t="s">
        <v>37</v>
      </c>
      <c r="Y158" s="37"/>
      <c r="Z158" s="38"/>
      <c r="AA158" s="2">
        <v>70</v>
      </c>
      <c r="AB158" s="2">
        <v>98</v>
      </c>
      <c r="AC158" s="49">
        <f t="shared" si="42"/>
        <v>0</v>
      </c>
      <c r="AG158" s="38"/>
      <c r="AH158" s="38"/>
      <c r="AI158" s="38">
        <f t="shared" si="39"/>
        <v>0</v>
      </c>
    </row>
    <row r="159" spans="1:35" s="1" customFormat="1" ht="23.25" customHeight="1">
      <c r="A159" s="50">
        <v>150</v>
      </c>
      <c r="B159" s="51" t="s">
        <v>193</v>
      </c>
      <c r="C159" s="52">
        <v>6780666</v>
      </c>
      <c r="D159" s="52"/>
      <c r="E159" s="53">
        <f t="shared" si="40"/>
        <v>6780666</v>
      </c>
      <c r="F159" s="54">
        <v>6125074.85</v>
      </c>
      <c r="G159" s="45">
        <f t="shared" si="30"/>
        <v>90.33146375297058</v>
      </c>
      <c r="H159" s="46">
        <f t="shared" si="31"/>
        <v>7.668536247029422</v>
      </c>
      <c r="I159" s="47">
        <f t="shared" si="35"/>
        <v>655591.1500000004</v>
      </c>
      <c r="J159" s="48">
        <f t="shared" si="32"/>
        <v>9.668536247029428</v>
      </c>
      <c r="K159" s="54"/>
      <c r="L159" s="45">
        <f t="shared" si="33"/>
        <v>0</v>
      </c>
      <c r="M159" s="44">
        <f t="shared" si="36"/>
        <v>6125074.85</v>
      </c>
      <c r="N159" s="45">
        <f t="shared" si="37"/>
        <v>90.33146375297058</v>
      </c>
      <c r="O159" s="55">
        <f t="shared" si="41"/>
        <v>-20.331463752970578</v>
      </c>
      <c r="P159" s="54">
        <f t="shared" si="38"/>
        <v>655591.1500000004</v>
      </c>
      <c r="Q159" s="56">
        <f t="shared" si="34"/>
        <v>9.668536247029428</v>
      </c>
      <c r="S159" s="2">
        <v>4</v>
      </c>
      <c r="T159" s="2">
        <v>3</v>
      </c>
      <c r="U159" s="2" t="s">
        <v>43</v>
      </c>
      <c r="V159" s="2" t="s">
        <v>69</v>
      </c>
      <c r="W159" s="2" t="s">
        <v>37</v>
      </c>
      <c r="Y159" s="37"/>
      <c r="Z159" s="38"/>
      <c r="AA159" s="2">
        <v>70</v>
      </c>
      <c r="AB159" s="2">
        <v>98</v>
      </c>
      <c r="AC159" s="49">
        <f t="shared" si="42"/>
        <v>0</v>
      </c>
      <c r="AG159" s="38"/>
      <c r="AH159" s="38"/>
      <c r="AI159" s="38">
        <f t="shared" si="39"/>
        <v>0</v>
      </c>
    </row>
    <row r="160" spans="1:35" s="1" customFormat="1" ht="23.25" customHeight="1">
      <c r="A160" s="50">
        <v>151</v>
      </c>
      <c r="B160" s="51" t="s">
        <v>194</v>
      </c>
      <c r="C160" s="52">
        <v>3187240</v>
      </c>
      <c r="D160" s="52"/>
      <c r="E160" s="53">
        <f t="shared" si="40"/>
        <v>3187240</v>
      </c>
      <c r="F160" s="54">
        <v>2875979.61</v>
      </c>
      <c r="G160" s="45">
        <f t="shared" si="30"/>
        <v>90.23417157164192</v>
      </c>
      <c r="H160" s="46">
        <f t="shared" si="31"/>
        <v>7.765828428358077</v>
      </c>
      <c r="I160" s="47">
        <f t="shared" si="35"/>
        <v>311260.39000000013</v>
      </c>
      <c r="J160" s="48">
        <f t="shared" si="32"/>
        <v>9.765828428358082</v>
      </c>
      <c r="K160" s="54">
        <v>221000</v>
      </c>
      <c r="L160" s="45">
        <f t="shared" si="33"/>
        <v>6.933898921951281</v>
      </c>
      <c r="M160" s="44">
        <f t="shared" si="36"/>
        <v>3096979.61</v>
      </c>
      <c r="N160" s="45">
        <f t="shared" si="37"/>
        <v>97.1680704935932</v>
      </c>
      <c r="O160" s="55">
        <f t="shared" si="41"/>
        <v>-27.168070493593206</v>
      </c>
      <c r="P160" s="54">
        <f t="shared" si="38"/>
        <v>90260.39000000013</v>
      </c>
      <c r="Q160" s="56">
        <f t="shared" si="34"/>
        <v>2.831929506406801</v>
      </c>
      <c r="S160" s="2">
        <v>1</v>
      </c>
      <c r="T160" s="2">
        <v>83</v>
      </c>
      <c r="U160" s="2" t="s">
        <v>36</v>
      </c>
      <c r="V160" s="2"/>
      <c r="W160" s="2" t="s">
        <v>37</v>
      </c>
      <c r="Y160" s="37"/>
      <c r="Z160" s="38"/>
      <c r="AA160" s="2">
        <v>70</v>
      </c>
      <c r="AB160" s="2">
        <v>98</v>
      </c>
      <c r="AC160" s="49">
        <f t="shared" si="42"/>
        <v>0</v>
      </c>
      <c r="AG160" s="38"/>
      <c r="AH160" s="38"/>
      <c r="AI160" s="38">
        <f t="shared" si="39"/>
        <v>0</v>
      </c>
    </row>
    <row r="161" spans="1:35" s="1" customFormat="1" ht="23.25" customHeight="1">
      <c r="A161" s="50">
        <v>152</v>
      </c>
      <c r="B161" s="51" t="s">
        <v>195</v>
      </c>
      <c r="C161" s="52">
        <v>14743498</v>
      </c>
      <c r="D161" s="52"/>
      <c r="E161" s="53">
        <f t="shared" si="40"/>
        <v>14743498</v>
      </c>
      <c r="F161" s="54">
        <v>13303604.02</v>
      </c>
      <c r="G161" s="45">
        <f t="shared" si="30"/>
        <v>90.23370179858267</v>
      </c>
      <c r="H161" s="46">
        <f t="shared" si="31"/>
        <v>7.766298201417328</v>
      </c>
      <c r="I161" s="47">
        <f t="shared" si="35"/>
        <v>1439893.9800000004</v>
      </c>
      <c r="J161" s="48">
        <f t="shared" si="32"/>
        <v>9.766298201417333</v>
      </c>
      <c r="K161" s="54"/>
      <c r="L161" s="45">
        <f t="shared" si="33"/>
        <v>0</v>
      </c>
      <c r="M161" s="44">
        <f t="shared" si="36"/>
        <v>13303604.02</v>
      </c>
      <c r="N161" s="45">
        <f t="shared" si="37"/>
        <v>90.23370179858267</v>
      </c>
      <c r="O161" s="55">
        <f t="shared" si="41"/>
        <v>-20.233701798582672</v>
      </c>
      <c r="P161" s="54">
        <f t="shared" si="38"/>
        <v>1439893.9800000004</v>
      </c>
      <c r="Q161" s="56">
        <f t="shared" si="34"/>
        <v>9.766298201417333</v>
      </c>
      <c r="S161" s="2">
        <v>5</v>
      </c>
      <c r="T161" s="2">
        <v>3</v>
      </c>
      <c r="U161" s="2" t="s">
        <v>43</v>
      </c>
      <c r="V161" s="2" t="s">
        <v>69</v>
      </c>
      <c r="W161" s="2" t="s">
        <v>37</v>
      </c>
      <c r="Y161" s="37"/>
      <c r="Z161" s="38"/>
      <c r="AA161" s="2">
        <v>70</v>
      </c>
      <c r="AB161" s="2">
        <v>98</v>
      </c>
      <c r="AC161" s="49">
        <f t="shared" si="42"/>
        <v>0</v>
      </c>
      <c r="AG161" s="38"/>
      <c r="AH161" s="38"/>
      <c r="AI161" s="38">
        <f t="shared" si="39"/>
        <v>0</v>
      </c>
    </row>
    <row r="162" spans="1:35" s="1" customFormat="1" ht="23.25" customHeight="1">
      <c r="A162" s="50">
        <v>153</v>
      </c>
      <c r="B162" s="51" t="s">
        <v>196</v>
      </c>
      <c r="C162" s="52">
        <v>8234900</v>
      </c>
      <c r="D162" s="52"/>
      <c r="E162" s="53">
        <f t="shared" si="40"/>
        <v>8234900</v>
      </c>
      <c r="F162" s="54">
        <v>7429355.6</v>
      </c>
      <c r="G162" s="45">
        <f t="shared" si="30"/>
        <v>90.21792128623298</v>
      </c>
      <c r="H162" s="46">
        <f t="shared" si="31"/>
        <v>7.782078713767021</v>
      </c>
      <c r="I162" s="47">
        <f t="shared" si="35"/>
        <v>805544.4000000004</v>
      </c>
      <c r="J162" s="48">
        <f t="shared" si="32"/>
        <v>9.782078713767019</v>
      </c>
      <c r="K162" s="54"/>
      <c r="L162" s="45">
        <f t="shared" si="33"/>
        <v>0</v>
      </c>
      <c r="M162" s="44">
        <f t="shared" si="36"/>
        <v>7429355.6</v>
      </c>
      <c r="N162" s="45">
        <f t="shared" si="37"/>
        <v>90.21792128623298</v>
      </c>
      <c r="O162" s="55">
        <f t="shared" si="41"/>
        <v>-20.21792128623298</v>
      </c>
      <c r="P162" s="54">
        <f t="shared" si="38"/>
        <v>805544.4000000004</v>
      </c>
      <c r="Q162" s="56">
        <f t="shared" si="34"/>
        <v>9.782078713767019</v>
      </c>
      <c r="S162" s="2">
        <v>3</v>
      </c>
      <c r="T162" s="2">
        <v>17</v>
      </c>
      <c r="U162" s="2" t="s">
        <v>39</v>
      </c>
      <c r="V162" s="2"/>
      <c r="W162" s="2" t="s">
        <v>37</v>
      </c>
      <c r="Y162" s="37"/>
      <c r="Z162" s="38"/>
      <c r="AA162" s="2">
        <v>70</v>
      </c>
      <c r="AB162" s="2">
        <v>98</v>
      </c>
      <c r="AC162" s="49">
        <f t="shared" si="42"/>
        <v>0</v>
      </c>
      <c r="AG162" s="38"/>
      <c r="AH162" s="38"/>
      <c r="AI162" s="38">
        <f t="shared" si="39"/>
        <v>0</v>
      </c>
    </row>
    <row r="163" spans="1:35" s="1" customFormat="1" ht="23.25" customHeight="1">
      <c r="A163" s="50">
        <v>154</v>
      </c>
      <c r="B163" s="51" t="s">
        <v>197</v>
      </c>
      <c r="C163" s="52">
        <v>12404204</v>
      </c>
      <c r="D163" s="52"/>
      <c r="E163" s="53">
        <f t="shared" si="40"/>
        <v>12404204</v>
      </c>
      <c r="F163" s="54">
        <v>11187274.81</v>
      </c>
      <c r="G163" s="45">
        <f t="shared" si="30"/>
        <v>90.18938103565533</v>
      </c>
      <c r="H163" s="46">
        <f t="shared" si="31"/>
        <v>7.81061896434467</v>
      </c>
      <c r="I163" s="47">
        <f t="shared" si="35"/>
        <v>1216929.1899999995</v>
      </c>
      <c r="J163" s="48">
        <f t="shared" si="32"/>
        <v>9.810618964344664</v>
      </c>
      <c r="K163" s="54">
        <v>169935.07</v>
      </c>
      <c r="L163" s="45">
        <f t="shared" si="33"/>
        <v>1.369979645610472</v>
      </c>
      <c r="M163" s="44">
        <f t="shared" si="36"/>
        <v>11357209.88</v>
      </c>
      <c r="N163" s="45">
        <f t="shared" si="37"/>
        <v>91.5593606812658</v>
      </c>
      <c r="O163" s="55">
        <f t="shared" si="41"/>
        <v>-21.5593606812658</v>
      </c>
      <c r="P163" s="54">
        <f t="shared" si="38"/>
        <v>1046994.1199999992</v>
      </c>
      <c r="Q163" s="56">
        <f t="shared" si="34"/>
        <v>8.44063931873419</v>
      </c>
      <c r="S163" s="2">
        <v>2</v>
      </c>
      <c r="T163" s="2">
        <v>3</v>
      </c>
      <c r="U163" s="2" t="s">
        <v>43</v>
      </c>
      <c r="V163" s="2" t="s">
        <v>44</v>
      </c>
      <c r="W163" s="2" t="s">
        <v>37</v>
      </c>
      <c r="Y163" s="37"/>
      <c r="Z163" s="38"/>
      <c r="AA163" s="2">
        <v>70</v>
      </c>
      <c r="AB163" s="2">
        <v>98</v>
      </c>
      <c r="AC163" s="49">
        <f t="shared" si="42"/>
        <v>0</v>
      </c>
      <c r="AG163" s="38"/>
      <c r="AH163" s="38"/>
      <c r="AI163" s="38">
        <f t="shared" si="39"/>
        <v>0</v>
      </c>
    </row>
    <row r="164" spans="1:35" s="1" customFormat="1" ht="23.25" customHeight="1">
      <c r="A164" s="50">
        <v>155</v>
      </c>
      <c r="B164" s="51" t="s">
        <v>198</v>
      </c>
      <c r="C164" s="52">
        <v>1370000</v>
      </c>
      <c r="D164" s="52"/>
      <c r="E164" s="53">
        <f t="shared" si="40"/>
        <v>1370000</v>
      </c>
      <c r="F164" s="54">
        <v>1235208.26</v>
      </c>
      <c r="G164" s="45">
        <f t="shared" si="30"/>
        <v>90.16118686131387</v>
      </c>
      <c r="H164" s="46">
        <f t="shared" si="31"/>
        <v>7.838813138686135</v>
      </c>
      <c r="I164" s="47">
        <f t="shared" si="35"/>
        <v>134791.74</v>
      </c>
      <c r="J164" s="48">
        <f t="shared" si="32"/>
        <v>9.838813138686131</v>
      </c>
      <c r="K164" s="54"/>
      <c r="L164" s="45">
        <f t="shared" si="33"/>
        <v>0</v>
      </c>
      <c r="M164" s="44">
        <f t="shared" si="36"/>
        <v>1235208.26</v>
      </c>
      <c r="N164" s="45">
        <f t="shared" si="37"/>
        <v>90.16118686131387</v>
      </c>
      <c r="O164" s="55">
        <f t="shared" si="41"/>
        <v>-20.161186861313865</v>
      </c>
      <c r="P164" s="54">
        <f t="shared" si="38"/>
        <v>134791.74</v>
      </c>
      <c r="Q164" s="56">
        <f t="shared" si="34"/>
        <v>9.838813138686131</v>
      </c>
      <c r="S164" s="2">
        <v>6</v>
      </c>
      <c r="T164" s="2">
        <v>83</v>
      </c>
      <c r="U164" s="2" t="s">
        <v>36</v>
      </c>
      <c r="V164" s="2"/>
      <c r="W164" s="2" t="s">
        <v>37</v>
      </c>
      <c r="Y164" s="37"/>
      <c r="Z164" s="38"/>
      <c r="AA164" s="2">
        <v>70</v>
      </c>
      <c r="AB164" s="2">
        <v>98</v>
      </c>
      <c r="AC164" s="49">
        <f t="shared" si="42"/>
        <v>0</v>
      </c>
      <c r="AG164" s="38"/>
      <c r="AH164" s="38"/>
      <c r="AI164" s="38">
        <f t="shared" si="39"/>
        <v>0</v>
      </c>
    </row>
    <row r="165" spans="1:35" s="1" customFormat="1" ht="23.25" customHeight="1">
      <c r="A165" s="50">
        <v>156</v>
      </c>
      <c r="B165" s="51" t="s">
        <v>199</v>
      </c>
      <c r="C165" s="52">
        <v>3213810</v>
      </c>
      <c r="D165" s="52"/>
      <c r="E165" s="53">
        <f t="shared" si="40"/>
        <v>3213810</v>
      </c>
      <c r="F165" s="54">
        <v>2895705.32</v>
      </c>
      <c r="G165" s="45">
        <f t="shared" si="30"/>
        <v>90.10194504342198</v>
      </c>
      <c r="H165" s="46">
        <f t="shared" si="31"/>
        <v>7.898054956578022</v>
      </c>
      <c r="I165" s="47">
        <f t="shared" si="35"/>
        <v>318104.68000000017</v>
      </c>
      <c r="J165" s="48">
        <f t="shared" si="32"/>
        <v>9.898054956578022</v>
      </c>
      <c r="K165" s="54">
        <v>192413.1</v>
      </c>
      <c r="L165" s="45">
        <f t="shared" si="33"/>
        <v>5.987071419903479</v>
      </c>
      <c r="M165" s="44">
        <f t="shared" si="36"/>
        <v>3088118.42</v>
      </c>
      <c r="N165" s="45">
        <f t="shared" si="37"/>
        <v>96.08901646332546</v>
      </c>
      <c r="O165" s="55">
        <f t="shared" si="41"/>
        <v>-26.089016463325464</v>
      </c>
      <c r="P165" s="54">
        <f t="shared" si="38"/>
        <v>125691.58000000007</v>
      </c>
      <c r="Q165" s="56">
        <f t="shared" si="34"/>
        <v>3.910983536674541</v>
      </c>
      <c r="S165" s="2">
        <v>9</v>
      </c>
      <c r="T165" s="2">
        <v>53</v>
      </c>
      <c r="U165" s="2" t="s">
        <v>39</v>
      </c>
      <c r="V165" s="2"/>
      <c r="W165" s="2" t="s">
        <v>37</v>
      </c>
      <c r="Y165" s="37"/>
      <c r="Z165" s="38"/>
      <c r="AA165" s="2">
        <v>70</v>
      </c>
      <c r="AB165" s="2">
        <v>98</v>
      </c>
      <c r="AC165" s="49">
        <f t="shared" si="42"/>
        <v>0</v>
      </c>
      <c r="AG165" s="38"/>
      <c r="AH165" s="38"/>
      <c r="AI165" s="38">
        <f t="shared" si="39"/>
        <v>0</v>
      </c>
    </row>
    <row r="166" spans="1:35" s="1" customFormat="1" ht="23.25" customHeight="1">
      <c r="A166" s="50">
        <v>157</v>
      </c>
      <c r="B166" s="51" t="s">
        <v>200</v>
      </c>
      <c r="C166" s="52">
        <v>1800210</v>
      </c>
      <c r="D166" s="52"/>
      <c r="E166" s="53">
        <f t="shared" si="40"/>
        <v>1800210</v>
      </c>
      <c r="F166" s="54">
        <v>1620230.08</v>
      </c>
      <c r="G166" s="45">
        <f t="shared" si="30"/>
        <v>90.00228195599402</v>
      </c>
      <c r="H166" s="46">
        <f t="shared" si="31"/>
        <v>7.997718044005978</v>
      </c>
      <c r="I166" s="47">
        <f t="shared" si="35"/>
        <v>179979.91999999993</v>
      </c>
      <c r="J166" s="48">
        <f t="shared" si="32"/>
        <v>9.997718044005973</v>
      </c>
      <c r="K166" s="54"/>
      <c r="L166" s="45">
        <f t="shared" si="33"/>
        <v>0</v>
      </c>
      <c r="M166" s="44">
        <f t="shared" si="36"/>
        <v>1620230.08</v>
      </c>
      <c r="N166" s="45">
        <f t="shared" si="37"/>
        <v>90.00228195599402</v>
      </c>
      <c r="O166" s="55">
        <f t="shared" si="41"/>
        <v>-20.00228195599402</v>
      </c>
      <c r="P166" s="54">
        <f t="shared" si="38"/>
        <v>179979.91999999993</v>
      </c>
      <c r="Q166" s="56">
        <f t="shared" si="34"/>
        <v>9.997718044005973</v>
      </c>
      <c r="S166" s="2">
        <v>2</v>
      </c>
      <c r="T166" s="2">
        <v>83</v>
      </c>
      <c r="U166" s="2" t="s">
        <v>36</v>
      </c>
      <c r="V166" s="2"/>
      <c r="W166" s="2" t="s">
        <v>37</v>
      </c>
      <c r="Y166" s="37"/>
      <c r="Z166" s="38"/>
      <c r="AA166" s="2">
        <v>70</v>
      </c>
      <c r="AB166" s="2">
        <v>98</v>
      </c>
      <c r="AC166" s="49">
        <f t="shared" si="42"/>
        <v>0</v>
      </c>
      <c r="AG166" s="38"/>
      <c r="AH166" s="38"/>
      <c r="AI166" s="38">
        <f t="shared" si="39"/>
        <v>0</v>
      </c>
    </row>
    <row r="167" spans="1:35" s="1" customFormat="1" ht="23.25" customHeight="1">
      <c r="A167" s="50">
        <v>158</v>
      </c>
      <c r="B167" s="51" t="s">
        <v>201</v>
      </c>
      <c r="C167" s="52">
        <v>4851522</v>
      </c>
      <c r="D167" s="52"/>
      <c r="E167" s="53">
        <f t="shared" si="40"/>
        <v>4851522</v>
      </c>
      <c r="F167" s="54">
        <v>4353507.44</v>
      </c>
      <c r="G167" s="45">
        <f t="shared" si="30"/>
        <v>89.73487989954494</v>
      </c>
      <c r="H167" s="46">
        <f t="shared" si="31"/>
        <v>8.265120100455064</v>
      </c>
      <c r="I167" s="47">
        <f t="shared" si="35"/>
        <v>498014.5599999996</v>
      </c>
      <c r="J167" s="48">
        <f t="shared" si="32"/>
        <v>10.265120100455064</v>
      </c>
      <c r="K167" s="54">
        <v>229145</v>
      </c>
      <c r="L167" s="45">
        <f t="shared" si="33"/>
        <v>4.723156980427998</v>
      </c>
      <c r="M167" s="44">
        <f t="shared" si="36"/>
        <v>4582652.44</v>
      </c>
      <c r="N167" s="45">
        <f t="shared" si="37"/>
        <v>94.45803687997294</v>
      </c>
      <c r="O167" s="55">
        <f t="shared" si="41"/>
        <v>-24.458036879972937</v>
      </c>
      <c r="P167" s="54">
        <f t="shared" si="38"/>
        <v>268869.5599999996</v>
      </c>
      <c r="Q167" s="56">
        <f t="shared" si="34"/>
        <v>5.541963120027067</v>
      </c>
      <c r="S167" s="2">
        <v>8</v>
      </c>
      <c r="T167" s="2">
        <v>83</v>
      </c>
      <c r="U167" s="2" t="s">
        <v>36</v>
      </c>
      <c r="V167" s="2"/>
      <c r="W167" s="2" t="s">
        <v>37</v>
      </c>
      <c r="Y167" s="37"/>
      <c r="Z167" s="38"/>
      <c r="AA167" s="2">
        <v>70</v>
      </c>
      <c r="AB167" s="2">
        <v>98</v>
      </c>
      <c r="AC167" s="49">
        <f t="shared" si="42"/>
        <v>0</v>
      </c>
      <c r="AG167" s="38"/>
      <c r="AH167" s="38"/>
      <c r="AI167" s="38">
        <f t="shared" si="39"/>
        <v>0</v>
      </c>
    </row>
    <row r="168" spans="1:35" s="1" customFormat="1" ht="23.25" customHeight="1">
      <c r="A168" s="50">
        <v>159</v>
      </c>
      <c r="B168" s="51" t="s">
        <v>202</v>
      </c>
      <c r="C168" s="52">
        <v>1111820</v>
      </c>
      <c r="D168" s="52"/>
      <c r="E168" s="53">
        <f t="shared" si="40"/>
        <v>1111820</v>
      </c>
      <c r="F168" s="54">
        <v>995832.41</v>
      </c>
      <c r="G168" s="45">
        <f t="shared" si="30"/>
        <v>89.56777266104226</v>
      </c>
      <c r="H168" s="46">
        <f t="shared" si="31"/>
        <v>8.432227338957745</v>
      </c>
      <c r="I168" s="47">
        <f t="shared" si="35"/>
        <v>115987.58999999997</v>
      </c>
      <c r="J168" s="48">
        <f t="shared" si="32"/>
        <v>10.432227338957741</v>
      </c>
      <c r="K168" s="54"/>
      <c r="L168" s="45">
        <f t="shared" si="33"/>
        <v>0</v>
      </c>
      <c r="M168" s="44">
        <f t="shared" si="36"/>
        <v>995832.41</v>
      </c>
      <c r="N168" s="45">
        <f t="shared" si="37"/>
        <v>89.56777266104226</v>
      </c>
      <c r="O168" s="55">
        <f t="shared" si="41"/>
        <v>-19.567772661042255</v>
      </c>
      <c r="P168" s="54">
        <f t="shared" si="38"/>
        <v>115987.58999999997</v>
      </c>
      <c r="Q168" s="56">
        <f t="shared" si="34"/>
        <v>10.432227338957741</v>
      </c>
      <c r="S168" s="2">
        <v>5</v>
      </c>
      <c r="T168" s="2">
        <v>83</v>
      </c>
      <c r="U168" s="2" t="s">
        <v>36</v>
      </c>
      <c r="V168" s="2"/>
      <c r="W168" s="2" t="s">
        <v>37</v>
      </c>
      <c r="Y168" s="37"/>
      <c r="Z168" s="38"/>
      <c r="AA168" s="2">
        <v>70</v>
      </c>
      <c r="AB168" s="2">
        <v>98</v>
      </c>
      <c r="AC168" s="49">
        <f t="shared" si="42"/>
        <v>0</v>
      </c>
      <c r="AG168" s="38"/>
      <c r="AH168" s="38"/>
      <c r="AI168" s="38">
        <f t="shared" si="39"/>
        <v>0</v>
      </c>
    </row>
    <row r="169" spans="1:35" s="1" customFormat="1" ht="23.25" customHeight="1">
      <c r="A169" s="50">
        <v>160</v>
      </c>
      <c r="B169" s="51" t="s">
        <v>203</v>
      </c>
      <c r="C169" s="52">
        <v>10966250</v>
      </c>
      <c r="D169" s="52"/>
      <c r="E169" s="53">
        <f t="shared" si="40"/>
        <v>10966250</v>
      </c>
      <c r="F169" s="54">
        <v>9821566.18</v>
      </c>
      <c r="G169" s="45">
        <f t="shared" si="30"/>
        <v>89.56175702724268</v>
      </c>
      <c r="H169" s="46">
        <f t="shared" si="31"/>
        <v>8.438242972757322</v>
      </c>
      <c r="I169" s="47">
        <f t="shared" si="35"/>
        <v>1144683.8200000003</v>
      </c>
      <c r="J169" s="48">
        <f t="shared" si="32"/>
        <v>10.438242972757326</v>
      </c>
      <c r="K169" s="54">
        <v>345000</v>
      </c>
      <c r="L169" s="45">
        <f t="shared" si="33"/>
        <v>3.146016186025305</v>
      </c>
      <c r="M169" s="44">
        <f t="shared" si="36"/>
        <v>10166566.18</v>
      </c>
      <c r="N169" s="45">
        <f t="shared" si="37"/>
        <v>92.70777321326798</v>
      </c>
      <c r="O169" s="55">
        <f t="shared" si="41"/>
        <v>-22.707773213267984</v>
      </c>
      <c r="P169" s="54">
        <f t="shared" si="38"/>
        <v>799683.8200000003</v>
      </c>
      <c r="Q169" s="56">
        <f t="shared" si="34"/>
        <v>7.292226786732021</v>
      </c>
      <c r="S169" s="2">
        <v>8</v>
      </c>
      <c r="T169" s="2">
        <v>3</v>
      </c>
      <c r="U169" s="2" t="s">
        <v>43</v>
      </c>
      <c r="V169" s="2" t="s">
        <v>69</v>
      </c>
      <c r="W169" s="2" t="s">
        <v>37</v>
      </c>
      <c r="Y169" s="37"/>
      <c r="Z169" s="38"/>
      <c r="AA169" s="2">
        <v>70</v>
      </c>
      <c r="AB169" s="2">
        <v>98</v>
      </c>
      <c r="AC169" s="49">
        <f t="shared" si="42"/>
        <v>0</v>
      </c>
      <c r="AG169" s="38"/>
      <c r="AH169" s="38"/>
      <c r="AI169" s="38">
        <f t="shared" si="39"/>
        <v>0</v>
      </c>
    </row>
    <row r="170" spans="1:35" s="1" customFormat="1" ht="23.25" customHeight="1">
      <c r="A170" s="50">
        <v>161</v>
      </c>
      <c r="B170" s="51" t="s">
        <v>204</v>
      </c>
      <c r="C170" s="52">
        <v>6417404</v>
      </c>
      <c r="D170" s="52"/>
      <c r="E170" s="53">
        <f t="shared" si="40"/>
        <v>6417404</v>
      </c>
      <c r="F170" s="54">
        <v>5746938.44</v>
      </c>
      <c r="G170" s="45">
        <f t="shared" si="30"/>
        <v>89.55238660367962</v>
      </c>
      <c r="H170" s="46">
        <f t="shared" si="31"/>
        <v>8.447613396320378</v>
      </c>
      <c r="I170" s="47">
        <f t="shared" si="35"/>
        <v>670465.5599999996</v>
      </c>
      <c r="J170" s="48">
        <f t="shared" si="32"/>
        <v>10.447613396320374</v>
      </c>
      <c r="K170" s="54"/>
      <c r="L170" s="45">
        <f t="shared" si="33"/>
        <v>0</v>
      </c>
      <c r="M170" s="44">
        <f t="shared" si="36"/>
        <v>5746938.44</v>
      </c>
      <c r="N170" s="45">
        <f t="shared" si="37"/>
        <v>89.55238660367962</v>
      </c>
      <c r="O170" s="55">
        <f t="shared" si="41"/>
        <v>-19.552386603679622</v>
      </c>
      <c r="P170" s="54">
        <f t="shared" si="38"/>
        <v>670465.5599999996</v>
      </c>
      <c r="Q170" s="56">
        <f t="shared" si="34"/>
        <v>10.447613396320374</v>
      </c>
      <c r="S170" s="2">
        <v>2</v>
      </c>
      <c r="T170" s="2">
        <v>3</v>
      </c>
      <c r="U170" s="2" t="s">
        <v>43</v>
      </c>
      <c r="V170" s="2" t="s">
        <v>69</v>
      </c>
      <c r="W170" s="2" t="s">
        <v>37</v>
      </c>
      <c r="Y170" s="37"/>
      <c r="Z170" s="38"/>
      <c r="AA170" s="2">
        <v>70</v>
      </c>
      <c r="AB170" s="2">
        <v>98</v>
      </c>
      <c r="AC170" s="49">
        <f t="shared" si="42"/>
        <v>0</v>
      </c>
      <c r="AG170" s="38"/>
      <c r="AH170" s="38"/>
      <c r="AI170" s="38">
        <f t="shared" si="39"/>
        <v>0</v>
      </c>
    </row>
    <row r="171" spans="1:35" s="1" customFormat="1" ht="23.25" customHeight="1">
      <c r="A171" s="50">
        <v>162</v>
      </c>
      <c r="B171" s="51" t="s">
        <v>205</v>
      </c>
      <c r="C171" s="52">
        <v>9967138</v>
      </c>
      <c r="D171" s="52"/>
      <c r="E171" s="53">
        <f t="shared" si="40"/>
        <v>9967138</v>
      </c>
      <c r="F171" s="54">
        <v>8925330.71</v>
      </c>
      <c r="G171" s="45">
        <f t="shared" si="30"/>
        <v>89.54757835198029</v>
      </c>
      <c r="H171" s="46">
        <f t="shared" si="31"/>
        <v>8.452421648019708</v>
      </c>
      <c r="I171" s="47">
        <f t="shared" si="35"/>
        <v>1041807.2899999991</v>
      </c>
      <c r="J171" s="48">
        <f t="shared" si="32"/>
        <v>10.452421648019714</v>
      </c>
      <c r="K171" s="54">
        <v>405280</v>
      </c>
      <c r="L171" s="45">
        <f t="shared" si="33"/>
        <v>4.066162222294905</v>
      </c>
      <c r="M171" s="44">
        <f t="shared" si="36"/>
        <v>9330610.71</v>
      </c>
      <c r="N171" s="45">
        <f t="shared" si="37"/>
        <v>93.6137405742752</v>
      </c>
      <c r="O171" s="55">
        <f t="shared" si="41"/>
        <v>-23.613740574275198</v>
      </c>
      <c r="P171" s="54">
        <f t="shared" si="38"/>
        <v>636527.2899999991</v>
      </c>
      <c r="Q171" s="56">
        <f t="shared" si="34"/>
        <v>6.386259425724808</v>
      </c>
      <c r="S171" s="2">
        <v>9</v>
      </c>
      <c r="T171" s="2">
        <v>3</v>
      </c>
      <c r="U171" s="2" t="s">
        <v>43</v>
      </c>
      <c r="V171" s="2" t="s">
        <v>69</v>
      </c>
      <c r="W171" s="2" t="s">
        <v>37</v>
      </c>
      <c r="Y171" s="37"/>
      <c r="Z171" s="38"/>
      <c r="AA171" s="2">
        <v>70</v>
      </c>
      <c r="AB171" s="2">
        <v>98</v>
      </c>
      <c r="AC171" s="49">
        <f t="shared" si="42"/>
        <v>0</v>
      </c>
      <c r="AG171" s="38"/>
      <c r="AH171" s="38"/>
      <c r="AI171" s="38">
        <f t="shared" si="39"/>
        <v>0</v>
      </c>
    </row>
    <row r="172" spans="1:35" s="1" customFormat="1" ht="23.25" customHeight="1">
      <c r="A172" s="50">
        <v>163</v>
      </c>
      <c r="B172" s="51" t="s">
        <v>206</v>
      </c>
      <c r="C172" s="52">
        <v>14394340</v>
      </c>
      <c r="D172" s="52"/>
      <c r="E172" s="53">
        <f aca="true" t="shared" si="43" ref="E172:E203">SUM(C172:D172)</f>
        <v>14394340</v>
      </c>
      <c r="F172" s="54">
        <v>12874925.47</v>
      </c>
      <c r="G172" s="45">
        <f t="shared" si="30"/>
        <v>89.44436125588253</v>
      </c>
      <c r="H172" s="46">
        <f t="shared" si="31"/>
        <v>8.555638744117473</v>
      </c>
      <c r="I172" s="47">
        <f t="shared" si="35"/>
        <v>1519414.5299999993</v>
      </c>
      <c r="J172" s="48">
        <f t="shared" si="32"/>
        <v>10.555638744117475</v>
      </c>
      <c r="K172" s="54">
        <v>360000</v>
      </c>
      <c r="L172" s="45">
        <f t="shared" si="33"/>
        <v>2.5009830252724337</v>
      </c>
      <c r="M172" s="44">
        <f t="shared" si="36"/>
        <v>13234925.47</v>
      </c>
      <c r="N172" s="45">
        <f t="shared" si="37"/>
        <v>91.94534428115496</v>
      </c>
      <c r="O172" s="55">
        <f aca="true" t="shared" si="44" ref="O172:O203">+AA172-N172</f>
        <v>-21.94534428115496</v>
      </c>
      <c r="P172" s="54">
        <f t="shared" si="38"/>
        <v>1159414.5299999993</v>
      </c>
      <c r="Q172" s="56">
        <f t="shared" si="34"/>
        <v>8.054655718845043</v>
      </c>
      <c r="S172" s="2">
        <v>1</v>
      </c>
      <c r="T172" s="2">
        <v>3</v>
      </c>
      <c r="U172" s="2" t="s">
        <v>43</v>
      </c>
      <c r="V172" s="2" t="s">
        <v>69</v>
      </c>
      <c r="W172" s="2" t="s">
        <v>37</v>
      </c>
      <c r="Y172" s="37"/>
      <c r="Z172" s="38"/>
      <c r="AA172" s="2">
        <v>70</v>
      </c>
      <c r="AB172" s="2">
        <v>98</v>
      </c>
      <c r="AC172" s="49">
        <f t="shared" si="42"/>
        <v>0</v>
      </c>
      <c r="AG172" s="38"/>
      <c r="AH172" s="38"/>
      <c r="AI172" s="38">
        <f t="shared" si="39"/>
        <v>0</v>
      </c>
    </row>
    <row r="173" spans="1:35" s="1" customFormat="1" ht="23.25" customHeight="1">
      <c r="A173" s="50">
        <v>164</v>
      </c>
      <c r="B173" s="51" t="s">
        <v>207</v>
      </c>
      <c r="C173" s="52">
        <v>13659870</v>
      </c>
      <c r="D173" s="52"/>
      <c r="E173" s="53">
        <f t="shared" si="43"/>
        <v>13659870</v>
      </c>
      <c r="F173" s="54">
        <v>12217553.46</v>
      </c>
      <c r="G173" s="45">
        <f t="shared" si="30"/>
        <v>89.44121327655388</v>
      </c>
      <c r="H173" s="46">
        <f t="shared" si="31"/>
        <v>8.558786723446119</v>
      </c>
      <c r="I173" s="47">
        <f t="shared" si="35"/>
        <v>1442316.539999999</v>
      </c>
      <c r="J173" s="48">
        <f t="shared" si="32"/>
        <v>10.558786723446117</v>
      </c>
      <c r="K173" s="54"/>
      <c r="L173" s="45">
        <f t="shared" si="33"/>
        <v>0</v>
      </c>
      <c r="M173" s="44">
        <f t="shared" si="36"/>
        <v>12217553.46</v>
      </c>
      <c r="N173" s="45">
        <f t="shared" si="37"/>
        <v>89.44121327655388</v>
      </c>
      <c r="O173" s="55">
        <f t="shared" si="44"/>
        <v>-19.44121327655388</v>
      </c>
      <c r="P173" s="54">
        <f t="shared" si="38"/>
        <v>1442316.539999999</v>
      </c>
      <c r="Q173" s="56">
        <f t="shared" si="34"/>
        <v>10.558786723446117</v>
      </c>
      <c r="S173" s="2">
        <v>2</v>
      </c>
      <c r="T173" s="2">
        <v>3</v>
      </c>
      <c r="U173" s="2" t="s">
        <v>43</v>
      </c>
      <c r="V173" s="2" t="s">
        <v>69</v>
      </c>
      <c r="W173" s="2" t="s">
        <v>37</v>
      </c>
      <c r="Y173" s="37"/>
      <c r="Z173" s="38"/>
      <c r="AA173" s="2">
        <v>70</v>
      </c>
      <c r="AB173" s="2">
        <v>98</v>
      </c>
      <c r="AC173" s="49">
        <f t="shared" si="42"/>
        <v>0</v>
      </c>
      <c r="AG173" s="38"/>
      <c r="AH173" s="38"/>
      <c r="AI173" s="38">
        <f t="shared" si="39"/>
        <v>0</v>
      </c>
    </row>
    <row r="174" spans="1:35" s="1" customFormat="1" ht="23.25" customHeight="1">
      <c r="A174" s="50">
        <v>165</v>
      </c>
      <c r="B174" s="51" t="s">
        <v>208</v>
      </c>
      <c r="C174" s="52">
        <v>14877742</v>
      </c>
      <c r="D174" s="52">
        <v>100000</v>
      </c>
      <c r="E174" s="53">
        <f t="shared" si="43"/>
        <v>14977742</v>
      </c>
      <c r="F174" s="54">
        <v>13390667.76</v>
      </c>
      <c r="G174" s="45">
        <f t="shared" si="30"/>
        <v>89.40378169152599</v>
      </c>
      <c r="H174" s="46">
        <f t="shared" si="31"/>
        <v>8.596218308474008</v>
      </c>
      <c r="I174" s="47">
        <f t="shared" si="35"/>
        <v>1587074.2400000002</v>
      </c>
      <c r="J174" s="48">
        <f t="shared" si="32"/>
        <v>10.596218308474002</v>
      </c>
      <c r="K174" s="54">
        <v>469351</v>
      </c>
      <c r="L174" s="45">
        <f t="shared" si="33"/>
        <v>3.1336565952331132</v>
      </c>
      <c r="M174" s="44">
        <f t="shared" si="36"/>
        <v>13860018.76</v>
      </c>
      <c r="N174" s="45">
        <f t="shared" si="37"/>
        <v>92.53743828675911</v>
      </c>
      <c r="O174" s="55">
        <f t="shared" si="44"/>
        <v>-22.537438286759112</v>
      </c>
      <c r="P174" s="54">
        <f t="shared" si="38"/>
        <v>1117723.2400000002</v>
      </c>
      <c r="Q174" s="56">
        <f t="shared" si="34"/>
        <v>7.4625617132408895</v>
      </c>
      <c r="S174" s="2">
        <v>4</v>
      </c>
      <c r="T174" s="2">
        <v>10</v>
      </c>
      <c r="U174" s="2" t="s">
        <v>36</v>
      </c>
      <c r="V174" s="2"/>
      <c r="W174" s="2" t="s">
        <v>37</v>
      </c>
      <c r="Y174" s="37"/>
      <c r="Z174" s="38"/>
      <c r="AA174" s="2">
        <v>70</v>
      </c>
      <c r="AB174" s="2">
        <v>98</v>
      </c>
      <c r="AC174" s="49">
        <f t="shared" si="42"/>
        <v>0</v>
      </c>
      <c r="AG174" s="38">
        <v>52320</v>
      </c>
      <c r="AH174" s="38">
        <f>913+2616</f>
        <v>3529</v>
      </c>
      <c r="AI174" s="38">
        <f t="shared" si="39"/>
        <v>55849</v>
      </c>
    </row>
    <row r="175" spans="1:35" s="1" customFormat="1" ht="23.25" customHeight="1">
      <c r="A175" s="50">
        <v>166</v>
      </c>
      <c r="B175" s="51" t="s">
        <v>209</v>
      </c>
      <c r="C175" s="52">
        <v>7308220</v>
      </c>
      <c r="D175" s="52"/>
      <c r="E175" s="53">
        <f t="shared" si="43"/>
        <v>7308220</v>
      </c>
      <c r="F175" s="54">
        <v>6533703.02</v>
      </c>
      <c r="G175" s="45">
        <f t="shared" si="30"/>
        <v>89.40211186855349</v>
      </c>
      <c r="H175" s="46">
        <f t="shared" si="31"/>
        <v>8.59788813144651</v>
      </c>
      <c r="I175" s="47">
        <f t="shared" si="35"/>
        <v>774516.9800000004</v>
      </c>
      <c r="J175" s="48">
        <f t="shared" si="32"/>
        <v>10.597888131446513</v>
      </c>
      <c r="K175" s="54"/>
      <c r="L175" s="45">
        <f t="shared" si="33"/>
        <v>0</v>
      </c>
      <c r="M175" s="44">
        <f t="shared" si="36"/>
        <v>6533703.02</v>
      </c>
      <c r="N175" s="45">
        <f t="shared" si="37"/>
        <v>89.40211186855349</v>
      </c>
      <c r="O175" s="55">
        <f t="shared" si="44"/>
        <v>-19.40211186855349</v>
      </c>
      <c r="P175" s="54">
        <f t="shared" si="38"/>
        <v>774516.9800000004</v>
      </c>
      <c r="Q175" s="56">
        <f t="shared" si="34"/>
        <v>10.597888131446513</v>
      </c>
      <c r="S175" s="2">
        <v>3</v>
      </c>
      <c r="T175" s="2">
        <v>3</v>
      </c>
      <c r="U175" s="2" t="s">
        <v>43</v>
      </c>
      <c r="V175" s="2" t="s">
        <v>69</v>
      </c>
      <c r="W175" s="2" t="s">
        <v>37</v>
      </c>
      <c r="Y175" s="37"/>
      <c r="Z175" s="38"/>
      <c r="AA175" s="2">
        <v>70</v>
      </c>
      <c r="AB175" s="2">
        <v>98</v>
      </c>
      <c r="AC175" s="49">
        <f t="shared" si="42"/>
        <v>0</v>
      </c>
      <c r="AG175" s="38"/>
      <c r="AH175" s="38"/>
      <c r="AI175" s="38">
        <f t="shared" si="39"/>
        <v>0</v>
      </c>
    </row>
    <row r="176" spans="1:35" s="1" customFormat="1" ht="23.25" customHeight="1">
      <c r="A176" s="50">
        <v>167</v>
      </c>
      <c r="B176" s="51" t="s">
        <v>210</v>
      </c>
      <c r="C176" s="52">
        <v>43231877</v>
      </c>
      <c r="D176" s="52"/>
      <c r="E176" s="53">
        <f t="shared" si="43"/>
        <v>43231877</v>
      </c>
      <c r="F176" s="54">
        <v>38638721.55</v>
      </c>
      <c r="G176" s="45">
        <f t="shared" si="30"/>
        <v>89.3755354411283</v>
      </c>
      <c r="H176" s="46">
        <f t="shared" si="31"/>
        <v>8.624464558871693</v>
      </c>
      <c r="I176" s="47">
        <f t="shared" si="35"/>
        <v>4593155.450000003</v>
      </c>
      <c r="J176" s="48">
        <f t="shared" si="32"/>
        <v>10.624464558871693</v>
      </c>
      <c r="K176" s="54">
        <v>2318240</v>
      </c>
      <c r="L176" s="45">
        <f t="shared" si="33"/>
        <v>5.362339460764102</v>
      </c>
      <c r="M176" s="44">
        <f t="shared" si="36"/>
        <v>40956961.55</v>
      </c>
      <c r="N176" s="45">
        <f t="shared" si="37"/>
        <v>94.73787490189241</v>
      </c>
      <c r="O176" s="55">
        <f t="shared" si="44"/>
        <v>-24.73787490189241</v>
      </c>
      <c r="P176" s="54">
        <f t="shared" si="38"/>
        <v>2274915.450000003</v>
      </c>
      <c r="Q176" s="56">
        <f t="shared" si="34"/>
        <v>5.262125098107591</v>
      </c>
      <c r="S176" s="2">
        <v>9</v>
      </c>
      <c r="T176" s="2">
        <v>3</v>
      </c>
      <c r="U176" s="2" t="s">
        <v>43</v>
      </c>
      <c r="V176" s="2" t="s">
        <v>69</v>
      </c>
      <c r="W176" s="2" t="s">
        <v>37</v>
      </c>
      <c r="Y176" s="37"/>
      <c r="Z176" s="38"/>
      <c r="AA176" s="2">
        <v>70</v>
      </c>
      <c r="AB176" s="2">
        <v>98</v>
      </c>
      <c r="AC176" s="49">
        <f t="shared" si="42"/>
        <v>0</v>
      </c>
      <c r="AG176" s="38"/>
      <c r="AH176" s="38"/>
      <c r="AI176" s="38">
        <f t="shared" si="39"/>
        <v>0</v>
      </c>
    </row>
    <row r="177" spans="1:35" s="1" customFormat="1" ht="23.25" customHeight="1">
      <c r="A177" s="50">
        <v>168</v>
      </c>
      <c r="B177" s="51" t="s">
        <v>211</v>
      </c>
      <c r="C177" s="52">
        <v>17748704</v>
      </c>
      <c r="D177" s="52">
        <v>280000</v>
      </c>
      <c r="E177" s="53">
        <f t="shared" si="43"/>
        <v>18028704</v>
      </c>
      <c r="F177" s="54">
        <v>16094072.24</v>
      </c>
      <c r="G177" s="45">
        <f t="shared" si="30"/>
        <v>89.2691578939895</v>
      </c>
      <c r="H177" s="46">
        <f t="shared" si="31"/>
        <v>8.730842106010499</v>
      </c>
      <c r="I177" s="47">
        <f t="shared" si="35"/>
        <v>1934631.7599999998</v>
      </c>
      <c r="J177" s="48">
        <f t="shared" si="32"/>
        <v>10.730842106010503</v>
      </c>
      <c r="K177" s="54">
        <v>1060620.3</v>
      </c>
      <c r="L177" s="45">
        <f t="shared" si="33"/>
        <v>5.882953649912939</v>
      </c>
      <c r="M177" s="44">
        <f t="shared" si="36"/>
        <v>17154692.54</v>
      </c>
      <c r="N177" s="45">
        <f t="shared" si="37"/>
        <v>95.15211154390244</v>
      </c>
      <c r="O177" s="55">
        <f t="shared" si="44"/>
        <v>-25.152111543902436</v>
      </c>
      <c r="P177" s="54">
        <f t="shared" si="38"/>
        <v>874011.4600000009</v>
      </c>
      <c r="Q177" s="56">
        <f t="shared" si="34"/>
        <v>4.847888456097571</v>
      </c>
      <c r="S177" s="2">
        <v>5</v>
      </c>
      <c r="T177" s="2">
        <v>10</v>
      </c>
      <c r="U177" s="2" t="s">
        <v>36</v>
      </c>
      <c r="V177" s="2"/>
      <c r="W177" s="2" t="s">
        <v>37</v>
      </c>
      <c r="Y177" s="37"/>
      <c r="Z177" s="38"/>
      <c r="AA177" s="2">
        <v>70</v>
      </c>
      <c r="AB177" s="2">
        <v>98</v>
      </c>
      <c r="AC177" s="49">
        <f t="shared" si="42"/>
        <v>0</v>
      </c>
      <c r="AG177" s="38"/>
      <c r="AH177" s="38"/>
      <c r="AI177" s="38">
        <f t="shared" si="39"/>
        <v>0</v>
      </c>
    </row>
    <row r="178" spans="1:35" s="1" customFormat="1" ht="23.25" customHeight="1">
      <c r="A178" s="50">
        <v>169</v>
      </c>
      <c r="B178" s="51" t="s">
        <v>212</v>
      </c>
      <c r="C178" s="52">
        <v>1218360</v>
      </c>
      <c r="D178" s="52"/>
      <c r="E178" s="53">
        <f t="shared" si="43"/>
        <v>1218360</v>
      </c>
      <c r="F178" s="54">
        <v>1087541.29</v>
      </c>
      <c r="G178" s="45">
        <f t="shared" si="30"/>
        <v>89.2627211989888</v>
      </c>
      <c r="H178" s="46">
        <f t="shared" si="31"/>
        <v>8.7372788010112</v>
      </c>
      <c r="I178" s="47">
        <f t="shared" si="35"/>
        <v>130818.70999999996</v>
      </c>
      <c r="J178" s="48">
        <f t="shared" si="32"/>
        <v>10.737278801011191</v>
      </c>
      <c r="K178" s="54"/>
      <c r="L178" s="45">
        <f t="shared" si="33"/>
        <v>0</v>
      </c>
      <c r="M178" s="44">
        <f t="shared" si="36"/>
        <v>1087541.29</v>
      </c>
      <c r="N178" s="45">
        <f t="shared" si="37"/>
        <v>89.2627211989888</v>
      </c>
      <c r="O178" s="55">
        <f t="shared" si="44"/>
        <v>-19.2627211989888</v>
      </c>
      <c r="P178" s="54">
        <f t="shared" si="38"/>
        <v>130818.70999999996</v>
      </c>
      <c r="Q178" s="56">
        <f t="shared" si="34"/>
        <v>10.737278801011191</v>
      </c>
      <c r="S178" s="2">
        <v>8</v>
      </c>
      <c r="T178" s="2">
        <v>83</v>
      </c>
      <c r="U178" s="2" t="s">
        <v>36</v>
      </c>
      <c r="V178" s="2"/>
      <c r="W178" s="2" t="s">
        <v>37</v>
      </c>
      <c r="Y178" s="37"/>
      <c r="Z178" s="38"/>
      <c r="AA178" s="2">
        <v>70</v>
      </c>
      <c r="AB178" s="2">
        <v>98</v>
      </c>
      <c r="AC178" s="49">
        <f t="shared" si="42"/>
        <v>0</v>
      </c>
      <c r="AG178" s="38"/>
      <c r="AH178" s="38"/>
      <c r="AI178" s="38">
        <f t="shared" si="39"/>
        <v>0</v>
      </c>
    </row>
    <row r="179" spans="1:35" s="1" customFormat="1" ht="23.25" customHeight="1">
      <c r="A179" s="50">
        <v>170</v>
      </c>
      <c r="B179" s="51" t="s">
        <v>213</v>
      </c>
      <c r="C179" s="52">
        <v>7756690</v>
      </c>
      <c r="D179" s="52"/>
      <c r="E179" s="53">
        <f t="shared" si="43"/>
        <v>7756690</v>
      </c>
      <c r="F179" s="54">
        <v>6908552.88</v>
      </c>
      <c r="G179" s="45">
        <f t="shared" si="30"/>
        <v>89.06573396642125</v>
      </c>
      <c r="H179" s="46">
        <f t="shared" si="31"/>
        <v>8.934266033578751</v>
      </c>
      <c r="I179" s="47">
        <f t="shared" si="35"/>
        <v>848137.1200000001</v>
      </c>
      <c r="J179" s="48">
        <f t="shared" si="32"/>
        <v>10.934266033578758</v>
      </c>
      <c r="K179" s="54">
        <v>290280</v>
      </c>
      <c r="L179" s="45">
        <f t="shared" si="33"/>
        <v>3.7423179216908244</v>
      </c>
      <c r="M179" s="44">
        <f t="shared" si="36"/>
        <v>7198832.88</v>
      </c>
      <c r="N179" s="45">
        <f t="shared" si="37"/>
        <v>92.80805188811208</v>
      </c>
      <c r="O179" s="55">
        <f t="shared" si="44"/>
        <v>-22.808051888112075</v>
      </c>
      <c r="P179" s="54">
        <f t="shared" si="38"/>
        <v>557857.1200000001</v>
      </c>
      <c r="Q179" s="56">
        <f t="shared" si="34"/>
        <v>7.191948111887934</v>
      </c>
      <c r="S179" s="2">
        <v>5</v>
      </c>
      <c r="T179" s="2">
        <v>3</v>
      </c>
      <c r="U179" s="2" t="s">
        <v>43</v>
      </c>
      <c r="V179" s="2" t="s">
        <v>69</v>
      </c>
      <c r="W179" s="2" t="s">
        <v>37</v>
      </c>
      <c r="Y179" s="37"/>
      <c r="Z179" s="38"/>
      <c r="AA179" s="2">
        <v>70</v>
      </c>
      <c r="AB179" s="2">
        <v>98</v>
      </c>
      <c r="AC179" s="49">
        <f t="shared" si="42"/>
        <v>0</v>
      </c>
      <c r="AG179" s="38"/>
      <c r="AH179" s="38"/>
      <c r="AI179" s="38">
        <f t="shared" si="39"/>
        <v>0</v>
      </c>
    </row>
    <row r="180" spans="1:35" s="1" customFormat="1" ht="23.25" customHeight="1">
      <c r="A180" s="50">
        <v>171</v>
      </c>
      <c r="B180" s="51" t="s">
        <v>214</v>
      </c>
      <c r="C180" s="52">
        <v>6351080</v>
      </c>
      <c r="D180" s="52"/>
      <c r="E180" s="53">
        <f t="shared" si="43"/>
        <v>6351080</v>
      </c>
      <c r="F180" s="54">
        <v>5656067.14</v>
      </c>
      <c r="G180" s="45">
        <f t="shared" si="30"/>
        <v>89.05677680016628</v>
      </c>
      <c r="H180" s="46">
        <f t="shared" si="31"/>
        <v>8.943223199833724</v>
      </c>
      <c r="I180" s="47">
        <f t="shared" si="35"/>
        <v>695012.8600000003</v>
      </c>
      <c r="J180" s="48">
        <f t="shared" si="32"/>
        <v>10.943223199833733</v>
      </c>
      <c r="K180" s="54"/>
      <c r="L180" s="45">
        <f t="shared" si="33"/>
        <v>0</v>
      </c>
      <c r="M180" s="44">
        <f t="shared" si="36"/>
        <v>5656067.14</v>
      </c>
      <c r="N180" s="45">
        <f t="shared" si="37"/>
        <v>89.05677680016628</v>
      </c>
      <c r="O180" s="55">
        <f t="shared" si="44"/>
        <v>-19.056776800166276</v>
      </c>
      <c r="P180" s="54">
        <f t="shared" si="38"/>
        <v>695012.8600000003</v>
      </c>
      <c r="Q180" s="56">
        <f t="shared" si="34"/>
        <v>10.943223199833733</v>
      </c>
      <c r="S180" s="2">
        <v>2</v>
      </c>
      <c r="T180" s="2">
        <v>127</v>
      </c>
      <c r="U180" s="2" t="s">
        <v>39</v>
      </c>
      <c r="V180" s="2"/>
      <c r="W180" s="2" t="s">
        <v>37</v>
      </c>
      <c r="Y180" s="37"/>
      <c r="Z180" s="38"/>
      <c r="AA180" s="2">
        <v>70</v>
      </c>
      <c r="AB180" s="2">
        <v>98</v>
      </c>
      <c r="AC180" s="49">
        <f t="shared" si="42"/>
        <v>0</v>
      </c>
      <c r="AG180" s="38"/>
      <c r="AH180" s="38"/>
      <c r="AI180" s="38">
        <f t="shared" si="39"/>
        <v>0</v>
      </c>
    </row>
    <row r="181" spans="1:35" s="1" customFormat="1" ht="23.25" customHeight="1">
      <c r="A181" s="50">
        <v>172</v>
      </c>
      <c r="B181" s="51" t="s">
        <v>215</v>
      </c>
      <c r="C181" s="52">
        <v>8283682</v>
      </c>
      <c r="D181" s="52"/>
      <c r="E181" s="53">
        <f t="shared" si="43"/>
        <v>8283682</v>
      </c>
      <c r="F181" s="54">
        <v>7373896.4</v>
      </c>
      <c r="G181" s="45">
        <f t="shared" si="30"/>
        <v>89.01713513386922</v>
      </c>
      <c r="H181" s="46">
        <f t="shared" si="31"/>
        <v>8.982864866130782</v>
      </c>
      <c r="I181" s="47">
        <f t="shared" si="35"/>
        <v>909785.5999999996</v>
      </c>
      <c r="J181" s="48">
        <f t="shared" si="32"/>
        <v>10.982864866130782</v>
      </c>
      <c r="K181" s="54">
        <v>266000</v>
      </c>
      <c r="L181" s="45">
        <f t="shared" si="33"/>
        <v>3.2111324408638575</v>
      </c>
      <c r="M181" s="44">
        <f t="shared" si="36"/>
        <v>7639896.4</v>
      </c>
      <c r="N181" s="45">
        <f t="shared" si="37"/>
        <v>92.22826757473307</v>
      </c>
      <c r="O181" s="55">
        <f t="shared" si="44"/>
        <v>-22.228267574733067</v>
      </c>
      <c r="P181" s="54">
        <f t="shared" si="38"/>
        <v>643785.5999999996</v>
      </c>
      <c r="Q181" s="56">
        <f t="shared" si="34"/>
        <v>7.771732425266924</v>
      </c>
      <c r="S181" s="2">
        <v>8</v>
      </c>
      <c r="T181" s="2">
        <v>3</v>
      </c>
      <c r="U181" s="2" t="s">
        <v>43</v>
      </c>
      <c r="V181" s="2" t="s">
        <v>69</v>
      </c>
      <c r="W181" s="2" t="s">
        <v>37</v>
      </c>
      <c r="Y181" s="37"/>
      <c r="Z181" s="38"/>
      <c r="AA181" s="2">
        <v>70</v>
      </c>
      <c r="AB181" s="2">
        <v>98</v>
      </c>
      <c r="AC181" s="49">
        <f t="shared" si="42"/>
        <v>0</v>
      </c>
      <c r="AG181" s="38"/>
      <c r="AH181" s="38"/>
      <c r="AI181" s="38">
        <f t="shared" si="39"/>
        <v>0</v>
      </c>
    </row>
    <row r="182" spans="1:35" s="1" customFormat="1" ht="23.25" customHeight="1">
      <c r="A182" s="50">
        <v>173</v>
      </c>
      <c r="B182" s="51" t="s">
        <v>216</v>
      </c>
      <c r="C182" s="52">
        <v>19890020</v>
      </c>
      <c r="D182" s="52"/>
      <c r="E182" s="53">
        <f t="shared" si="43"/>
        <v>19890020</v>
      </c>
      <c r="F182" s="54">
        <v>17704962.48</v>
      </c>
      <c r="G182" s="45">
        <f t="shared" si="30"/>
        <v>89.01430204695622</v>
      </c>
      <c r="H182" s="46">
        <f t="shared" si="31"/>
        <v>8.985697953043783</v>
      </c>
      <c r="I182" s="47">
        <f t="shared" si="35"/>
        <v>2185057.5199999996</v>
      </c>
      <c r="J182" s="48">
        <f t="shared" si="32"/>
        <v>10.985697953043784</v>
      </c>
      <c r="K182" s="54">
        <v>998630</v>
      </c>
      <c r="L182" s="45">
        <f t="shared" si="33"/>
        <v>5.020759154591096</v>
      </c>
      <c r="M182" s="44">
        <f t="shared" si="36"/>
        <v>18703592.48</v>
      </c>
      <c r="N182" s="45">
        <f t="shared" si="37"/>
        <v>94.03506120154731</v>
      </c>
      <c r="O182" s="55">
        <f t="shared" si="44"/>
        <v>-24.035061201547308</v>
      </c>
      <c r="P182" s="54">
        <f t="shared" si="38"/>
        <v>1186427.5199999996</v>
      </c>
      <c r="Q182" s="56">
        <f t="shared" si="34"/>
        <v>5.964938798452689</v>
      </c>
      <c r="S182" s="2">
        <v>1</v>
      </c>
      <c r="T182" s="2">
        <v>127</v>
      </c>
      <c r="U182" s="2" t="s">
        <v>39</v>
      </c>
      <c r="V182" s="2"/>
      <c r="W182" s="2" t="s">
        <v>37</v>
      </c>
      <c r="Y182" s="37"/>
      <c r="Z182" s="38"/>
      <c r="AA182" s="2">
        <v>70</v>
      </c>
      <c r="AB182" s="2">
        <v>98</v>
      </c>
      <c r="AC182" s="49">
        <f t="shared" si="42"/>
        <v>0</v>
      </c>
      <c r="AG182" s="38"/>
      <c r="AH182" s="38"/>
      <c r="AI182" s="38">
        <f t="shared" si="39"/>
        <v>0</v>
      </c>
    </row>
    <row r="183" spans="1:35" s="1" customFormat="1" ht="23.25" customHeight="1">
      <c r="A183" s="50">
        <v>174</v>
      </c>
      <c r="B183" s="51" t="s">
        <v>217</v>
      </c>
      <c r="C183" s="52">
        <v>2153820</v>
      </c>
      <c r="D183" s="52"/>
      <c r="E183" s="53">
        <f t="shared" si="43"/>
        <v>2153820</v>
      </c>
      <c r="F183" s="54">
        <v>1916913.48</v>
      </c>
      <c r="G183" s="45">
        <f t="shared" si="30"/>
        <v>89.00063515056968</v>
      </c>
      <c r="H183" s="46">
        <f t="shared" si="31"/>
        <v>8.999364849430322</v>
      </c>
      <c r="I183" s="47">
        <f t="shared" si="35"/>
        <v>236906.52000000002</v>
      </c>
      <c r="J183" s="48">
        <f t="shared" si="32"/>
        <v>10.999364849430314</v>
      </c>
      <c r="K183" s="54"/>
      <c r="L183" s="45">
        <f t="shared" si="33"/>
        <v>0</v>
      </c>
      <c r="M183" s="44">
        <f t="shared" si="36"/>
        <v>1916913.48</v>
      </c>
      <c r="N183" s="45">
        <f t="shared" si="37"/>
        <v>89.00063515056968</v>
      </c>
      <c r="O183" s="55">
        <f t="shared" si="44"/>
        <v>-19.00063515056968</v>
      </c>
      <c r="P183" s="54">
        <f t="shared" si="38"/>
        <v>236906.52000000002</v>
      </c>
      <c r="Q183" s="56">
        <f t="shared" si="34"/>
        <v>10.999364849430314</v>
      </c>
      <c r="S183" s="2">
        <v>7</v>
      </c>
      <c r="T183" s="2">
        <v>3</v>
      </c>
      <c r="U183" s="2" t="s">
        <v>43</v>
      </c>
      <c r="V183" s="2" t="s">
        <v>69</v>
      </c>
      <c r="W183" s="2" t="s">
        <v>37</v>
      </c>
      <c r="Y183" s="37"/>
      <c r="Z183" s="38"/>
      <c r="AA183" s="2">
        <v>70</v>
      </c>
      <c r="AB183" s="2">
        <v>98</v>
      </c>
      <c r="AC183" s="49">
        <f t="shared" si="42"/>
        <v>0</v>
      </c>
      <c r="AG183" s="38"/>
      <c r="AH183" s="38"/>
      <c r="AI183" s="38">
        <f t="shared" si="39"/>
        <v>0</v>
      </c>
    </row>
    <row r="184" spans="1:35" s="1" customFormat="1" ht="23.25" customHeight="1">
      <c r="A184" s="50">
        <v>175</v>
      </c>
      <c r="B184" s="51" t="s">
        <v>218</v>
      </c>
      <c r="C184" s="52">
        <v>13257490</v>
      </c>
      <c r="D184" s="52"/>
      <c r="E184" s="53">
        <f t="shared" si="43"/>
        <v>13257490</v>
      </c>
      <c r="F184" s="54">
        <v>11798886.26</v>
      </c>
      <c r="G184" s="45">
        <f t="shared" si="30"/>
        <v>88.99788919320324</v>
      </c>
      <c r="H184" s="46">
        <f t="shared" si="31"/>
        <v>9.002110806796765</v>
      </c>
      <c r="I184" s="47">
        <f t="shared" si="35"/>
        <v>1458603.7400000002</v>
      </c>
      <c r="J184" s="48">
        <f t="shared" si="32"/>
        <v>11.002110806796765</v>
      </c>
      <c r="K184" s="54">
        <v>527110.71</v>
      </c>
      <c r="L184" s="45">
        <f t="shared" si="33"/>
        <v>3.9759465026939487</v>
      </c>
      <c r="M184" s="44">
        <f t="shared" si="36"/>
        <v>12325996.969999999</v>
      </c>
      <c r="N184" s="45">
        <f t="shared" si="37"/>
        <v>92.9738356958972</v>
      </c>
      <c r="O184" s="55">
        <f t="shared" si="44"/>
        <v>-22.973835695897193</v>
      </c>
      <c r="P184" s="54">
        <f t="shared" si="38"/>
        <v>931493.0300000012</v>
      </c>
      <c r="Q184" s="56">
        <f t="shared" si="34"/>
        <v>7.026164304102822</v>
      </c>
      <c r="S184" s="2">
        <v>3</v>
      </c>
      <c r="T184" s="2">
        <v>3</v>
      </c>
      <c r="U184" s="2" t="s">
        <v>43</v>
      </c>
      <c r="V184" s="2" t="s">
        <v>69</v>
      </c>
      <c r="W184" s="2" t="s">
        <v>37</v>
      </c>
      <c r="Y184" s="37"/>
      <c r="Z184" s="38"/>
      <c r="AA184" s="2">
        <v>70</v>
      </c>
      <c r="AB184" s="2">
        <v>98</v>
      </c>
      <c r="AC184" s="49">
        <f t="shared" si="42"/>
        <v>0</v>
      </c>
      <c r="AG184" s="38"/>
      <c r="AH184" s="38"/>
      <c r="AI184" s="38">
        <f t="shared" si="39"/>
        <v>0</v>
      </c>
    </row>
    <row r="185" spans="1:35" s="1" customFormat="1" ht="23.25" customHeight="1">
      <c r="A185" s="50">
        <v>176</v>
      </c>
      <c r="B185" s="51" t="s">
        <v>219</v>
      </c>
      <c r="C185" s="52">
        <v>13874220</v>
      </c>
      <c r="D185" s="52"/>
      <c r="E185" s="53">
        <f t="shared" si="43"/>
        <v>13874220</v>
      </c>
      <c r="F185" s="54">
        <v>12338168.58</v>
      </c>
      <c r="G185" s="45">
        <f t="shared" si="30"/>
        <v>88.92873675060652</v>
      </c>
      <c r="H185" s="46">
        <f t="shared" si="31"/>
        <v>9.071263249393482</v>
      </c>
      <c r="I185" s="47">
        <f t="shared" si="35"/>
        <v>1536051.42</v>
      </c>
      <c r="J185" s="48">
        <f t="shared" si="32"/>
        <v>11.07126324939348</v>
      </c>
      <c r="K185" s="54">
        <v>682920</v>
      </c>
      <c r="L185" s="45">
        <f t="shared" si="33"/>
        <v>4.922222654678966</v>
      </c>
      <c r="M185" s="44">
        <f t="shared" si="36"/>
        <v>13021088.58</v>
      </c>
      <c r="N185" s="45">
        <f t="shared" si="37"/>
        <v>93.85095940528548</v>
      </c>
      <c r="O185" s="55">
        <f t="shared" si="44"/>
        <v>-23.85095940528548</v>
      </c>
      <c r="P185" s="54">
        <f t="shared" si="38"/>
        <v>853131.4199999999</v>
      </c>
      <c r="Q185" s="56">
        <f t="shared" si="34"/>
        <v>6.1490405947145135</v>
      </c>
      <c r="S185" s="2">
        <v>1</v>
      </c>
      <c r="T185" s="2">
        <v>3</v>
      </c>
      <c r="U185" s="2" t="s">
        <v>43</v>
      </c>
      <c r="V185" s="2" t="s">
        <v>69</v>
      </c>
      <c r="W185" s="2" t="s">
        <v>37</v>
      </c>
      <c r="Y185" s="37"/>
      <c r="Z185" s="38"/>
      <c r="AA185" s="2">
        <v>70</v>
      </c>
      <c r="AB185" s="2">
        <v>98</v>
      </c>
      <c r="AC185" s="49">
        <f t="shared" si="42"/>
        <v>0</v>
      </c>
      <c r="AG185" s="38"/>
      <c r="AH185" s="38"/>
      <c r="AI185" s="38">
        <f t="shared" si="39"/>
        <v>0</v>
      </c>
    </row>
    <row r="186" spans="1:35" s="1" customFormat="1" ht="23.25" customHeight="1">
      <c r="A186" s="50">
        <v>177</v>
      </c>
      <c r="B186" s="51" t="s">
        <v>220</v>
      </c>
      <c r="C186" s="52">
        <v>2988490</v>
      </c>
      <c r="D186" s="52"/>
      <c r="E186" s="53">
        <f t="shared" si="43"/>
        <v>2988490</v>
      </c>
      <c r="F186" s="54">
        <v>2657568.98</v>
      </c>
      <c r="G186" s="45">
        <f t="shared" si="30"/>
        <v>88.92681521437248</v>
      </c>
      <c r="H186" s="46">
        <f t="shared" si="31"/>
        <v>9.073184785627518</v>
      </c>
      <c r="I186" s="47">
        <f t="shared" si="35"/>
        <v>330921.02</v>
      </c>
      <c r="J186" s="48">
        <f t="shared" si="32"/>
        <v>11.073184785627523</v>
      </c>
      <c r="K186" s="54"/>
      <c r="L186" s="45">
        <f t="shared" si="33"/>
        <v>0</v>
      </c>
      <c r="M186" s="44">
        <f t="shared" si="36"/>
        <v>2657568.98</v>
      </c>
      <c r="N186" s="45">
        <f t="shared" si="37"/>
        <v>88.92681521437248</v>
      </c>
      <c r="O186" s="55">
        <f t="shared" si="44"/>
        <v>-18.926815214372482</v>
      </c>
      <c r="P186" s="54">
        <f t="shared" si="38"/>
        <v>330921.02</v>
      </c>
      <c r="Q186" s="56">
        <f t="shared" si="34"/>
        <v>11.073184785627523</v>
      </c>
      <c r="S186" s="2">
        <v>1</v>
      </c>
      <c r="T186" s="2">
        <v>83</v>
      </c>
      <c r="U186" s="2" t="s">
        <v>36</v>
      </c>
      <c r="V186" s="2"/>
      <c r="W186" s="2" t="s">
        <v>37</v>
      </c>
      <c r="Y186" s="37"/>
      <c r="Z186" s="38"/>
      <c r="AA186" s="2">
        <v>70</v>
      </c>
      <c r="AB186" s="2">
        <v>98</v>
      </c>
      <c r="AC186" s="49">
        <f t="shared" si="42"/>
        <v>0</v>
      </c>
      <c r="AG186" s="38"/>
      <c r="AH186" s="38"/>
      <c r="AI186" s="38">
        <f t="shared" si="39"/>
        <v>0</v>
      </c>
    </row>
    <row r="187" spans="1:35" s="1" customFormat="1" ht="23.25" customHeight="1">
      <c r="A187" s="50">
        <v>178</v>
      </c>
      <c r="B187" s="51" t="s">
        <v>221</v>
      </c>
      <c r="C187" s="52">
        <v>4180986</v>
      </c>
      <c r="D187" s="52"/>
      <c r="E187" s="53">
        <f t="shared" si="43"/>
        <v>4180986</v>
      </c>
      <c r="F187" s="54">
        <v>3713033.64</v>
      </c>
      <c r="G187" s="45">
        <f t="shared" si="30"/>
        <v>88.80760758347432</v>
      </c>
      <c r="H187" s="46">
        <f t="shared" si="31"/>
        <v>9.192392416525678</v>
      </c>
      <c r="I187" s="47">
        <f t="shared" si="35"/>
        <v>467952.35999999987</v>
      </c>
      <c r="J187" s="48">
        <f t="shared" si="32"/>
        <v>11.192392416525667</v>
      </c>
      <c r="K187" s="54"/>
      <c r="L187" s="45">
        <f t="shared" si="33"/>
        <v>0</v>
      </c>
      <c r="M187" s="44">
        <f t="shared" si="36"/>
        <v>3713033.64</v>
      </c>
      <c r="N187" s="45">
        <f t="shared" si="37"/>
        <v>88.80760758347432</v>
      </c>
      <c r="O187" s="55">
        <f t="shared" si="44"/>
        <v>-18.807607583474322</v>
      </c>
      <c r="P187" s="54">
        <f t="shared" si="38"/>
        <v>467952.35999999987</v>
      </c>
      <c r="Q187" s="56">
        <f t="shared" si="34"/>
        <v>11.192392416525667</v>
      </c>
      <c r="S187" s="2">
        <v>8</v>
      </c>
      <c r="T187" s="2">
        <v>3</v>
      </c>
      <c r="U187" s="2" t="s">
        <v>43</v>
      </c>
      <c r="V187" s="2" t="s">
        <v>69</v>
      </c>
      <c r="W187" s="2" t="s">
        <v>37</v>
      </c>
      <c r="Y187" s="37"/>
      <c r="Z187" s="38"/>
      <c r="AA187" s="2">
        <v>70</v>
      </c>
      <c r="AB187" s="2">
        <v>98</v>
      </c>
      <c r="AC187" s="49">
        <f t="shared" si="42"/>
        <v>0</v>
      </c>
      <c r="AG187" s="38"/>
      <c r="AH187" s="38"/>
      <c r="AI187" s="38">
        <f t="shared" si="39"/>
        <v>0</v>
      </c>
    </row>
    <row r="188" spans="1:35" s="1" customFormat="1" ht="23.25" customHeight="1">
      <c r="A188" s="50">
        <v>179</v>
      </c>
      <c r="B188" s="51" t="s">
        <v>222</v>
      </c>
      <c r="C188" s="52">
        <v>1221740</v>
      </c>
      <c r="D188" s="52"/>
      <c r="E188" s="53">
        <f t="shared" si="43"/>
        <v>1221740</v>
      </c>
      <c r="F188" s="54">
        <v>1084963.87</v>
      </c>
      <c r="G188" s="45">
        <f t="shared" si="30"/>
        <v>88.80480871543865</v>
      </c>
      <c r="H188" s="46">
        <f t="shared" si="31"/>
        <v>9.195191284561346</v>
      </c>
      <c r="I188" s="47">
        <f t="shared" si="35"/>
        <v>136776.1299999999</v>
      </c>
      <c r="J188" s="48">
        <f t="shared" si="32"/>
        <v>11.195191284561353</v>
      </c>
      <c r="K188" s="54">
        <v>97000</v>
      </c>
      <c r="L188" s="45">
        <f t="shared" si="33"/>
        <v>7.9394961284725065</v>
      </c>
      <c r="M188" s="44">
        <f t="shared" si="36"/>
        <v>1181963.87</v>
      </c>
      <c r="N188" s="45">
        <f t="shared" si="37"/>
        <v>96.74430484391115</v>
      </c>
      <c r="O188" s="55">
        <f t="shared" si="44"/>
        <v>-26.744304843911152</v>
      </c>
      <c r="P188" s="54">
        <f t="shared" si="38"/>
        <v>39776.12999999989</v>
      </c>
      <c r="Q188" s="56">
        <f t="shared" si="34"/>
        <v>3.255695156088848</v>
      </c>
      <c r="S188" s="2">
        <v>8</v>
      </c>
      <c r="T188" s="2">
        <v>83</v>
      </c>
      <c r="U188" s="2" t="s">
        <v>36</v>
      </c>
      <c r="V188" s="2"/>
      <c r="W188" s="2" t="s">
        <v>37</v>
      </c>
      <c r="Y188" s="37"/>
      <c r="Z188" s="38"/>
      <c r="AA188" s="2">
        <v>70</v>
      </c>
      <c r="AB188" s="2">
        <v>98</v>
      </c>
      <c r="AC188" s="49">
        <f t="shared" si="42"/>
        <v>0</v>
      </c>
      <c r="AG188" s="38"/>
      <c r="AH188" s="38"/>
      <c r="AI188" s="38">
        <f t="shared" si="39"/>
        <v>0</v>
      </c>
    </row>
    <row r="189" spans="1:35" s="1" customFormat="1" ht="23.25" customHeight="1">
      <c r="A189" s="50">
        <v>180</v>
      </c>
      <c r="B189" s="51" t="s">
        <v>223</v>
      </c>
      <c r="C189" s="52">
        <v>8978432</v>
      </c>
      <c r="D189" s="52"/>
      <c r="E189" s="53">
        <f t="shared" si="43"/>
        <v>8978432</v>
      </c>
      <c r="F189" s="54">
        <v>7972457.77</v>
      </c>
      <c r="G189" s="45">
        <f t="shared" si="30"/>
        <v>88.79565797234974</v>
      </c>
      <c r="H189" s="46">
        <f t="shared" si="31"/>
        <v>9.204342027650256</v>
      </c>
      <c r="I189" s="47">
        <f t="shared" si="35"/>
        <v>1005974.2300000004</v>
      </c>
      <c r="J189" s="48">
        <f t="shared" si="32"/>
        <v>11.204342027650267</v>
      </c>
      <c r="K189" s="54">
        <v>77920</v>
      </c>
      <c r="L189" s="45">
        <f t="shared" si="33"/>
        <v>0.8678575501824818</v>
      </c>
      <c r="M189" s="44">
        <f t="shared" si="36"/>
        <v>8050377.77</v>
      </c>
      <c r="N189" s="45">
        <f t="shared" si="37"/>
        <v>89.66351552253222</v>
      </c>
      <c r="O189" s="55">
        <f t="shared" si="44"/>
        <v>-19.663515522532222</v>
      </c>
      <c r="P189" s="54">
        <f t="shared" si="38"/>
        <v>928054.2300000004</v>
      </c>
      <c r="Q189" s="56">
        <f t="shared" si="34"/>
        <v>10.336484477467785</v>
      </c>
      <c r="S189" s="2">
        <v>6</v>
      </c>
      <c r="T189" s="2">
        <v>3</v>
      </c>
      <c r="U189" s="2" t="s">
        <v>43</v>
      </c>
      <c r="V189" s="2" t="s">
        <v>69</v>
      </c>
      <c r="W189" s="2" t="s">
        <v>37</v>
      </c>
      <c r="Y189" s="37"/>
      <c r="Z189" s="38"/>
      <c r="AA189" s="2">
        <v>70</v>
      </c>
      <c r="AB189" s="2">
        <v>98</v>
      </c>
      <c r="AC189" s="49">
        <f t="shared" si="42"/>
        <v>0</v>
      </c>
      <c r="AG189" s="38"/>
      <c r="AH189" s="38"/>
      <c r="AI189" s="38">
        <f t="shared" si="39"/>
        <v>0</v>
      </c>
    </row>
    <row r="190" spans="1:35" s="1" customFormat="1" ht="23.25" customHeight="1">
      <c r="A190" s="50">
        <v>181</v>
      </c>
      <c r="B190" s="51" t="s">
        <v>224</v>
      </c>
      <c r="C190" s="52">
        <v>11580658</v>
      </c>
      <c r="D190" s="52"/>
      <c r="E190" s="53">
        <f t="shared" si="43"/>
        <v>11580658</v>
      </c>
      <c r="F190" s="54">
        <v>10278719.11</v>
      </c>
      <c r="G190" s="45">
        <f t="shared" si="30"/>
        <v>88.75764321854597</v>
      </c>
      <c r="H190" s="46">
        <f t="shared" si="31"/>
        <v>9.242356781454035</v>
      </c>
      <c r="I190" s="47">
        <f t="shared" si="35"/>
        <v>1301938.8900000006</v>
      </c>
      <c r="J190" s="48">
        <f t="shared" si="32"/>
        <v>11.242356781454047</v>
      </c>
      <c r="K190" s="54">
        <v>32320</v>
      </c>
      <c r="L190" s="45">
        <f t="shared" si="33"/>
        <v>0.27908604157034944</v>
      </c>
      <c r="M190" s="44">
        <f t="shared" si="36"/>
        <v>10311039.11</v>
      </c>
      <c r="N190" s="45">
        <f t="shared" si="37"/>
        <v>89.0367292601163</v>
      </c>
      <c r="O190" s="55">
        <f t="shared" si="44"/>
        <v>-19.036729260116303</v>
      </c>
      <c r="P190" s="54">
        <f t="shared" si="38"/>
        <v>1269618.8900000006</v>
      </c>
      <c r="Q190" s="56">
        <f t="shared" si="34"/>
        <v>10.963270739883697</v>
      </c>
      <c r="S190" s="2">
        <v>1</v>
      </c>
      <c r="T190" s="2">
        <v>3</v>
      </c>
      <c r="U190" s="2" t="s">
        <v>43</v>
      </c>
      <c r="V190" s="2" t="s">
        <v>69</v>
      </c>
      <c r="W190" s="2" t="s">
        <v>37</v>
      </c>
      <c r="Y190" s="37"/>
      <c r="Z190" s="38"/>
      <c r="AA190" s="2">
        <v>70</v>
      </c>
      <c r="AB190" s="2">
        <v>98</v>
      </c>
      <c r="AC190" s="49">
        <f t="shared" si="42"/>
        <v>0</v>
      </c>
      <c r="AG190" s="38"/>
      <c r="AH190" s="38"/>
      <c r="AI190" s="38">
        <f t="shared" si="39"/>
        <v>0</v>
      </c>
    </row>
    <row r="191" spans="1:35" s="1" customFormat="1" ht="23.25" customHeight="1">
      <c r="A191" s="50">
        <v>182</v>
      </c>
      <c r="B191" s="51" t="s">
        <v>225</v>
      </c>
      <c r="C191" s="52">
        <v>8633144</v>
      </c>
      <c r="D191" s="52"/>
      <c r="E191" s="53">
        <f t="shared" si="43"/>
        <v>8633144</v>
      </c>
      <c r="F191" s="54">
        <v>7656761.04</v>
      </c>
      <c r="G191" s="45">
        <f t="shared" si="30"/>
        <v>88.69029683739782</v>
      </c>
      <c r="H191" s="46">
        <f t="shared" si="31"/>
        <v>9.309703162602176</v>
      </c>
      <c r="I191" s="47">
        <f t="shared" si="35"/>
        <v>976382.96</v>
      </c>
      <c r="J191" s="48">
        <f t="shared" si="32"/>
        <v>11.309703162602176</v>
      </c>
      <c r="K191" s="54">
        <v>407830</v>
      </c>
      <c r="L191" s="45">
        <f t="shared" si="33"/>
        <v>4.724003213661211</v>
      </c>
      <c r="M191" s="44">
        <f t="shared" si="36"/>
        <v>8064591.04</v>
      </c>
      <c r="N191" s="45">
        <f t="shared" si="37"/>
        <v>93.41430005105903</v>
      </c>
      <c r="O191" s="55">
        <f t="shared" si="44"/>
        <v>-23.41430005105903</v>
      </c>
      <c r="P191" s="54">
        <f t="shared" si="38"/>
        <v>568552.96</v>
      </c>
      <c r="Q191" s="56">
        <f t="shared" si="34"/>
        <v>6.585699948940965</v>
      </c>
      <c r="S191" s="2">
        <v>1</v>
      </c>
      <c r="T191" s="2">
        <v>3</v>
      </c>
      <c r="U191" s="2" t="s">
        <v>43</v>
      </c>
      <c r="V191" s="2" t="s">
        <v>69</v>
      </c>
      <c r="W191" s="2" t="s">
        <v>37</v>
      </c>
      <c r="Y191" s="37"/>
      <c r="Z191" s="38"/>
      <c r="AA191" s="2">
        <v>70</v>
      </c>
      <c r="AB191" s="2">
        <v>98</v>
      </c>
      <c r="AC191" s="49">
        <f t="shared" si="42"/>
        <v>0</v>
      </c>
      <c r="AG191" s="38"/>
      <c r="AH191" s="38"/>
      <c r="AI191" s="38">
        <f t="shared" si="39"/>
        <v>0</v>
      </c>
    </row>
    <row r="192" spans="1:35" s="1" customFormat="1" ht="23.25" customHeight="1">
      <c r="A192" s="50">
        <v>183</v>
      </c>
      <c r="B192" s="51" t="s">
        <v>226</v>
      </c>
      <c r="C192" s="52">
        <v>2184090</v>
      </c>
      <c r="D192" s="52"/>
      <c r="E192" s="53">
        <f t="shared" si="43"/>
        <v>2184090</v>
      </c>
      <c r="F192" s="54">
        <v>1935941.4</v>
      </c>
      <c r="G192" s="45">
        <f t="shared" si="30"/>
        <v>88.63835281513124</v>
      </c>
      <c r="H192" s="46">
        <f t="shared" si="31"/>
        <v>9.361647184868758</v>
      </c>
      <c r="I192" s="47">
        <f t="shared" si="35"/>
        <v>248148.6000000001</v>
      </c>
      <c r="J192" s="48">
        <f t="shared" si="32"/>
        <v>11.361647184868758</v>
      </c>
      <c r="K192" s="54">
        <v>176000</v>
      </c>
      <c r="L192" s="45">
        <f t="shared" si="33"/>
        <v>8.058275986795415</v>
      </c>
      <c r="M192" s="44">
        <f t="shared" si="36"/>
        <v>2111941.4</v>
      </c>
      <c r="N192" s="45">
        <f t="shared" si="37"/>
        <v>96.69662880192666</v>
      </c>
      <c r="O192" s="55">
        <f t="shared" si="44"/>
        <v>-26.696628801926664</v>
      </c>
      <c r="P192" s="54">
        <f t="shared" si="38"/>
        <v>72148.6000000001</v>
      </c>
      <c r="Q192" s="56">
        <f t="shared" si="34"/>
        <v>3.303371198073344</v>
      </c>
      <c r="S192" s="2">
        <v>6</v>
      </c>
      <c r="T192" s="2">
        <v>83</v>
      </c>
      <c r="U192" s="2" t="s">
        <v>36</v>
      </c>
      <c r="V192" s="2"/>
      <c r="W192" s="2" t="s">
        <v>37</v>
      </c>
      <c r="Y192" s="37"/>
      <c r="Z192" s="38"/>
      <c r="AA192" s="2">
        <v>70</v>
      </c>
      <c r="AB192" s="2">
        <v>98</v>
      </c>
      <c r="AC192" s="49">
        <f t="shared" si="42"/>
        <v>0</v>
      </c>
      <c r="AG192" s="38"/>
      <c r="AH192" s="38"/>
      <c r="AI192" s="38">
        <f t="shared" si="39"/>
        <v>0</v>
      </c>
    </row>
    <row r="193" spans="1:35" s="1" customFormat="1" ht="23.25" customHeight="1">
      <c r="A193" s="50">
        <v>184</v>
      </c>
      <c r="B193" s="51" t="s">
        <v>227</v>
      </c>
      <c r="C193" s="52">
        <v>4740610</v>
      </c>
      <c r="D193" s="52"/>
      <c r="E193" s="53">
        <f t="shared" si="43"/>
        <v>4740610</v>
      </c>
      <c r="F193" s="54">
        <v>4201523.19</v>
      </c>
      <c r="G193" s="45">
        <f t="shared" si="30"/>
        <v>88.6283239920601</v>
      </c>
      <c r="H193" s="46">
        <f t="shared" si="31"/>
        <v>9.371676007939897</v>
      </c>
      <c r="I193" s="47">
        <f t="shared" si="35"/>
        <v>539086.8099999996</v>
      </c>
      <c r="J193" s="48">
        <f t="shared" si="32"/>
        <v>11.371676007939897</v>
      </c>
      <c r="K193" s="54"/>
      <c r="L193" s="45">
        <f t="shared" si="33"/>
        <v>0</v>
      </c>
      <c r="M193" s="44">
        <f t="shared" si="36"/>
        <v>4201523.19</v>
      </c>
      <c r="N193" s="45">
        <f t="shared" si="37"/>
        <v>88.6283239920601</v>
      </c>
      <c r="O193" s="55">
        <f t="shared" si="44"/>
        <v>-18.628323992060103</v>
      </c>
      <c r="P193" s="54">
        <f t="shared" si="38"/>
        <v>539086.8099999996</v>
      </c>
      <c r="Q193" s="56">
        <f t="shared" si="34"/>
        <v>11.371676007939897</v>
      </c>
      <c r="S193" s="2">
        <v>2</v>
      </c>
      <c r="T193" s="2">
        <v>3</v>
      </c>
      <c r="U193" s="2" t="s">
        <v>43</v>
      </c>
      <c r="V193" s="2" t="s">
        <v>69</v>
      </c>
      <c r="W193" s="2" t="s">
        <v>37</v>
      </c>
      <c r="Y193" s="37"/>
      <c r="Z193" s="38"/>
      <c r="AA193" s="2">
        <v>70</v>
      </c>
      <c r="AB193" s="2">
        <v>98</v>
      </c>
      <c r="AC193" s="49">
        <f t="shared" si="42"/>
        <v>0</v>
      </c>
      <c r="AG193" s="38"/>
      <c r="AH193" s="38"/>
      <c r="AI193" s="38">
        <f t="shared" si="39"/>
        <v>0</v>
      </c>
    </row>
    <row r="194" spans="1:35" s="1" customFormat="1" ht="23.25" customHeight="1">
      <c r="A194" s="50">
        <v>185</v>
      </c>
      <c r="B194" s="51" t="s">
        <v>228</v>
      </c>
      <c r="C194" s="52">
        <v>1093050</v>
      </c>
      <c r="D194" s="52"/>
      <c r="E194" s="53">
        <f t="shared" si="43"/>
        <v>1093050</v>
      </c>
      <c r="F194" s="54">
        <v>968646.36</v>
      </c>
      <c r="G194" s="45">
        <f t="shared" si="30"/>
        <v>88.61866886235762</v>
      </c>
      <c r="H194" s="46">
        <f t="shared" si="31"/>
        <v>9.381331137642377</v>
      </c>
      <c r="I194" s="47">
        <f t="shared" si="35"/>
        <v>124403.64000000001</v>
      </c>
      <c r="J194" s="48">
        <f t="shared" si="32"/>
        <v>11.381331137642379</v>
      </c>
      <c r="K194" s="54">
        <v>83000</v>
      </c>
      <c r="L194" s="45">
        <f t="shared" si="33"/>
        <v>7.593431224555144</v>
      </c>
      <c r="M194" s="44">
        <f t="shared" si="36"/>
        <v>1051646.3599999999</v>
      </c>
      <c r="N194" s="45">
        <f t="shared" si="37"/>
        <v>96.21210008691276</v>
      </c>
      <c r="O194" s="55">
        <f t="shared" si="44"/>
        <v>-26.212100086912756</v>
      </c>
      <c r="P194" s="54">
        <f t="shared" si="38"/>
        <v>41403.64000000013</v>
      </c>
      <c r="Q194" s="56">
        <f t="shared" si="34"/>
        <v>3.787899913087245</v>
      </c>
      <c r="S194" s="2">
        <v>4</v>
      </c>
      <c r="T194" s="2">
        <v>83</v>
      </c>
      <c r="U194" s="2" t="s">
        <v>36</v>
      </c>
      <c r="V194" s="2"/>
      <c r="W194" s="2" t="s">
        <v>37</v>
      </c>
      <c r="Y194" s="37"/>
      <c r="Z194" s="38"/>
      <c r="AA194" s="2">
        <v>70</v>
      </c>
      <c r="AB194" s="2">
        <v>98</v>
      </c>
      <c r="AC194" s="49">
        <f t="shared" si="42"/>
        <v>0</v>
      </c>
      <c r="AG194" s="38"/>
      <c r="AH194" s="38"/>
      <c r="AI194" s="38">
        <f t="shared" si="39"/>
        <v>0</v>
      </c>
    </row>
    <row r="195" spans="1:35" s="1" customFormat="1" ht="23.25" customHeight="1">
      <c r="A195" s="50">
        <v>186</v>
      </c>
      <c r="B195" s="51" t="s">
        <v>229</v>
      </c>
      <c r="C195" s="52">
        <v>2159680</v>
      </c>
      <c r="D195" s="52"/>
      <c r="E195" s="53">
        <f t="shared" si="43"/>
        <v>2159680</v>
      </c>
      <c r="F195" s="54">
        <v>1912351.88</v>
      </c>
      <c r="G195" s="45">
        <f t="shared" si="30"/>
        <v>88.54792747073641</v>
      </c>
      <c r="H195" s="46">
        <f t="shared" si="31"/>
        <v>9.452072529263589</v>
      </c>
      <c r="I195" s="47">
        <f t="shared" si="35"/>
        <v>247328.1200000001</v>
      </c>
      <c r="J195" s="48">
        <f t="shared" si="32"/>
        <v>11.4520725292636</v>
      </c>
      <c r="K195" s="54">
        <v>143000</v>
      </c>
      <c r="L195" s="45">
        <f t="shared" si="33"/>
        <v>6.621351311305379</v>
      </c>
      <c r="M195" s="44">
        <f t="shared" si="36"/>
        <v>2055351.88</v>
      </c>
      <c r="N195" s="45">
        <f t="shared" si="37"/>
        <v>95.16927878204179</v>
      </c>
      <c r="O195" s="55">
        <f t="shared" si="44"/>
        <v>-25.169278782041786</v>
      </c>
      <c r="P195" s="54">
        <f t="shared" si="38"/>
        <v>104328.12000000011</v>
      </c>
      <c r="Q195" s="56">
        <f t="shared" si="34"/>
        <v>4.830721217958221</v>
      </c>
      <c r="S195" s="2">
        <v>9</v>
      </c>
      <c r="T195" s="2">
        <v>53</v>
      </c>
      <c r="U195" s="2" t="s">
        <v>39</v>
      </c>
      <c r="V195" s="2"/>
      <c r="W195" s="2" t="s">
        <v>37</v>
      </c>
      <c r="Y195" s="37"/>
      <c r="Z195" s="38"/>
      <c r="AA195" s="2">
        <v>70</v>
      </c>
      <c r="AB195" s="2">
        <v>98</v>
      </c>
      <c r="AC195" s="49">
        <f t="shared" si="42"/>
        <v>0</v>
      </c>
      <c r="AG195" s="38"/>
      <c r="AH195" s="38"/>
      <c r="AI195" s="38">
        <f t="shared" si="39"/>
        <v>0</v>
      </c>
    </row>
    <row r="196" spans="1:35" s="1" customFormat="1" ht="23.25" customHeight="1">
      <c r="A196" s="50">
        <v>187</v>
      </c>
      <c r="B196" s="51" t="s">
        <v>230</v>
      </c>
      <c r="C196" s="52">
        <v>10859902</v>
      </c>
      <c r="D196" s="52"/>
      <c r="E196" s="53">
        <f t="shared" si="43"/>
        <v>10859902</v>
      </c>
      <c r="F196" s="54">
        <v>9611506.06</v>
      </c>
      <c r="G196" s="45">
        <f t="shared" si="30"/>
        <v>88.50453770208976</v>
      </c>
      <c r="H196" s="46">
        <f t="shared" si="31"/>
        <v>9.495462297910237</v>
      </c>
      <c r="I196" s="47">
        <f t="shared" si="35"/>
        <v>1248395.9399999995</v>
      </c>
      <c r="J196" s="48">
        <f t="shared" si="32"/>
        <v>11.495462297910233</v>
      </c>
      <c r="K196" s="54">
        <v>104560</v>
      </c>
      <c r="L196" s="45">
        <f t="shared" si="33"/>
        <v>0.9628079516739654</v>
      </c>
      <c r="M196" s="44">
        <f t="shared" si="36"/>
        <v>9716066.06</v>
      </c>
      <c r="N196" s="45">
        <f t="shared" si="37"/>
        <v>89.46734565376373</v>
      </c>
      <c r="O196" s="55">
        <f t="shared" si="44"/>
        <v>-19.46734565376373</v>
      </c>
      <c r="P196" s="54">
        <f t="shared" si="38"/>
        <v>1143835.9399999995</v>
      </c>
      <c r="Q196" s="56">
        <f t="shared" si="34"/>
        <v>10.532654346236269</v>
      </c>
      <c r="S196" s="2">
        <v>4</v>
      </c>
      <c r="T196" s="2">
        <v>3</v>
      </c>
      <c r="U196" s="2" t="s">
        <v>43</v>
      </c>
      <c r="V196" s="2" t="s">
        <v>69</v>
      </c>
      <c r="W196" s="2" t="s">
        <v>37</v>
      </c>
      <c r="Y196" s="37"/>
      <c r="Z196" s="38"/>
      <c r="AA196" s="2">
        <v>70</v>
      </c>
      <c r="AB196" s="2">
        <v>98</v>
      </c>
      <c r="AC196" s="49">
        <f t="shared" si="42"/>
        <v>0</v>
      </c>
      <c r="AG196" s="38"/>
      <c r="AH196" s="38"/>
      <c r="AI196" s="38">
        <f t="shared" si="39"/>
        <v>0</v>
      </c>
    </row>
    <row r="197" spans="1:35" s="1" customFormat="1" ht="23.25" customHeight="1">
      <c r="A197" s="50">
        <v>188</v>
      </c>
      <c r="B197" s="51" t="s">
        <v>231</v>
      </c>
      <c r="C197" s="52">
        <v>5630308</v>
      </c>
      <c r="D197" s="52"/>
      <c r="E197" s="53">
        <f t="shared" si="43"/>
        <v>5630308</v>
      </c>
      <c r="F197" s="54">
        <v>4979547.29</v>
      </c>
      <c r="G197" s="45">
        <f t="shared" si="30"/>
        <v>88.44182751636322</v>
      </c>
      <c r="H197" s="46">
        <f t="shared" si="31"/>
        <v>9.558172483636781</v>
      </c>
      <c r="I197" s="47">
        <f t="shared" si="35"/>
        <v>650760.71</v>
      </c>
      <c r="J197" s="48">
        <f t="shared" si="32"/>
        <v>11.558172483636774</v>
      </c>
      <c r="K197" s="54">
        <v>236059.35</v>
      </c>
      <c r="L197" s="45">
        <f t="shared" si="33"/>
        <v>4.192654291736793</v>
      </c>
      <c r="M197" s="44">
        <f t="shared" si="36"/>
        <v>5215606.64</v>
      </c>
      <c r="N197" s="45">
        <f t="shared" si="37"/>
        <v>92.6344818081</v>
      </c>
      <c r="O197" s="55">
        <f t="shared" si="44"/>
        <v>-22.634481808100006</v>
      </c>
      <c r="P197" s="54">
        <f t="shared" si="38"/>
        <v>414701.36000000034</v>
      </c>
      <c r="Q197" s="56">
        <f t="shared" si="34"/>
        <v>7.365518191899986</v>
      </c>
      <c r="S197" s="2">
        <v>1</v>
      </c>
      <c r="T197" s="2">
        <v>3</v>
      </c>
      <c r="U197" s="2" t="s">
        <v>43</v>
      </c>
      <c r="V197" s="2" t="s">
        <v>69</v>
      </c>
      <c r="W197" s="2" t="s">
        <v>37</v>
      </c>
      <c r="Y197" s="37"/>
      <c r="Z197" s="38"/>
      <c r="AA197" s="2">
        <v>70</v>
      </c>
      <c r="AB197" s="2">
        <v>98</v>
      </c>
      <c r="AC197" s="49">
        <f t="shared" si="42"/>
        <v>0</v>
      </c>
      <c r="AG197" s="38"/>
      <c r="AH197" s="38"/>
      <c r="AI197" s="38">
        <f t="shared" si="39"/>
        <v>0</v>
      </c>
    </row>
    <row r="198" spans="1:35" s="1" customFormat="1" ht="23.25" customHeight="1">
      <c r="A198" s="50">
        <v>189</v>
      </c>
      <c r="B198" s="51" t="s">
        <v>232</v>
      </c>
      <c r="C198" s="52">
        <v>53214038</v>
      </c>
      <c r="D198" s="52">
        <v>67500</v>
      </c>
      <c r="E198" s="53">
        <f t="shared" si="43"/>
        <v>53281538</v>
      </c>
      <c r="F198" s="54">
        <v>47068189.96</v>
      </c>
      <c r="G198" s="45">
        <f t="shared" si="30"/>
        <v>88.33864735661346</v>
      </c>
      <c r="H198" s="46">
        <f t="shared" si="31"/>
        <v>9.661352643386536</v>
      </c>
      <c r="I198" s="47">
        <f t="shared" si="35"/>
        <v>6213348.039999999</v>
      </c>
      <c r="J198" s="48">
        <f t="shared" si="32"/>
        <v>11.66135264338653</v>
      </c>
      <c r="K198" s="54">
        <v>1978964.42</v>
      </c>
      <c r="L198" s="45">
        <f t="shared" si="33"/>
        <v>3.714165345602449</v>
      </c>
      <c r="M198" s="44">
        <f t="shared" si="36"/>
        <v>49047154.38</v>
      </c>
      <c r="N198" s="45">
        <f t="shared" si="37"/>
        <v>92.05281270221592</v>
      </c>
      <c r="O198" s="55">
        <f t="shared" si="44"/>
        <v>-22.052812702215917</v>
      </c>
      <c r="P198" s="54">
        <f t="shared" si="38"/>
        <v>4234383.619999997</v>
      </c>
      <c r="Q198" s="56">
        <f t="shared" si="34"/>
        <v>7.94718729778408</v>
      </c>
      <c r="S198" s="2" t="s">
        <v>182</v>
      </c>
      <c r="T198" s="2">
        <v>15</v>
      </c>
      <c r="U198" s="2" t="s">
        <v>74</v>
      </c>
      <c r="V198" s="2"/>
      <c r="W198" s="2" t="s">
        <v>182</v>
      </c>
      <c r="Y198" s="37"/>
      <c r="Z198" s="38"/>
      <c r="AA198" s="2">
        <v>70</v>
      </c>
      <c r="AB198" s="2">
        <v>98</v>
      </c>
      <c r="AC198" s="49">
        <f t="shared" si="42"/>
        <v>0</v>
      </c>
      <c r="AG198" s="38"/>
      <c r="AH198" s="38"/>
      <c r="AI198" s="38">
        <f t="shared" si="39"/>
        <v>0</v>
      </c>
    </row>
    <row r="199" spans="1:35" s="1" customFormat="1" ht="23.25" customHeight="1">
      <c r="A199" s="50">
        <v>190</v>
      </c>
      <c r="B199" s="51" t="s">
        <v>233</v>
      </c>
      <c r="C199" s="52">
        <v>6367750</v>
      </c>
      <c r="D199" s="52"/>
      <c r="E199" s="53">
        <f t="shared" si="43"/>
        <v>6367750</v>
      </c>
      <c r="F199" s="54">
        <v>5615661.06</v>
      </c>
      <c r="G199" s="45">
        <f t="shared" si="30"/>
        <v>88.18909442110636</v>
      </c>
      <c r="H199" s="46">
        <f t="shared" si="31"/>
        <v>9.810905578893639</v>
      </c>
      <c r="I199" s="47">
        <f t="shared" si="35"/>
        <v>752088.9400000004</v>
      </c>
      <c r="J199" s="48">
        <f t="shared" si="32"/>
        <v>11.810905578893651</v>
      </c>
      <c r="K199" s="54">
        <v>26000</v>
      </c>
      <c r="L199" s="45">
        <f t="shared" si="33"/>
        <v>0.4083074869459385</v>
      </c>
      <c r="M199" s="44">
        <f t="shared" si="36"/>
        <v>5641661.06</v>
      </c>
      <c r="N199" s="45">
        <f t="shared" si="37"/>
        <v>88.59740190805229</v>
      </c>
      <c r="O199" s="55">
        <f t="shared" si="44"/>
        <v>-18.59740190805229</v>
      </c>
      <c r="P199" s="54">
        <f t="shared" si="38"/>
        <v>726088.9400000004</v>
      </c>
      <c r="Q199" s="56">
        <f t="shared" si="34"/>
        <v>11.402598091947713</v>
      </c>
      <c r="S199" s="2">
        <v>3</v>
      </c>
      <c r="T199" s="2">
        <v>83</v>
      </c>
      <c r="U199" s="2" t="s">
        <v>36</v>
      </c>
      <c r="V199" s="2"/>
      <c r="W199" s="2" t="s">
        <v>37</v>
      </c>
      <c r="Y199" s="37"/>
      <c r="Z199" s="38"/>
      <c r="AA199" s="2">
        <v>70</v>
      </c>
      <c r="AB199" s="2">
        <v>98</v>
      </c>
      <c r="AC199" s="49">
        <f t="shared" si="42"/>
        <v>0</v>
      </c>
      <c r="AG199" s="38"/>
      <c r="AH199" s="38"/>
      <c r="AI199" s="38">
        <f t="shared" si="39"/>
        <v>0</v>
      </c>
    </row>
    <row r="200" spans="1:35" s="1" customFormat="1" ht="23.25" customHeight="1">
      <c r="A200" s="50">
        <v>191</v>
      </c>
      <c r="B200" s="51" t="s">
        <v>234</v>
      </c>
      <c r="C200" s="52">
        <v>9648292</v>
      </c>
      <c r="D200" s="52"/>
      <c r="E200" s="53">
        <f t="shared" si="43"/>
        <v>9648292</v>
      </c>
      <c r="F200" s="54">
        <v>8495358.38</v>
      </c>
      <c r="G200" s="45">
        <f t="shared" si="30"/>
        <v>88.05038632744532</v>
      </c>
      <c r="H200" s="46">
        <f t="shared" si="31"/>
        <v>9.949613672554676</v>
      </c>
      <c r="I200" s="47">
        <f t="shared" si="35"/>
        <v>1152933.6199999992</v>
      </c>
      <c r="J200" s="48">
        <f t="shared" si="32"/>
        <v>11.949613672554676</v>
      </c>
      <c r="K200" s="54">
        <v>392560</v>
      </c>
      <c r="L200" s="45">
        <f t="shared" si="33"/>
        <v>4.068699413326214</v>
      </c>
      <c r="M200" s="44">
        <f t="shared" si="36"/>
        <v>8887918.38</v>
      </c>
      <c r="N200" s="45">
        <f t="shared" si="37"/>
        <v>92.11908574077154</v>
      </c>
      <c r="O200" s="55">
        <f t="shared" si="44"/>
        <v>-22.11908574077154</v>
      </c>
      <c r="P200" s="54">
        <f t="shared" si="38"/>
        <v>760373.6199999992</v>
      </c>
      <c r="Q200" s="56">
        <f t="shared" si="34"/>
        <v>7.880914259228463</v>
      </c>
      <c r="S200" s="2">
        <v>7</v>
      </c>
      <c r="T200" s="2">
        <v>3</v>
      </c>
      <c r="U200" s="2" t="s">
        <v>43</v>
      </c>
      <c r="V200" s="2" t="s">
        <v>69</v>
      </c>
      <c r="W200" s="2" t="s">
        <v>37</v>
      </c>
      <c r="Y200" s="37"/>
      <c r="Z200" s="38"/>
      <c r="AA200" s="2">
        <v>70</v>
      </c>
      <c r="AB200" s="2">
        <v>98</v>
      </c>
      <c r="AC200" s="49">
        <f t="shared" si="42"/>
        <v>0</v>
      </c>
      <c r="AG200" s="38"/>
      <c r="AH200" s="38"/>
      <c r="AI200" s="38">
        <f t="shared" si="39"/>
        <v>0</v>
      </c>
    </row>
    <row r="201" spans="1:35" s="1" customFormat="1" ht="23.25" customHeight="1">
      <c r="A201" s="50">
        <v>192</v>
      </c>
      <c r="B201" s="51" t="s">
        <v>235</v>
      </c>
      <c r="C201" s="52">
        <v>1598700</v>
      </c>
      <c r="D201" s="52"/>
      <c r="E201" s="53">
        <f t="shared" si="43"/>
        <v>1598700</v>
      </c>
      <c r="F201" s="54">
        <v>1407225.02</v>
      </c>
      <c r="G201" s="45">
        <f aca="true" t="shared" si="45" ref="G201:G264">+F201*100/E201</f>
        <v>88.02308250453494</v>
      </c>
      <c r="H201" s="46">
        <f aca="true" t="shared" si="46" ref="H201:H264">+AB201-G201</f>
        <v>9.97691749546506</v>
      </c>
      <c r="I201" s="47">
        <f t="shared" si="35"/>
        <v>191474.97999999998</v>
      </c>
      <c r="J201" s="48">
        <f aca="true" t="shared" si="47" ref="J201:J264">+I201*100/E201</f>
        <v>11.976917495465065</v>
      </c>
      <c r="K201" s="54">
        <v>126000</v>
      </c>
      <c r="L201" s="45">
        <f aca="true" t="shared" si="48" ref="L201:L264">+K201*100/E201</f>
        <v>7.881403640457872</v>
      </c>
      <c r="M201" s="44">
        <f t="shared" si="36"/>
        <v>1533225.02</v>
      </c>
      <c r="N201" s="45">
        <f t="shared" si="37"/>
        <v>95.9044861449928</v>
      </c>
      <c r="O201" s="55">
        <f t="shared" si="44"/>
        <v>-25.904486144992802</v>
      </c>
      <c r="P201" s="54">
        <f t="shared" si="38"/>
        <v>65474.97999999998</v>
      </c>
      <c r="Q201" s="56">
        <f aca="true" t="shared" si="49" ref="Q201:Q264">+P201*100/E201</f>
        <v>4.095513855007193</v>
      </c>
      <c r="S201" s="2">
        <v>6</v>
      </c>
      <c r="T201" s="2">
        <v>83</v>
      </c>
      <c r="U201" s="2" t="s">
        <v>36</v>
      </c>
      <c r="V201" s="2"/>
      <c r="W201" s="2" t="s">
        <v>37</v>
      </c>
      <c r="Y201" s="37"/>
      <c r="Z201" s="38"/>
      <c r="AA201" s="2">
        <v>70</v>
      </c>
      <c r="AB201" s="2">
        <v>98</v>
      </c>
      <c r="AC201" s="49">
        <f t="shared" si="42"/>
        <v>0</v>
      </c>
      <c r="AG201" s="38"/>
      <c r="AH201" s="38"/>
      <c r="AI201" s="38">
        <f t="shared" si="39"/>
        <v>0</v>
      </c>
    </row>
    <row r="202" spans="1:35" s="1" customFormat="1" ht="23.25" customHeight="1">
      <c r="A202" s="50">
        <v>193</v>
      </c>
      <c r="B202" s="51" t="s">
        <v>236</v>
      </c>
      <c r="C202" s="52">
        <v>13942222</v>
      </c>
      <c r="D202" s="52"/>
      <c r="E202" s="53">
        <f t="shared" si="43"/>
        <v>13942222</v>
      </c>
      <c r="F202" s="54">
        <v>12267131.13</v>
      </c>
      <c r="G202" s="45">
        <f t="shared" si="45"/>
        <v>87.98548129559262</v>
      </c>
      <c r="H202" s="46">
        <f t="shared" si="46"/>
        <v>10.01451870440738</v>
      </c>
      <c r="I202" s="47">
        <f aca="true" t="shared" si="50" ref="I202:I265">+E202-F202</f>
        <v>1675090.8699999992</v>
      </c>
      <c r="J202" s="48">
        <f t="shared" si="47"/>
        <v>12.014518704407369</v>
      </c>
      <c r="K202" s="54">
        <v>1191567.14</v>
      </c>
      <c r="L202" s="45">
        <f t="shared" si="48"/>
        <v>8.54646511868768</v>
      </c>
      <c r="M202" s="44">
        <f aca="true" t="shared" si="51" ref="M202:M265">SUM(F202+K202)</f>
        <v>13458698.270000001</v>
      </c>
      <c r="N202" s="45">
        <f aca="true" t="shared" si="52" ref="N202:N265">SUM(M202*100/E202)</f>
        <v>96.53194641428033</v>
      </c>
      <c r="O202" s="55">
        <f t="shared" si="44"/>
        <v>-26.531946414280327</v>
      </c>
      <c r="P202" s="54">
        <f aca="true" t="shared" si="53" ref="P202:P265">SUM(E202-M202)</f>
        <v>483523.7299999986</v>
      </c>
      <c r="Q202" s="56">
        <f t="shared" si="49"/>
        <v>3.4680535857196837</v>
      </c>
      <c r="S202" s="2">
        <v>3</v>
      </c>
      <c r="T202" s="2">
        <v>10</v>
      </c>
      <c r="U202" s="2" t="s">
        <v>36</v>
      </c>
      <c r="V202" s="2"/>
      <c r="W202" s="2" t="s">
        <v>37</v>
      </c>
      <c r="Y202" s="37"/>
      <c r="Z202" s="38"/>
      <c r="AA202" s="2">
        <v>70</v>
      </c>
      <c r="AB202" s="2">
        <v>98</v>
      </c>
      <c r="AC202" s="49">
        <f t="shared" si="42"/>
        <v>0</v>
      </c>
      <c r="AG202" s="38"/>
      <c r="AH202" s="38"/>
      <c r="AI202" s="38">
        <f aca="true" t="shared" si="54" ref="AI202:AI265">SUM(AG202:AH202)</f>
        <v>0</v>
      </c>
    </row>
    <row r="203" spans="1:35" s="1" customFormat="1" ht="23.25" customHeight="1">
      <c r="A203" s="50">
        <v>194</v>
      </c>
      <c r="B203" s="51" t="s">
        <v>237</v>
      </c>
      <c r="C203" s="52">
        <v>3586850</v>
      </c>
      <c r="D203" s="52"/>
      <c r="E203" s="53">
        <f t="shared" si="43"/>
        <v>3586850</v>
      </c>
      <c r="F203" s="54">
        <v>3151490.75</v>
      </c>
      <c r="G203" s="45">
        <f t="shared" si="45"/>
        <v>87.86235136679817</v>
      </c>
      <c r="H203" s="46">
        <f t="shared" si="46"/>
        <v>10.137648633201835</v>
      </c>
      <c r="I203" s="47">
        <f t="shared" si="50"/>
        <v>435359.25</v>
      </c>
      <c r="J203" s="48">
        <f t="shared" si="47"/>
        <v>12.137648633201835</v>
      </c>
      <c r="K203" s="54"/>
      <c r="L203" s="45">
        <f t="shared" si="48"/>
        <v>0</v>
      </c>
      <c r="M203" s="44">
        <f t="shared" si="51"/>
        <v>3151490.75</v>
      </c>
      <c r="N203" s="45">
        <f t="shared" si="52"/>
        <v>87.86235136679817</v>
      </c>
      <c r="O203" s="55">
        <f t="shared" si="44"/>
        <v>-17.862351366798165</v>
      </c>
      <c r="P203" s="54">
        <f t="shared" si="53"/>
        <v>435359.25</v>
      </c>
      <c r="Q203" s="56">
        <f t="shared" si="49"/>
        <v>12.137648633201835</v>
      </c>
      <c r="S203" s="2">
        <v>2</v>
      </c>
      <c r="T203" s="2">
        <v>83</v>
      </c>
      <c r="U203" s="2" t="s">
        <v>36</v>
      </c>
      <c r="V203" s="2"/>
      <c r="W203" s="2" t="s">
        <v>37</v>
      </c>
      <c r="Y203" s="37"/>
      <c r="Z203" s="38"/>
      <c r="AA203" s="2">
        <v>70</v>
      </c>
      <c r="AB203" s="2">
        <v>98</v>
      </c>
      <c r="AC203" s="49">
        <f t="shared" si="42"/>
        <v>0</v>
      </c>
      <c r="AG203" s="38"/>
      <c r="AH203" s="38"/>
      <c r="AI203" s="38">
        <f t="shared" si="54"/>
        <v>0</v>
      </c>
    </row>
    <row r="204" spans="1:35" s="1" customFormat="1" ht="23.25" customHeight="1">
      <c r="A204" s="50">
        <v>195</v>
      </c>
      <c r="B204" s="51" t="s">
        <v>238</v>
      </c>
      <c r="C204" s="52">
        <v>741300</v>
      </c>
      <c r="D204" s="52"/>
      <c r="E204" s="53">
        <f aca="true" t="shared" si="55" ref="E204:E235">SUM(C204:D204)</f>
        <v>741300</v>
      </c>
      <c r="F204" s="54">
        <v>650790.57</v>
      </c>
      <c r="G204" s="45">
        <f t="shared" si="45"/>
        <v>87.79044516390124</v>
      </c>
      <c r="H204" s="46">
        <f t="shared" si="46"/>
        <v>10.20955483609876</v>
      </c>
      <c r="I204" s="47">
        <f t="shared" si="50"/>
        <v>90509.43000000005</v>
      </c>
      <c r="J204" s="48">
        <f t="shared" si="47"/>
        <v>12.209554836098754</v>
      </c>
      <c r="K204" s="54">
        <v>4902.4</v>
      </c>
      <c r="L204" s="45">
        <f t="shared" si="48"/>
        <v>0.6613246998516119</v>
      </c>
      <c r="M204" s="44">
        <f t="shared" si="51"/>
        <v>655692.97</v>
      </c>
      <c r="N204" s="45">
        <f t="shared" si="52"/>
        <v>88.45176986375287</v>
      </c>
      <c r="O204" s="55">
        <f aca="true" t="shared" si="56" ref="O204:O235">+AA204-N204</f>
        <v>-18.451769863752872</v>
      </c>
      <c r="P204" s="54">
        <f t="shared" si="53"/>
        <v>85607.03000000003</v>
      </c>
      <c r="Q204" s="56">
        <f t="shared" si="49"/>
        <v>11.548230136247138</v>
      </c>
      <c r="S204" s="2" t="s">
        <v>182</v>
      </c>
      <c r="T204" s="2">
        <v>1</v>
      </c>
      <c r="U204" s="2" t="s">
        <v>239</v>
      </c>
      <c r="V204" s="2"/>
      <c r="W204" s="2" t="s">
        <v>182</v>
      </c>
      <c r="Y204" s="37"/>
      <c r="Z204" s="38"/>
      <c r="AA204" s="2">
        <v>70</v>
      </c>
      <c r="AB204" s="2">
        <v>98</v>
      </c>
      <c r="AC204" s="49">
        <f t="shared" si="42"/>
        <v>0</v>
      </c>
      <c r="AG204" s="38"/>
      <c r="AH204" s="38"/>
      <c r="AI204" s="38">
        <f t="shared" si="54"/>
        <v>0</v>
      </c>
    </row>
    <row r="205" spans="1:35" s="1" customFormat="1" ht="23.25" customHeight="1">
      <c r="A205" s="50">
        <v>196</v>
      </c>
      <c r="B205" s="51" t="s">
        <v>240</v>
      </c>
      <c r="C205" s="52">
        <v>7009798</v>
      </c>
      <c r="D205" s="52"/>
      <c r="E205" s="53">
        <f t="shared" si="55"/>
        <v>7009798</v>
      </c>
      <c r="F205" s="54">
        <v>6153398.71</v>
      </c>
      <c r="G205" s="45">
        <f t="shared" si="45"/>
        <v>87.78282498297384</v>
      </c>
      <c r="H205" s="46">
        <f t="shared" si="46"/>
        <v>10.217175017026165</v>
      </c>
      <c r="I205" s="47">
        <f t="shared" si="50"/>
        <v>856399.29</v>
      </c>
      <c r="J205" s="48">
        <f t="shared" si="47"/>
        <v>12.217175017026168</v>
      </c>
      <c r="K205" s="54"/>
      <c r="L205" s="45">
        <f t="shared" si="48"/>
        <v>0</v>
      </c>
      <c r="M205" s="44">
        <f t="shared" si="51"/>
        <v>6153398.71</v>
      </c>
      <c r="N205" s="45">
        <f t="shared" si="52"/>
        <v>87.78282498297384</v>
      </c>
      <c r="O205" s="55">
        <f t="shared" si="56"/>
        <v>-17.782824982973835</v>
      </c>
      <c r="P205" s="54">
        <f t="shared" si="53"/>
        <v>856399.29</v>
      </c>
      <c r="Q205" s="56">
        <f t="shared" si="49"/>
        <v>12.217175017026168</v>
      </c>
      <c r="S205" s="2">
        <v>5</v>
      </c>
      <c r="T205" s="2">
        <v>3</v>
      </c>
      <c r="U205" s="2" t="s">
        <v>43</v>
      </c>
      <c r="V205" s="2" t="s">
        <v>69</v>
      </c>
      <c r="W205" s="2" t="s">
        <v>37</v>
      </c>
      <c r="Y205" s="37"/>
      <c r="Z205" s="38"/>
      <c r="AA205" s="2">
        <v>70</v>
      </c>
      <c r="AB205" s="2">
        <v>98</v>
      </c>
      <c r="AC205" s="49">
        <f t="shared" si="42"/>
        <v>0</v>
      </c>
      <c r="AG205" s="38"/>
      <c r="AH205" s="38"/>
      <c r="AI205" s="38">
        <f t="shared" si="54"/>
        <v>0</v>
      </c>
    </row>
    <row r="206" spans="1:35" s="1" customFormat="1" ht="23.25" customHeight="1">
      <c r="A206" s="50">
        <v>197</v>
      </c>
      <c r="B206" s="51" t="s">
        <v>241</v>
      </c>
      <c r="C206" s="52">
        <v>7808325</v>
      </c>
      <c r="D206" s="52"/>
      <c r="E206" s="53">
        <f t="shared" si="55"/>
        <v>7808325</v>
      </c>
      <c r="F206" s="54">
        <v>6830350.66</v>
      </c>
      <c r="G206" s="45">
        <f t="shared" si="45"/>
        <v>87.4752352136982</v>
      </c>
      <c r="H206" s="46">
        <f t="shared" si="46"/>
        <v>10.524764786301802</v>
      </c>
      <c r="I206" s="47">
        <f t="shared" si="50"/>
        <v>977974.3399999999</v>
      </c>
      <c r="J206" s="48">
        <f t="shared" si="47"/>
        <v>12.524764786301798</v>
      </c>
      <c r="K206" s="54">
        <v>53000</v>
      </c>
      <c r="L206" s="45">
        <f t="shared" si="48"/>
        <v>0.6787627308033413</v>
      </c>
      <c r="M206" s="44">
        <f t="shared" si="51"/>
        <v>6883350.66</v>
      </c>
      <c r="N206" s="45">
        <f t="shared" si="52"/>
        <v>88.15399794450154</v>
      </c>
      <c r="O206" s="55">
        <f t="shared" si="56"/>
        <v>-18.15399794450154</v>
      </c>
      <c r="P206" s="54">
        <f t="shared" si="53"/>
        <v>924974.3399999999</v>
      </c>
      <c r="Q206" s="56">
        <f t="shared" si="49"/>
        <v>11.846002055498456</v>
      </c>
      <c r="S206" s="2">
        <v>8</v>
      </c>
      <c r="T206" s="2">
        <v>3</v>
      </c>
      <c r="U206" s="2" t="s">
        <v>43</v>
      </c>
      <c r="V206" s="2" t="s">
        <v>44</v>
      </c>
      <c r="W206" s="2" t="s">
        <v>37</v>
      </c>
      <c r="Y206" s="37"/>
      <c r="Z206" s="38"/>
      <c r="AA206" s="2">
        <v>70</v>
      </c>
      <c r="AB206" s="2">
        <v>98</v>
      </c>
      <c r="AC206" s="49">
        <f t="shared" si="42"/>
        <v>0</v>
      </c>
      <c r="AG206" s="38"/>
      <c r="AH206" s="38"/>
      <c r="AI206" s="38">
        <f t="shared" si="54"/>
        <v>0</v>
      </c>
    </row>
    <row r="207" spans="1:35" s="1" customFormat="1" ht="23.25" customHeight="1">
      <c r="A207" s="50">
        <v>198</v>
      </c>
      <c r="B207" s="51" t="s">
        <v>242</v>
      </c>
      <c r="C207" s="52">
        <v>1261300</v>
      </c>
      <c r="D207" s="52"/>
      <c r="E207" s="53">
        <f t="shared" si="55"/>
        <v>1261300</v>
      </c>
      <c r="F207" s="54">
        <v>1101629.84</v>
      </c>
      <c r="G207" s="45">
        <f t="shared" si="45"/>
        <v>87.34082613176882</v>
      </c>
      <c r="H207" s="46">
        <f t="shared" si="46"/>
        <v>10.659173868231179</v>
      </c>
      <c r="I207" s="47">
        <f t="shared" si="50"/>
        <v>159670.15999999992</v>
      </c>
      <c r="J207" s="48">
        <f t="shared" si="47"/>
        <v>12.659173868231184</v>
      </c>
      <c r="K207" s="54">
        <v>34000</v>
      </c>
      <c r="L207" s="45">
        <f t="shared" si="48"/>
        <v>2.695631491318481</v>
      </c>
      <c r="M207" s="44">
        <f t="shared" si="51"/>
        <v>1135629.84</v>
      </c>
      <c r="N207" s="45">
        <f t="shared" si="52"/>
        <v>90.0364576230873</v>
      </c>
      <c r="O207" s="55">
        <f t="shared" si="56"/>
        <v>-20.0364576230873</v>
      </c>
      <c r="P207" s="54">
        <f t="shared" si="53"/>
        <v>125670.15999999992</v>
      </c>
      <c r="Q207" s="56">
        <f t="shared" si="49"/>
        <v>9.963542376912704</v>
      </c>
      <c r="S207" s="2">
        <v>8</v>
      </c>
      <c r="T207" s="2">
        <v>83</v>
      </c>
      <c r="U207" s="2" t="s">
        <v>36</v>
      </c>
      <c r="V207" s="2"/>
      <c r="W207" s="2" t="s">
        <v>37</v>
      </c>
      <c r="Y207" s="37"/>
      <c r="Z207" s="38"/>
      <c r="AA207" s="2">
        <v>70</v>
      </c>
      <c r="AB207" s="2">
        <v>98</v>
      </c>
      <c r="AC207" s="49">
        <f t="shared" si="42"/>
        <v>0</v>
      </c>
      <c r="AG207" s="38"/>
      <c r="AH207" s="38"/>
      <c r="AI207" s="38">
        <f t="shared" si="54"/>
        <v>0</v>
      </c>
    </row>
    <row r="208" spans="1:35" s="1" customFormat="1" ht="23.25" customHeight="1">
      <c r="A208" s="50">
        <v>199</v>
      </c>
      <c r="B208" s="51" t="s">
        <v>243</v>
      </c>
      <c r="C208" s="52">
        <v>11975670</v>
      </c>
      <c r="D208" s="52"/>
      <c r="E208" s="53">
        <f t="shared" si="55"/>
        <v>11975670</v>
      </c>
      <c r="F208" s="54">
        <v>10455662.33</v>
      </c>
      <c r="G208" s="45">
        <f t="shared" si="45"/>
        <v>87.30753544478095</v>
      </c>
      <c r="H208" s="46">
        <f t="shared" si="46"/>
        <v>10.692464555219047</v>
      </c>
      <c r="I208" s="47">
        <f t="shared" si="50"/>
        <v>1520007.67</v>
      </c>
      <c r="J208" s="48">
        <f t="shared" si="47"/>
        <v>12.69246455521904</v>
      </c>
      <c r="K208" s="54">
        <v>403947</v>
      </c>
      <c r="L208" s="45">
        <f t="shared" si="48"/>
        <v>3.373063887030955</v>
      </c>
      <c r="M208" s="44">
        <f t="shared" si="51"/>
        <v>10859609.33</v>
      </c>
      <c r="N208" s="45">
        <f t="shared" si="52"/>
        <v>90.68059933181192</v>
      </c>
      <c r="O208" s="55">
        <f t="shared" si="56"/>
        <v>-20.68059933181192</v>
      </c>
      <c r="P208" s="54">
        <f t="shared" si="53"/>
        <v>1116060.67</v>
      </c>
      <c r="Q208" s="56">
        <f t="shared" si="49"/>
        <v>9.319400668188084</v>
      </c>
      <c r="S208" s="2">
        <v>7</v>
      </c>
      <c r="T208" s="2">
        <v>3</v>
      </c>
      <c r="U208" s="2" t="s">
        <v>43</v>
      </c>
      <c r="V208" s="2" t="s">
        <v>69</v>
      </c>
      <c r="W208" s="2" t="s">
        <v>37</v>
      </c>
      <c r="Y208" s="37"/>
      <c r="Z208" s="38"/>
      <c r="AA208" s="2">
        <v>70</v>
      </c>
      <c r="AB208" s="2">
        <v>98</v>
      </c>
      <c r="AC208" s="49">
        <f aca="true" t="shared" si="57" ref="AC208:AC271">+Z208+Y208</f>
        <v>0</v>
      </c>
      <c r="AG208" s="38"/>
      <c r="AH208" s="38"/>
      <c r="AI208" s="38">
        <f t="shared" si="54"/>
        <v>0</v>
      </c>
    </row>
    <row r="209" spans="1:35" s="1" customFormat="1" ht="23.25" customHeight="1">
      <c r="A209" s="50">
        <v>200</v>
      </c>
      <c r="B209" s="51" t="s">
        <v>244</v>
      </c>
      <c r="C209" s="52">
        <v>13169740</v>
      </c>
      <c r="D209" s="52"/>
      <c r="E209" s="53">
        <f t="shared" si="55"/>
        <v>13169740</v>
      </c>
      <c r="F209" s="54">
        <v>11461177.52</v>
      </c>
      <c r="G209" s="45">
        <f t="shared" si="45"/>
        <v>87.02660432172542</v>
      </c>
      <c r="H209" s="46">
        <f t="shared" si="46"/>
        <v>10.973395678274585</v>
      </c>
      <c r="I209" s="47">
        <f t="shared" si="50"/>
        <v>1708562.4800000004</v>
      </c>
      <c r="J209" s="48">
        <f t="shared" si="47"/>
        <v>12.973395678274594</v>
      </c>
      <c r="K209" s="54">
        <v>392050</v>
      </c>
      <c r="L209" s="45">
        <f t="shared" si="48"/>
        <v>2.9769000754760535</v>
      </c>
      <c r="M209" s="44">
        <f t="shared" si="51"/>
        <v>11853227.52</v>
      </c>
      <c r="N209" s="45">
        <f t="shared" si="52"/>
        <v>90.00350439720147</v>
      </c>
      <c r="O209" s="55">
        <f t="shared" si="56"/>
        <v>-20.003504397201468</v>
      </c>
      <c r="P209" s="54">
        <f t="shared" si="53"/>
        <v>1316512.4800000004</v>
      </c>
      <c r="Q209" s="56">
        <f t="shared" si="49"/>
        <v>9.99649560279854</v>
      </c>
      <c r="S209" s="2">
        <v>9</v>
      </c>
      <c r="T209" s="2">
        <v>127</v>
      </c>
      <c r="U209" s="2" t="s">
        <v>39</v>
      </c>
      <c r="V209" s="2"/>
      <c r="W209" s="2" t="s">
        <v>37</v>
      </c>
      <c r="Y209" s="37"/>
      <c r="Z209" s="38"/>
      <c r="AA209" s="2">
        <v>70</v>
      </c>
      <c r="AB209" s="2">
        <v>98</v>
      </c>
      <c r="AC209" s="49">
        <f t="shared" si="57"/>
        <v>0</v>
      </c>
      <c r="AG209" s="38"/>
      <c r="AH209" s="38"/>
      <c r="AI209" s="38">
        <f t="shared" si="54"/>
        <v>0</v>
      </c>
    </row>
    <row r="210" spans="1:35" s="1" customFormat="1" ht="23.25" customHeight="1">
      <c r="A210" s="50">
        <v>201</v>
      </c>
      <c r="B210" s="51" t="s">
        <v>245</v>
      </c>
      <c r="C210" s="52">
        <v>6132698</v>
      </c>
      <c r="D210" s="52"/>
      <c r="E210" s="53">
        <f t="shared" si="55"/>
        <v>6132698</v>
      </c>
      <c r="F210" s="54">
        <v>5329878.69</v>
      </c>
      <c r="G210" s="45">
        <f t="shared" si="45"/>
        <v>86.90919869199496</v>
      </c>
      <c r="H210" s="46">
        <f t="shared" si="46"/>
        <v>11.090801308005041</v>
      </c>
      <c r="I210" s="47">
        <f t="shared" si="50"/>
        <v>802819.3099999996</v>
      </c>
      <c r="J210" s="48">
        <f t="shared" si="47"/>
        <v>13.09080130800505</v>
      </c>
      <c r="K210" s="54">
        <v>132760</v>
      </c>
      <c r="L210" s="45">
        <f t="shared" si="48"/>
        <v>2.164789461343115</v>
      </c>
      <c r="M210" s="44">
        <f t="shared" si="51"/>
        <v>5462638.69</v>
      </c>
      <c r="N210" s="45">
        <f t="shared" si="52"/>
        <v>89.07398815333806</v>
      </c>
      <c r="O210" s="55">
        <f t="shared" si="56"/>
        <v>-19.073988153338064</v>
      </c>
      <c r="P210" s="54">
        <f t="shared" si="53"/>
        <v>670059.3099999996</v>
      </c>
      <c r="Q210" s="56">
        <f t="shared" si="49"/>
        <v>10.926011846661934</v>
      </c>
      <c r="S210" s="2">
        <v>3</v>
      </c>
      <c r="T210" s="2">
        <v>3</v>
      </c>
      <c r="U210" s="2" t="s">
        <v>43</v>
      </c>
      <c r="V210" s="2" t="s">
        <v>69</v>
      </c>
      <c r="W210" s="2" t="s">
        <v>37</v>
      </c>
      <c r="Y210" s="37"/>
      <c r="Z210" s="38"/>
      <c r="AA210" s="2">
        <v>70</v>
      </c>
      <c r="AB210" s="2">
        <v>98</v>
      </c>
      <c r="AC210" s="49">
        <f t="shared" si="57"/>
        <v>0</v>
      </c>
      <c r="AG210" s="38"/>
      <c r="AH210" s="38"/>
      <c r="AI210" s="38">
        <f t="shared" si="54"/>
        <v>0</v>
      </c>
    </row>
    <row r="211" spans="1:35" s="1" customFormat="1" ht="23.25" customHeight="1">
      <c r="A211" s="50">
        <v>202</v>
      </c>
      <c r="B211" s="51" t="s">
        <v>246</v>
      </c>
      <c r="C211" s="52">
        <v>11758542</v>
      </c>
      <c r="D211" s="52"/>
      <c r="E211" s="53">
        <f t="shared" si="55"/>
        <v>11758542</v>
      </c>
      <c r="F211" s="54">
        <v>10215072.26</v>
      </c>
      <c r="G211" s="45">
        <f t="shared" si="45"/>
        <v>86.87362991091923</v>
      </c>
      <c r="H211" s="46">
        <f t="shared" si="46"/>
        <v>11.126370089080766</v>
      </c>
      <c r="I211" s="47">
        <f t="shared" si="50"/>
        <v>1543469.7400000002</v>
      </c>
      <c r="J211" s="48">
        <f t="shared" si="47"/>
        <v>13.126370089080774</v>
      </c>
      <c r="K211" s="54">
        <v>339560</v>
      </c>
      <c r="L211" s="45">
        <f t="shared" si="48"/>
        <v>2.887772990903124</v>
      </c>
      <c r="M211" s="44">
        <f t="shared" si="51"/>
        <v>10554632.26</v>
      </c>
      <c r="N211" s="45">
        <f t="shared" si="52"/>
        <v>89.76140290182235</v>
      </c>
      <c r="O211" s="55">
        <f t="shared" si="56"/>
        <v>-19.76140290182235</v>
      </c>
      <c r="P211" s="54">
        <f t="shared" si="53"/>
        <v>1203909.7400000002</v>
      </c>
      <c r="Q211" s="56">
        <f t="shared" si="49"/>
        <v>10.238597098177651</v>
      </c>
      <c r="S211" s="2">
        <v>4</v>
      </c>
      <c r="T211" s="2">
        <v>3</v>
      </c>
      <c r="U211" s="2" t="s">
        <v>43</v>
      </c>
      <c r="V211" s="2" t="s">
        <v>69</v>
      </c>
      <c r="W211" s="2" t="s">
        <v>37</v>
      </c>
      <c r="Y211" s="37"/>
      <c r="Z211" s="38"/>
      <c r="AA211" s="2">
        <v>70</v>
      </c>
      <c r="AB211" s="2">
        <v>98</v>
      </c>
      <c r="AC211" s="49">
        <f t="shared" si="57"/>
        <v>0</v>
      </c>
      <c r="AG211" s="38"/>
      <c r="AH211" s="38"/>
      <c r="AI211" s="38">
        <f t="shared" si="54"/>
        <v>0</v>
      </c>
    </row>
    <row r="212" spans="1:35" s="1" customFormat="1" ht="23.25" customHeight="1">
      <c r="A212" s="50">
        <v>203</v>
      </c>
      <c r="B212" s="51" t="s">
        <v>247</v>
      </c>
      <c r="C212" s="52">
        <v>1119890</v>
      </c>
      <c r="D212" s="52"/>
      <c r="E212" s="53">
        <f t="shared" si="55"/>
        <v>1119890</v>
      </c>
      <c r="F212" s="54">
        <v>972480.92</v>
      </c>
      <c r="G212" s="45">
        <f t="shared" si="45"/>
        <v>86.83718222325408</v>
      </c>
      <c r="H212" s="46">
        <f t="shared" si="46"/>
        <v>11.162817776745925</v>
      </c>
      <c r="I212" s="47">
        <f t="shared" si="50"/>
        <v>147409.07999999996</v>
      </c>
      <c r="J212" s="48">
        <f t="shared" si="47"/>
        <v>13.162817776745927</v>
      </c>
      <c r="K212" s="54">
        <v>83000</v>
      </c>
      <c r="L212" s="45">
        <f t="shared" si="48"/>
        <v>7.411442195215601</v>
      </c>
      <c r="M212" s="44">
        <f t="shared" si="51"/>
        <v>1055480.92</v>
      </c>
      <c r="N212" s="45">
        <f t="shared" si="52"/>
        <v>94.24862441846967</v>
      </c>
      <c r="O212" s="55">
        <f t="shared" si="56"/>
        <v>-24.248624418469674</v>
      </c>
      <c r="P212" s="54">
        <f t="shared" si="53"/>
        <v>64409.080000000075</v>
      </c>
      <c r="Q212" s="56">
        <f t="shared" si="49"/>
        <v>5.751375581530335</v>
      </c>
      <c r="S212" s="2">
        <v>3</v>
      </c>
      <c r="T212" s="2">
        <v>83</v>
      </c>
      <c r="U212" s="2" t="s">
        <v>36</v>
      </c>
      <c r="V212" s="2"/>
      <c r="W212" s="2" t="s">
        <v>37</v>
      </c>
      <c r="Y212" s="37"/>
      <c r="Z212" s="38"/>
      <c r="AA212" s="2">
        <v>70</v>
      </c>
      <c r="AB212" s="2">
        <v>98</v>
      </c>
      <c r="AC212" s="49">
        <f t="shared" si="57"/>
        <v>0</v>
      </c>
      <c r="AG212" s="38"/>
      <c r="AH212" s="38"/>
      <c r="AI212" s="38">
        <f t="shared" si="54"/>
        <v>0</v>
      </c>
    </row>
    <row r="213" spans="1:35" s="1" customFormat="1" ht="23.25" customHeight="1">
      <c r="A213" s="50">
        <v>204</v>
      </c>
      <c r="B213" s="51" t="s">
        <v>248</v>
      </c>
      <c r="C213" s="52">
        <v>5852936</v>
      </c>
      <c r="D213" s="52"/>
      <c r="E213" s="53">
        <f t="shared" si="55"/>
        <v>5852936</v>
      </c>
      <c r="F213" s="54">
        <v>5081976.94</v>
      </c>
      <c r="G213" s="45">
        <f t="shared" si="45"/>
        <v>86.82782350601477</v>
      </c>
      <c r="H213" s="46">
        <f t="shared" si="46"/>
        <v>11.172176493985233</v>
      </c>
      <c r="I213" s="47">
        <f t="shared" si="50"/>
        <v>770959.0599999996</v>
      </c>
      <c r="J213" s="48">
        <f t="shared" si="47"/>
        <v>13.172176493985233</v>
      </c>
      <c r="K213" s="54">
        <v>189312</v>
      </c>
      <c r="L213" s="45">
        <f t="shared" si="48"/>
        <v>3.234479242554506</v>
      </c>
      <c r="M213" s="44">
        <f t="shared" si="51"/>
        <v>5271288.94</v>
      </c>
      <c r="N213" s="45">
        <f t="shared" si="52"/>
        <v>90.06230274856928</v>
      </c>
      <c r="O213" s="55">
        <f t="shared" si="56"/>
        <v>-20.06230274856928</v>
      </c>
      <c r="P213" s="54">
        <f t="shared" si="53"/>
        <v>581647.0599999996</v>
      </c>
      <c r="Q213" s="56">
        <f t="shared" si="49"/>
        <v>9.937697251430727</v>
      </c>
      <c r="S213" s="2">
        <v>1</v>
      </c>
      <c r="T213" s="2">
        <v>3</v>
      </c>
      <c r="U213" s="2" t="s">
        <v>43</v>
      </c>
      <c r="V213" s="2" t="s">
        <v>69</v>
      </c>
      <c r="W213" s="2" t="s">
        <v>37</v>
      </c>
      <c r="Y213" s="37"/>
      <c r="Z213" s="38"/>
      <c r="AA213" s="2">
        <v>70</v>
      </c>
      <c r="AB213" s="2">
        <v>98</v>
      </c>
      <c r="AC213" s="49">
        <f t="shared" si="57"/>
        <v>0</v>
      </c>
      <c r="AG213" s="38"/>
      <c r="AH213" s="38"/>
      <c r="AI213" s="38">
        <f t="shared" si="54"/>
        <v>0</v>
      </c>
    </row>
    <row r="214" spans="1:35" s="1" customFormat="1" ht="23.25" customHeight="1">
      <c r="A214" s="50">
        <v>205</v>
      </c>
      <c r="B214" s="51" t="s">
        <v>249</v>
      </c>
      <c r="C214" s="52">
        <v>1845499</v>
      </c>
      <c r="D214" s="52"/>
      <c r="E214" s="53">
        <f t="shared" si="55"/>
        <v>1845499</v>
      </c>
      <c r="F214" s="54">
        <v>1600703.06</v>
      </c>
      <c r="G214" s="45">
        <f t="shared" si="45"/>
        <v>86.73551489326194</v>
      </c>
      <c r="H214" s="46">
        <f t="shared" si="46"/>
        <v>11.264485106738064</v>
      </c>
      <c r="I214" s="47">
        <f t="shared" si="50"/>
        <v>244795.93999999994</v>
      </c>
      <c r="J214" s="48">
        <f t="shared" si="47"/>
        <v>13.264485106738066</v>
      </c>
      <c r="K214" s="54"/>
      <c r="L214" s="45">
        <f t="shared" si="48"/>
        <v>0</v>
      </c>
      <c r="M214" s="44">
        <f t="shared" si="51"/>
        <v>1600703.06</v>
      </c>
      <c r="N214" s="45">
        <f t="shared" si="52"/>
        <v>86.73551489326194</v>
      </c>
      <c r="O214" s="55">
        <f t="shared" si="56"/>
        <v>-16.735514893261936</v>
      </c>
      <c r="P214" s="54">
        <f t="shared" si="53"/>
        <v>244795.93999999994</v>
      </c>
      <c r="Q214" s="56">
        <f t="shared" si="49"/>
        <v>13.264485106738066</v>
      </c>
      <c r="S214" s="2">
        <v>5</v>
      </c>
      <c r="T214" s="2">
        <v>83</v>
      </c>
      <c r="U214" s="2" t="s">
        <v>36</v>
      </c>
      <c r="V214" s="2"/>
      <c r="W214" s="2" t="s">
        <v>37</v>
      </c>
      <c r="Y214" s="37"/>
      <c r="Z214" s="38"/>
      <c r="AA214" s="2">
        <v>70</v>
      </c>
      <c r="AB214" s="2">
        <v>98</v>
      </c>
      <c r="AC214" s="49">
        <f t="shared" si="57"/>
        <v>0</v>
      </c>
      <c r="AG214" s="38"/>
      <c r="AH214" s="38"/>
      <c r="AI214" s="38">
        <f t="shared" si="54"/>
        <v>0</v>
      </c>
    </row>
    <row r="215" spans="1:35" s="1" customFormat="1" ht="23.25" customHeight="1">
      <c r="A215" s="50">
        <v>206</v>
      </c>
      <c r="B215" s="51" t="s">
        <v>250</v>
      </c>
      <c r="C215" s="52">
        <v>2088040</v>
      </c>
      <c r="D215" s="52"/>
      <c r="E215" s="53">
        <f t="shared" si="55"/>
        <v>2088040</v>
      </c>
      <c r="F215" s="54">
        <v>1808223.28</v>
      </c>
      <c r="G215" s="45">
        <f t="shared" si="45"/>
        <v>86.59907281469704</v>
      </c>
      <c r="H215" s="46">
        <f t="shared" si="46"/>
        <v>11.400927185302962</v>
      </c>
      <c r="I215" s="47">
        <f t="shared" si="50"/>
        <v>279816.72</v>
      </c>
      <c r="J215" s="48">
        <f t="shared" si="47"/>
        <v>13.400927185302962</v>
      </c>
      <c r="K215" s="54">
        <v>1588.8</v>
      </c>
      <c r="L215" s="45">
        <f t="shared" si="48"/>
        <v>0.07609049635064462</v>
      </c>
      <c r="M215" s="44">
        <f t="shared" si="51"/>
        <v>1809812.08</v>
      </c>
      <c r="N215" s="45">
        <f t="shared" si="52"/>
        <v>86.67516331104768</v>
      </c>
      <c r="O215" s="55">
        <f t="shared" si="56"/>
        <v>-16.675163311047683</v>
      </c>
      <c r="P215" s="54">
        <f t="shared" si="53"/>
        <v>278227.9199999999</v>
      </c>
      <c r="Q215" s="56">
        <f t="shared" si="49"/>
        <v>13.324836688952315</v>
      </c>
      <c r="S215" s="2">
        <v>83</v>
      </c>
      <c r="T215" s="2">
        <v>83</v>
      </c>
      <c r="U215" s="2" t="s">
        <v>36</v>
      </c>
      <c r="V215" s="2"/>
      <c r="W215" s="2" t="s">
        <v>182</v>
      </c>
      <c r="Y215" s="37"/>
      <c r="Z215" s="38"/>
      <c r="AA215" s="2">
        <v>70</v>
      </c>
      <c r="AB215" s="2">
        <v>98</v>
      </c>
      <c r="AC215" s="49">
        <f t="shared" si="57"/>
        <v>0</v>
      </c>
      <c r="AG215" s="38"/>
      <c r="AH215" s="38"/>
      <c r="AI215" s="38">
        <f t="shared" si="54"/>
        <v>0</v>
      </c>
    </row>
    <row r="216" spans="1:35" s="1" customFormat="1" ht="23.25" customHeight="1">
      <c r="A216" s="50">
        <v>207</v>
      </c>
      <c r="B216" s="51" t="s">
        <v>251</v>
      </c>
      <c r="C216" s="52">
        <v>4434548</v>
      </c>
      <c r="D216" s="52"/>
      <c r="E216" s="53">
        <f t="shared" si="55"/>
        <v>4434548</v>
      </c>
      <c r="F216" s="54">
        <v>3838650.27</v>
      </c>
      <c r="G216" s="45">
        <f t="shared" si="45"/>
        <v>86.5623795254894</v>
      </c>
      <c r="H216" s="46">
        <f t="shared" si="46"/>
        <v>11.437620474510595</v>
      </c>
      <c r="I216" s="47">
        <f t="shared" si="50"/>
        <v>595897.73</v>
      </c>
      <c r="J216" s="48">
        <f t="shared" si="47"/>
        <v>13.437620474510593</v>
      </c>
      <c r="K216" s="54"/>
      <c r="L216" s="45">
        <f t="shared" si="48"/>
        <v>0</v>
      </c>
      <c r="M216" s="44">
        <f t="shared" si="51"/>
        <v>3838650.27</v>
      </c>
      <c r="N216" s="45">
        <f t="shared" si="52"/>
        <v>86.5623795254894</v>
      </c>
      <c r="O216" s="55">
        <f t="shared" si="56"/>
        <v>-16.562379525489405</v>
      </c>
      <c r="P216" s="54">
        <f t="shared" si="53"/>
        <v>595897.73</v>
      </c>
      <c r="Q216" s="56">
        <f t="shared" si="49"/>
        <v>13.437620474510593</v>
      </c>
      <c r="S216" s="2">
        <v>2</v>
      </c>
      <c r="T216" s="2">
        <v>3</v>
      </c>
      <c r="U216" s="2" t="s">
        <v>43</v>
      </c>
      <c r="V216" s="2" t="s">
        <v>69</v>
      </c>
      <c r="W216" s="2" t="s">
        <v>37</v>
      </c>
      <c r="Y216" s="37"/>
      <c r="Z216" s="38"/>
      <c r="AA216" s="2">
        <v>70</v>
      </c>
      <c r="AB216" s="2">
        <v>98</v>
      </c>
      <c r="AC216" s="49">
        <f t="shared" si="57"/>
        <v>0</v>
      </c>
      <c r="AG216" s="38"/>
      <c r="AH216" s="38"/>
      <c r="AI216" s="38">
        <f t="shared" si="54"/>
        <v>0</v>
      </c>
    </row>
    <row r="217" spans="1:35" s="1" customFormat="1" ht="23.25" customHeight="1">
      <c r="A217" s="50">
        <v>208</v>
      </c>
      <c r="B217" s="51" t="s">
        <v>252</v>
      </c>
      <c r="C217" s="52">
        <v>13387730</v>
      </c>
      <c r="D217" s="52"/>
      <c r="E217" s="53">
        <f t="shared" si="55"/>
        <v>13387730</v>
      </c>
      <c r="F217" s="54">
        <v>11581666.8</v>
      </c>
      <c r="G217" s="45">
        <f t="shared" si="45"/>
        <v>86.50956360787079</v>
      </c>
      <c r="H217" s="46">
        <f t="shared" si="46"/>
        <v>11.490436392129212</v>
      </c>
      <c r="I217" s="47">
        <f t="shared" si="50"/>
        <v>1806063.1999999993</v>
      </c>
      <c r="J217" s="48">
        <f t="shared" si="47"/>
        <v>13.490436392129206</v>
      </c>
      <c r="K217" s="54">
        <v>354470</v>
      </c>
      <c r="L217" s="45">
        <f t="shared" si="48"/>
        <v>2.6477229522854135</v>
      </c>
      <c r="M217" s="44">
        <f t="shared" si="51"/>
        <v>11936136.8</v>
      </c>
      <c r="N217" s="45">
        <f t="shared" si="52"/>
        <v>89.15728656015621</v>
      </c>
      <c r="O217" s="55">
        <f t="shared" si="56"/>
        <v>-19.15728656015621</v>
      </c>
      <c r="P217" s="54">
        <f t="shared" si="53"/>
        <v>1451593.1999999993</v>
      </c>
      <c r="Q217" s="56">
        <f t="shared" si="49"/>
        <v>10.842713439843793</v>
      </c>
      <c r="S217" s="2">
        <v>4</v>
      </c>
      <c r="T217" s="2">
        <v>3</v>
      </c>
      <c r="U217" s="2" t="s">
        <v>43</v>
      </c>
      <c r="V217" s="2" t="s">
        <v>69</v>
      </c>
      <c r="W217" s="2" t="s">
        <v>37</v>
      </c>
      <c r="Y217" s="37"/>
      <c r="Z217" s="38"/>
      <c r="AA217" s="2">
        <v>70</v>
      </c>
      <c r="AB217" s="2">
        <v>98</v>
      </c>
      <c r="AC217" s="49">
        <f t="shared" si="57"/>
        <v>0</v>
      </c>
      <c r="AG217" s="38"/>
      <c r="AH217" s="38"/>
      <c r="AI217" s="38">
        <f t="shared" si="54"/>
        <v>0</v>
      </c>
    </row>
    <row r="218" spans="1:35" s="1" customFormat="1" ht="23.25" customHeight="1">
      <c r="A218" s="50">
        <v>209</v>
      </c>
      <c r="B218" s="51" t="s">
        <v>253</v>
      </c>
      <c r="C218" s="52">
        <v>12346310</v>
      </c>
      <c r="D218" s="52"/>
      <c r="E218" s="53">
        <f t="shared" si="55"/>
        <v>12346310</v>
      </c>
      <c r="F218" s="54">
        <v>10672013.22</v>
      </c>
      <c r="G218" s="45">
        <f t="shared" si="45"/>
        <v>86.43888919037349</v>
      </c>
      <c r="H218" s="46">
        <f t="shared" si="46"/>
        <v>11.561110809626513</v>
      </c>
      <c r="I218" s="47">
        <f t="shared" si="50"/>
        <v>1674296.7799999993</v>
      </c>
      <c r="J218" s="48">
        <f t="shared" si="47"/>
        <v>13.561110809626514</v>
      </c>
      <c r="K218" s="54">
        <v>471066</v>
      </c>
      <c r="L218" s="45">
        <f t="shared" si="48"/>
        <v>3.8154395928824076</v>
      </c>
      <c r="M218" s="44">
        <f t="shared" si="51"/>
        <v>11143079.22</v>
      </c>
      <c r="N218" s="45">
        <f t="shared" si="52"/>
        <v>90.25432878325589</v>
      </c>
      <c r="O218" s="55">
        <f t="shared" si="56"/>
        <v>-20.254328783255886</v>
      </c>
      <c r="P218" s="54">
        <f t="shared" si="53"/>
        <v>1203230.7799999993</v>
      </c>
      <c r="Q218" s="56">
        <f t="shared" si="49"/>
        <v>9.745671216744107</v>
      </c>
      <c r="S218" s="2">
        <v>3</v>
      </c>
      <c r="T218" s="2">
        <v>3</v>
      </c>
      <c r="U218" s="2" t="s">
        <v>43</v>
      </c>
      <c r="V218" s="2" t="s">
        <v>69</v>
      </c>
      <c r="W218" s="2" t="s">
        <v>37</v>
      </c>
      <c r="Y218" s="37"/>
      <c r="Z218" s="38"/>
      <c r="AA218" s="2">
        <v>70</v>
      </c>
      <c r="AB218" s="2">
        <v>98</v>
      </c>
      <c r="AC218" s="49">
        <f t="shared" si="57"/>
        <v>0</v>
      </c>
      <c r="AG218" s="38"/>
      <c r="AH218" s="38"/>
      <c r="AI218" s="38">
        <f t="shared" si="54"/>
        <v>0</v>
      </c>
    </row>
    <row r="219" spans="1:35" s="1" customFormat="1" ht="23.25" customHeight="1">
      <c r="A219" s="50">
        <v>210</v>
      </c>
      <c r="B219" s="51" t="s">
        <v>254</v>
      </c>
      <c r="C219" s="52">
        <v>10955550</v>
      </c>
      <c r="D219" s="52"/>
      <c r="E219" s="53">
        <f t="shared" si="55"/>
        <v>10955550</v>
      </c>
      <c r="F219" s="54">
        <v>9455505.35</v>
      </c>
      <c r="G219" s="45">
        <f t="shared" si="45"/>
        <v>86.30790193098476</v>
      </c>
      <c r="H219" s="46">
        <f t="shared" si="46"/>
        <v>11.692098069015245</v>
      </c>
      <c r="I219" s="47">
        <f t="shared" si="50"/>
        <v>1500044.6500000004</v>
      </c>
      <c r="J219" s="48">
        <f t="shared" si="47"/>
        <v>13.69209806901525</v>
      </c>
      <c r="K219" s="54">
        <v>496280</v>
      </c>
      <c r="L219" s="45">
        <f t="shared" si="48"/>
        <v>4.529941445203573</v>
      </c>
      <c r="M219" s="44">
        <f t="shared" si="51"/>
        <v>9951785.35</v>
      </c>
      <c r="N219" s="45">
        <f t="shared" si="52"/>
        <v>90.83784337618833</v>
      </c>
      <c r="O219" s="55">
        <f t="shared" si="56"/>
        <v>-20.83784337618833</v>
      </c>
      <c r="P219" s="54">
        <f t="shared" si="53"/>
        <v>1003764.6500000004</v>
      </c>
      <c r="Q219" s="56">
        <f t="shared" si="49"/>
        <v>9.162156623811677</v>
      </c>
      <c r="S219" s="2">
        <v>2</v>
      </c>
      <c r="T219" s="2">
        <v>3</v>
      </c>
      <c r="U219" s="2" t="s">
        <v>43</v>
      </c>
      <c r="V219" s="2" t="s">
        <v>69</v>
      </c>
      <c r="W219" s="2" t="s">
        <v>37</v>
      </c>
      <c r="Y219" s="37"/>
      <c r="Z219" s="38"/>
      <c r="AA219" s="2">
        <v>70</v>
      </c>
      <c r="AB219" s="2">
        <v>98</v>
      </c>
      <c r="AC219" s="49">
        <f t="shared" si="57"/>
        <v>0</v>
      </c>
      <c r="AG219" s="38"/>
      <c r="AH219" s="38"/>
      <c r="AI219" s="38">
        <f t="shared" si="54"/>
        <v>0</v>
      </c>
    </row>
    <row r="220" spans="1:35" s="1" customFormat="1" ht="23.25" customHeight="1">
      <c r="A220" s="50">
        <v>211</v>
      </c>
      <c r="B220" s="51" t="s">
        <v>255</v>
      </c>
      <c r="C220" s="52">
        <v>9997178</v>
      </c>
      <c r="D220" s="52"/>
      <c r="E220" s="53">
        <f t="shared" si="55"/>
        <v>9997178</v>
      </c>
      <c r="F220" s="54">
        <v>8627251.43</v>
      </c>
      <c r="G220" s="45">
        <f t="shared" si="45"/>
        <v>86.29686727594527</v>
      </c>
      <c r="H220" s="46">
        <f t="shared" si="46"/>
        <v>11.703132724054726</v>
      </c>
      <c r="I220" s="47">
        <f t="shared" si="50"/>
        <v>1369926.5700000003</v>
      </c>
      <c r="J220" s="48">
        <f t="shared" si="47"/>
        <v>13.703132724054731</v>
      </c>
      <c r="K220" s="54">
        <v>464506.47</v>
      </c>
      <c r="L220" s="45">
        <f t="shared" si="48"/>
        <v>4.646375907281035</v>
      </c>
      <c r="M220" s="44">
        <f t="shared" si="51"/>
        <v>9091757.9</v>
      </c>
      <c r="N220" s="45">
        <f t="shared" si="52"/>
        <v>90.9432431832263</v>
      </c>
      <c r="O220" s="55">
        <f t="shared" si="56"/>
        <v>-20.9432431832263</v>
      </c>
      <c r="P220" s="54">
        <f t="shared" si="53"/>
        <v>905420.0999999996</v>
      </c>
      <c r="Q220" s="56">
        <f t="shared" si="49"/>
        <v>9.05675681677369</v>
      </c>
      <c r="S220" s="2">
        <v>9</v>
      </c>
      <c r="T220" s="2">
        <v>3</v>
      </c>
      <c r="U220" s="2" t="s">
        <v>43</v>
      </c>
      <c r="V220" s="2" t="s">
        <v>44</v>
      </c>
      <c r="W220" s="2" t="s">
        <v>37</v>
      </c>
      <c r="Y220" s="37"/>
      <c r="Z220" s="38"/>
      <c r="AA220" s="2">
        <v>70</v>
      </c>
      <c r="AB220" s="2">
        <v>98</v>
      </c>
      <c r="AC220" s="49">
        <f t="shared" si="57"/>
        <v>0</v>
      </c>
      <c r="AG220" s="38"/>
      <c r="AH220" s="38"/>
      <c r="AI220" s="38">
        <f t="shared" si="54"/>
        <v>0</v>
      </c>
    </row>
    <row r="221" spans="1:35" s="1" customFormat="1" ht="23.25" customHeight="1">
      <c r="A221" s="50">
        <v>212</v>
      </c>
      <c r="B221" s="51" t="s">
        <v>256</v>
      </c>
      <c r="C221" s="52">
        <v>13260300</v>
      </c>
      <c r="D221" s="52"/>
      <c r="E221" s="53">
        <f t="shared" si="55"/>
        <v>13260300</v>
      </c>
      <c r="F221" s="54">
        <v>11429403.85</v>
      </c>
      <c r="G221" s="45">
        <f t="shared" si="45"/>
        <v>86.19264911050278</v>
      </c>
      <c r="H221" s="46">
        <f t="shared" si="46"/>
        <v>11.807350889497215</v>
      </c>
      <c r="I221" s="47">
        <f t="shared" si="50"/>
        <v>1830896.1500000004</v>
      </c>
      <c r="J221" s="48">
        <f t="shared" si="47"/>
        <v>13.807350889497224</v>
      </c>
      <c r="K221" s="54"/>
      <c r="L221" s="45">
        <f t="shared" si="48"/>
        <v>0</v>
      </c>
      <c r="M221" s="44">
        <f t="shared" si="51"/>
        <v>11429403.85</v>
      </c>
      <c r="N221" s="45">
        <f t="shared" si="52"/>
        <v>86.19264911050278</v>
      </c>
      <c r="O221" s="55">
        <f t="shared" si="56"/>
        <v>-16.192649110502785</v>
      </c>
      <c r="P221" s="54">
        <f t="shared" si="53"/>
        <v>1830896.1500000004</v>
      </c>
      <c r="Q221" s="56">
        <f t="shared" si="49"/>
        <v>13.807350889497224</v>
      </c>
      <c r="S221" s="2">
        <v>3</v>
      </c>
      <c r="T221" s="2">
        <v>3</v>
      </c>
      <c r="U221" s="2" t="s">
        <v>43</v>
      </c>
      <c r="V221" s="2" t="s">
        <v>69</v>
      </c>
      <c r="W221" s="2" t="s">
        <v>37</v>
      </c>
      <c r="Y221" s="37"/>
      <c r="Z221" s="38"/>
      <c r="AA221" s="2">
        <v>70</v>
      </c>
      <c r="AB221" s="2">
        <v>98</v>
      </c>
      <c r="AC221" s="49">
        <f t="shared" si="57"/>
        <v>0</v>
      </c>
      <c r="AG221" s="38"/>
      <c r="AH221" s="38"/>
      <c r="AI221" s="38">
        <f t="shared" si="54"/>
        <v>0</v>
      </c>
    </row>
    <row r="222" spans="1:35" s="1" customFormat="1" ht="23.25" customHeight="1">
      <c r="A222" s="50">
        <v>213</v>
      </c>
      <c r="B222" s="51" t="s">
        <v>257</v>
      </c>
      <c r="C222" s="52">
        <v>1058270</v>
      </c>
      <c r="D222" s="52"/>
      <c r="E222" s="53">
        <f t="shared" si="55"/>
        <v>1058270</v>
      </c>
      <c r="F222" s="54">
        <v>912033.55</v>
      </c>
      <c r="G222" s="45">
        <f t="shared" si="45"/>
        <v>86.18155574664311</v>
      </c>
      <c r="H222" s="46">
        <f t="shared" si="46"/>
        <v>11.818444253356887</v>
      </c>
      <c r="I222" s="47">
        <f t="shared" si="50"/>
        <v>146236.44999999995</v>
      </c>
      <c r="J222" s="48">
        <f t="shared" si="47"/>
        <v>13.81844425335689</v>
      </c>
      <c r="K222" s="54">
        <v>45703.56</v>
      </c>
      <c r="L222" s="45">
        <f t="shared" si="48"/>
        <v>4.3187050563655776</v>
      </c>
      <c r="M222" s="44">
        <f t="shared" si="51"/>
        <v>957737.1100000001</v>
      </c>
      <c r="N222" s="45">
        <f t="shared" si="52"/>
        <v>90.5002608030087</v>
      </c>
      <c r="O222" s="55">
        <f t="shared" si="56"/>
        <v>-20.5002608030087</v>
      </c>
      <c r="P222" s="54">
        <f t="shared" si="53"/>
        <v>100532.8899999999</v>
      </c>
      <c r="Q222" s="56">
        <f t="shared" si="49"/>
        <v>9.499739196991305</v>
      </c>
      <c r="S222" s="2">
        <v>8</v>
      </c>
      <c r="T222" s="2">
        <v>83</v>
      </c>
      <c r="U222" s="2" t="s">
        <v>36</v>
      </c>
      <c r="V222" s="2"/>
      <c r="W222" s="2" t="s">
        <v>37</v>
      </c>
      <c r="Y222" s="37"/>
      <c r="Z222" s="38"/>
      <c r="AA222" s="2">
        <v>70</v>
      </c>
      <c r="AB222" s="2">
        <v>98</v>
      </c>
      <c r="AC222" s="49">
        <f t="shared" si="57"/>
        <v>0</v>
      </c>
      <c r="AG222" s="38"/>
      <c r="AH222" s="38"/>
      <c r="AI222" s="38">
        <f t="shared" si="54"/>
        <v>0</v>
      </c>
    </row>
    <row r="223" spans="1:35" s="1" customFormat="1" ht="23.25" customHeight="1">
      <c r="A223" s="50">
        <v>214</v>
      </c>
      <c r="B223" s="51" t="s">
        <v>258</v>
      </c>
      <c r="C223" s="52">
        <v>10832924</v>
      </c>
      <c r="D223" s="52"/>
      <c r="E223" s="53">
        <f t="shared" si="55"/>
        <v>10832924</v>
      </c>
      <c r="F223" s="54">
        <v>9300704.68</v>
      </c>
      <c r="G223" s="45">
        <f t="shared" si="45"/>
        <v>85.85590261687426</v>
      </c>
      <c r="H223" s="46">
        <f t="shared" si="46"/>
        <v>12.14409738312574</v>
      </c>
      <c r="I223" s="47">
        <f t="shared" si="50"/>
        <v>1532219.3200000003</v>
      </c>
      <c r="J223" s="48">
        <f t="shared" si="47"/>
        <v>14.144097383125741</v>
      </c>
      <c r="K223" s="54">
        <v>433410</v>
      </c>
      <c r="L223" s="45">
        <f t="shared" si="48"/>
        <v>4.000858863221048</v>
      </c>
      <c r="M223" s="44">
        <f t="shared" si="51"/>
        <v>9734114.68</v>
      </c>
      <c r="N223" s="45">
        <f t="shared" si="52"/>
        <v>89.85676148009532</v>
      </c>
      <c r="O223" s="55">
        <f t="shared" si="56"/>
        <v>-19.856761480095315</v>
      </c>
      <c r="P223" s="54">
        <f t="shared" si="53"/>
        <v>1098809.3200000003</v>
      </c>
      <c r="Q223" s="56">
        <f t="shared" si="49"/>
        <v>10.143238519904694</v>
      </c>
      <c r="S223" s="2">
        <v>7</v>
      </c>
      <c r="T223" s="2">
        <v>3</v>
      </c>
      <c r="U223" s="2" t="s">
        <v>43</v>
      </c>
      <c r="V223" s="2" t="s">
        <v>69</v>
      </c>
      <c r="W223" s="2" t="s">
        <v>37</v>
      </c>
      <c r="Y223" s="37"/>
      <c r="Z223" s="38"/>
      <c r="AA223" s="2">
        <v>70</v>
      </c>
      <c r="AB223" s="2">
        <v>98</v>
      </c>
      <c r="AC223" s="49">
        <f t="shared" si="57"/>
        <v>0</v>
      </c>
      <c r="AG223" s="38"/>
      <c r="AH223" s="38"/>
      <c r="AI223" s="38">
        <f t="shared" si="54"/>
        <v>0</v>
      </c>
    </row>
    <row r="224" spans="1:35" s="1" customFormat="1" ht="23.25" customHeight="1">
      <c r="A224" s="50">
        <v>215</v>
      </c>
      <c r="B224" s="51" t="s">
        <v>259</v>
      </c>
      <c r="C224" s="52">
        <v>14769232</v>
      </c>
      <c r="D224" s="52"/>
      <c r="E224" s="53">
        <f t="shared" si="55"/>
        <v>14769232</v>
      </c>
      <c r="F224" s="54">
        <v>12647905.18</v>
      </c>
      <c r="G224" s="45">
        <f t="shared" si="45"/>
        <v>85.6368508531791</v>
      </c>
      <c r="H224" s="46">
        <f t="shared" si="46"/>
        <v>12.363149146820902</v>
      </c>
      <c r="I224" s="47">
        <f t="shared" si="50"/>
        <v>2121326.8200000003</v>
      </c>
      <c r="J224" s="48">
        <f t="shared" si="47"/>
        <v>14.363149146820906</v>
      </c>
      <c r="K224" s="54">
        <v>894000</v>
      </c>
      <c r="L224" s="45">
        <f t="shared" si="48"/>
        <v>6.053124495572959</v>
      </c>
      <c r="M224" s="44">
        <f t="shared" si="51"/>
        <v>13541905.18</v>
      </c>
      <c r="N224" s="45">
        <f t="shared" si="52"/>
        <v>91.68997534875206</v>
      </c>
      <c r="O224" s="55">
        <f t="shared" si="56"/>
        <v>-21.689975348752057</v>
      </c>
      <c r="P224" s="54">
        <f t="shared" si="53"/>
        <v>1227326.8200000003</v>
      </c>
      <c r="Q224" s="56">
        <f t="shared" si="49"/>
        <v>8.310024651247948</v>
      </c>
      <c r="S224" s="2">
        <v>6</v>
      </c>
      <c r="T224" s="2">
        <v>3</v>
      </c>
      <c r="U224" s="2" t="s">
        <v>43</v>
      </c>
      <c r="V224" s="2" t="s">
        <v>69</v>
      </c>
      <c r="W224" s="2" t="s">
        <v>37</v>
      </c>
      <c r="Y224" s="37"/>
      <c r="Z224" s="38"/>
      <c r="AA224" s="2">
        <v>70</v>
      </c>
      <c r="AB224" s="2">
        <v>98</v>
      </c>
      <c r="AC224" s="49">
        <f t="shared" si="57"/>
        <v>0</v>
      </c>
      <c r="AG224" s="38"/>
      <c r="AH224" s="38"/>
      <c r="AI224" s="38">
        <f t="shared" si="54"/>
        <v>0</v>
      </c>
    </row>
    <row r="225" spans="1:35" s="1" customFormat="1" ht="23.25" customHeight="1">
      <c r="A225" s="50">
        <v>216</v>
      </c>
      <c r="B225" s="51" t="s">
        <v>260</v>
      </c>
      <c r="C225" s="52">
        <v>6355538</v>
      </c>
      <c r="D225" s="52"/>
      <c r="E225" s="53">
        <f t="shared" si="55"/>
        <v>6355538</v>
      </c>
      <c r="F225" s="54">
        <v>5436448.76</v>
      </c>
      <c r="G225" s="45">
        <f t="shared" si="45"/>
        <v>85.53876571896825</v>
      </c>
      <c r="H225" s="46">
        <f t="shared" si="46"/>
        <v>12.46123428103175</v>
      </c>
      <c r="I225" s="47">
        <f t="shared" si="50"/>
        <v>919089.2400000002</v>
      </c>
      <c r="J225" s="48">
        <f t="shared" si="47"/>
        <v>14.46123428103176</v>
      </c>
      <c r="K225" s="54">
        <v>118158.48</v>
      </c>
      <c r="L225" s="45">
        <f t="shared" si="48"/>
        <v>1.8591420584693223</v>
      </c>
      <c r="M225" s="44">
        <f t="shared" si="51"/>
        <v>5554607.24</v>
      </c>
      <c r="N225" s="45">
        <f t="shared" si="52"/>
        <v>87.39790777743757</v>
      </c>
      <c r="O225" s="55">
        <f t="shared" si="56"/>
        <v>-17.397907777437567</v>
      </c>
      <c r="P225" s="54">
        <f t="shared" si="53"/>
        <v>800930.7599999998</v>
      </c>
      <c r="Q225" s="56">
        <f t="shared" si="49"/>
        <v>12.602092222562428</v>
      </c>
      <c r="S225" s="2" t="s">
        <v>182</v>
      </c>
      <c r="T225" s="2">
        <v>4</v>
      </c>
      <c r="U225" s="2" t="s">
        <v>43</v>
      </c>
      <c r="V225" s="2"/>
      <c r="W225" s="2" t="s">
        <v>182</v>
      </c>
      <c r="Y225" s="37"/>
      <c r="Z225" s="38"/>
      <c r="AA225" s="2">
        <v>70</v>
      </c>
      <c r="AB225" s="2">
        <v>98</v>
      </c>
      <c r="AC225" s="49">
        <f t="shared" si="57"/>
        <v>0</v>
      </c>
      <c r="AG225" s="38"/>
      <c r="AH225" s="38"/>
      <c r="AI225" s="38">
        <f t="shared" si="54"/>
        <v>0</v>
      </c>
    </row>
    <row r="226" spans="1:35" s="1" customFormat="1" ht="23.25" customHeight="1">
      <c r="A226" s="50">
        <v>217</v>
      </c>
      <c r="B226" s="51" t="s">
        <v>261</v>
      </c>
      <c r="C226" s="52">
        <v>14023882</v>
      </c>
      <c r="D226" s="52"/>
      <c r="E226" s="53">
        <f t="shared" si="55"/>
        <v>14023882</v>
      </c>
      <c r="F226" s="54">
        <v>11992833.75</v>
      </c>
      <c r="G226" s="45">
        <f t="shared" si="45"/>
        <v>85.51721805702587</v>
      </c>
      <c r="H226" s="46">
        <f t="shared" si="46"/>
        <v>12.482781942974128</v>
      </c>
      <c r="I226" s="47">
        <f t="shared" si="50"/>
        <v>2031048.25</v>
      </c>
      <c r="J226" s="48">
        <f t="shared" si="47"/>
        <v>14.482781942974135</v>
      </c>
      <c r="K226" s="54">
        <v>926000</v>
      </c>
      <c r="L226" s="45">
        <f t="shared" si="48"/>
        <v>6.603021902209388</v>
      </c>
      <c r="M226" s="44">
        <f t="shared" si="51"/>
        <v>12918833.75</v>
      </c>
      <c r="N226" s="45">
        <f t="shared" si="52"/>
        <v>92.12023995923525</v>
      </c>
      <c r="O226" s="55">
        <f t="shared" si="56"/>
        <v>-22.12023995923525</v>
      </c>
      <c r="P226" s="54">
        <f t="shared" si="53"/>
        <v>1105048.25</v>
      </c>
      <c r="Q226" s="56">
        <f t="shared" si="49"/>
        <v>7.879760040764747</v>
      </c>
      <c r="S226" s="2">
        <v>6</v>
      </c>
      <c r="T226" s="2">
        <v>3</v>
      </c>
      <c r="U226" s="2" t="s">
        <v>43</v>
      </c>
      <c r="V226" s="2" t="s">
        <v>69</v>
      </c>
      <c r="W226" s="2" t="s">
        <v>37</v>
      </c>
      <c r="Y226" s="37"/>
      <c r="Z226" s="38"/>
      <c r="AA226" s="2">
        <v>70</v>
      </c>
      <c r="AB226" s="2">
        <v>98</v>
      </c>
      <c r="AC226" s="49">
        <f t="shared" si="57"/>
        <v>0</v>
      </c>
      <c r="AG226" s="38"/>
      <c r="AH226" s="38"/>
      <c r="AI226" s="38">
        <f t="shared" si="54"/>
        <v>0</v>
      </c>
    </row>
    <row r="227" spans="1:35" s="1" customFormat="1" ht="23.25" customHeight="1">
      <c r="A227" s="50">
        <v>218</v>
      </c>
      <c r="B227" s="51" t="s">
        <v>262</v>
      </c>
      <c r="C227" s="52">
        <v>683350</v>
      </c>
      <c r="D227" s="52"/>
      <c r="E227" s="53">
        <f t="shared" si="55"/>
        <v>683350</v>
      </c>
      <c r="F227" s="54">
        <v>584127.29</v>
      </c>
      <c r="G227" s="45">
        <f t="shared" si="45"/>
        <v>85.47995756201068</v>
      </c>
      <c r="H227" s="46">
        <f t="shared" si="46"/>
        <v>12.520042437989318</v>
      </c>
      <c r="I227" s="47">
        <f t="shared" si="50"/>
        <v>99222.70999999996</v>
      </c>
      <c r="J227" s="48">
        <f t="shared" si="47"/>
        <v>14.520042437989312</v>
      </c>
      <c r="K227" s="54"/>
      <c r="L227" s="45">
        <f t="shared" si="48"/>
        <v>0</v>
      </c>
      <c r="M227" s="44">
        <f t="shared" si="51"/>
        <v>584127.29</v>
      </c>
      <c r="N227" s="45">
        <f t="shared" si="52"/>
        <v>85.47995756201068</v>
      </c>
      <c r="O227" s="55">
        <f t="shared" si="56"/>
        <v>-15.479957562010682</v>
      </c>
      <c r="P227" s="54">
        <f t="shared" si="53"/>
        <v>99222.70999999996</v>
      </c>
      <c r="Q227" s="56">
        <f t="shared" si="49"/>
        <v>14.520042437989312</v>
      </c>
      <c r="S227" s="2">
        <v>83</v>
      </c>
      <c r="T227" s="2">
        <v>83</v>
      </c>
      <c r="U227" s="2" t="s">
        <v>36</v>
      </c>
      <c r="V227" s="2"/>
      <c r="W227" s="2" t="s">
        <v>182</v>
      </c>
      <c r="Y227" s="37"/>
      <c r="Z227" s="38"/>
      <c r="AA227" s="2">
        <v>70</v>
      </c>
      <c r="AB227" s="2">
        <v>98</v>
      </c>
      <c r="AC227" s="49">
        <f t="shared" si="57"/>
        <v>0</v>
      </c>
      <c r="AG227" s="38"/>
      <c r="AH227" s="38"/>
      <c r="AI227" s="38">
        <f t="shared" si="54"/>
        <v>0</v>
      </c>
    </row>
    <row r="228" spans="1:35" s="1" customFormat="1" ht="23.25" customHeight="1">
      <c r="A228" s="50">
        <v>219</v>
      </c>
      <c r="B228" s="51" t="s">
        <v>263</v>
      </c>
      <c r="C228" s="52">
        <v>1206460</v>
      </c>
      <c r="D228" s="52"/>
      <c r="E228" s="53">
        <f t="shared" si="55"/>
        <v>1206460</v>
      </c>
      <c r="F228" s="54">
        <v>1029822.5</v>
      </c>
      <c r="G228" s="45">
        <f t="shared" si="45"/>
        <v>85.35902557896657</v>
      </c>
      <c r="H228" s="46">
        <f t="shared" si="46"/>
        <v>12.640974421033434</v>
      </c>
      <c r="I228" s="47">
        <f t="shared" si="50"/>
        <v>176637.5</v>
      </c>
      <c r="J228" s="48">
        <f t="shared" si="47"/>
        <v>14.640974421033437</v>
      </c>
      <c r="K228" s="54"/>
      <c r="L228" s="45">
        <f t="shared" si="48"/>
        <v>0</v>
      </c>
      <c r="M228" s="44">
        <f t="shared" si="51"/>
        <v>1029822.5</v>
      </c>
      <c r="N228" s="45">
        <f t="shared" si="52"/>
        <v>85.35902557896657</v>
      </c>
      <c r="O228" s="55">
        <f t="shared" si="56"/>
        <v>-15.359025578966566</v>
      </c>
      <c r="P228" s="54">
        <f t="shared" si="53"/>
        <v>176637.5</v>
      </c>
      <c r="Q228" s="56">
        <f t="shared" si="49"/>
        <v>14.640974421033437</v>
      </c>
      <c r="S228" s="2">
        <v>9</v>
      </c>
      <c r="T228" s="2">
        <v>83</v>
      </c>
      <c r="U228" s="2" t="s">
        <v>36</v>
      </c>
      <c r="V228" s="2"/>
      <c r="W228" s="2" t="s">
        <v>37</v>
      </c>
      <c r="Y228" s="37"/>
      <c r="Z228" s="38"/>
      <c r="AA228" s="2">
        <v>70</v>
      </c>
      <c r="AB228" s="2">
        <v>98</v>
      </c>
      <c r="AC228" s="49">
        <f t="shared" si="57"/>
        <v>0</v>
      </c>
      <c r="AG228" s="38"/>
      <c r="AH228" s="38"/>
      <c r="AI228" s="38">
        <f t="shared" si="54"/>
        <v>0</v>
      </c>
    </row>
    <row r="229" spans="1:35" s="1" customFormat="1" ht="23.25" customHeight="1">
      <c r="A229" s="50">
        <v>220</v>
      </c>
      <c r="B229" s="51" t="s">
        <v>264</v>
      </c>
      <c r="C229" s="52">
        <v>11037166</v>
      </c>
      <c r="D229" s="52"/>
      <c r="E229" s="53">
        <f t="shared" si="55"/>
        <v>11037166</v>
      </c>
      <c r="F229" s="54">
        <v>9403022.69</v>
      </c>
      <c r="G229" s="45">
        <f t="shared" si="45"/>
        <v>85.194176566702</v>
      </c>
      <c r="H229" s="46">
        <f t="shared" si="46"/>
        <v>12.805823433298002</v>
      </c>
      <c r="I229" s="47">
        <f t="shared" si="50"/>
        <v>1634143.3100000005</v>
      </c>
      <c r="J229" s="48">
        <f t="shared" si="47"/>
        <v>14.80582343329801</v>
      </c>
      <c r="K229" s="54"/>
      <c r="L229" s="45">
        <f t="shared" si="48"/>
        <v>0</v>
      </c>
      <c r="M229" s="44">
        <f t="shared" si="51"/>
        <v>9403022.69</v>
      </c>
      <c r="N229" s="45">
        <f t="shared" si="52"/>
        <v>85.194176566702</v>
      </c>
      <c r="O229" s="55">
        <f t="shared" si="56"/>
        <v>-15.194176566701998</v>
      </c>
      <c r="P229" s="54">
        <f t="shared" si="53"/>
        <v>1634143.3100000005</v>
      </c>
      <c r="Q229" s="56">
        <f t="shared" si="49"/>
        <v>14.80582343329801</v>
      </c>
      <c r="S229" s="2">
        <v>1</v>
      </c>
      <c r="T229" s="2">
        <v>3</v>
      </c>
      <c r="U229" s="2" t="s">
        <v>43</v>
      </c>
      <c r="V229" s="2" t="s">
        <v>69</v>
      </c>
      <c r="W229" s="2" t="s">
        <v>37</v>
      </c>
      <c r="Y229" s="37"/>
      <c r="Z229" s="38"/>
      <c r="AA229" s="2">
        <v>70</v>
      </c>
      <c r="AB229" s="2">
        <v>98</v>
      </c>
      <c r="AC229" s="49">
        <f t="shared" si="57"/>
        <v>0</v>
      </c>
      <c r="AG229" s="38"/>
      <c r="AH229" s="38"/>
      <c r="AI229" s="38">
        <f t="shared" si="54"/>
        <v>0</v>
      </c>
    </row>
    <row r="230" spans="1:35" s="1" customFormat="1" ht="23.25" customHeight="1">
      <c r="A230" s="50">
        <v>221</v>
      </c>
      <c r="B230" s="51" t="s">
        <v>265</v>
      </c>
      <c r="C230" s="52">
        <v>4648137</v>
      </c>
      <c r="D230" s="52">
        <v>902000</v>
      </c>
      <c r="E230" s="53">
        <f t="shared" si="55"/>
        <v>5550137</v>
      </c>
      <c r="F230" s="54">
        <v>4723356.18</v>
      </c>
      <c r="G230" s="45">
        <f t="shared" si="45"/>
        <v>85.10341600576706</v>
      </c>
      <c r="H230" s="46">
        <f t="shared" si="46"/>
        <v>12.896583994232941</v>
      </c>
      <c r="I230" s="47">
        <f t="shared" si="50"/>
        <v>826780.8200000003</v>
      </c>
      <c r="J230" s="48">
        <f t="shared" si="47"/>
        <v>14.896583994232941</v>
      </c>
      <c r="K230" s="54"/>
      <c r="L230" s="45">
        <f t="shared" si="48"/>
        <v>0</v>
      </c>
      <c r="M230" s="44">
        <f t="shared" si="51"/>
        <v>4723356.18</v>
      </c>
      <c r="N230" s="45">
        <f t="shared" si="52"/>
        <v>85.10341600576706</v>
      </c>
      <c r="O230" s="55">
        <f t="shared" si="56"/>
        <v>-15.103416005767059</v>
      </c>
      <c r="P230" s="54">
        <f t="shared" si="53"/>
        <v>826780.8200000003</v>
      </c>
      <c r="Q230" s="56">
        <f t="shared" si="49"/>
        <v>14.896583994232941</v>
      </c>
      <c r="S230" s="2">
        <v>5</v>
      </c>
      <c r="T230" s="2">
        <v>15</v>
      </c>
      <c r="U230" s="2" t="s">
        <v>74</v>
      </c>
      <c r="V230" s="2"/>
      <c r="W230" s="2" t="s">
        <v>37</v>
      </c>
      <c r="Y230" s="37"/>
      <c r="Z230" s="38"/>
      <c r="AA230" s="2">
        <v>70</v>
      </c>
      <c r="AB230" s="2">
        <v>98</v>
      </c>
      <c r="AC230" s="49">
        <f t="shared" si="57"/>
        <v>0</v>
      </c>
      <c r="AG230" s="38"/>
      <c r="AH230" s="38"/>
      <c r="AI230" s="38">
        <f t="shared" si="54"/>
        <v>0</v>
      </c>
    </row>
    <row r="231" spans="1:35" s="1" customFormat="1" ht="23.25" customHeight="1">
      <c r="A231" s="50">
        <v>222</v>
      </c>
      <c r="B231" s="51" t="s">
        <v>266</v>
      </c>
      <c r="C231" s="52">
        <v>1221670</v>
      </c>
      <c r="D231" s="52"/>
      <c r="E231" s="53">
        <f t="shared" si="55"/>
        <v>1221670</v>
      </c>
      <c r="F231" s="54">
        <v>1038615.99</v>
      </c>
      <c r="G231" s="45">
        <f t="shared" si="45"/>
        <v>85.01608372146325</v>
      </c>
      <c r="H231" s="46">
        <f t="shared" si="46"/>
        <v>12.983916278536753</v>
      </c>
      <c r="I231" s="47">
        <f t="shared" si="50"/>
        <v>183054.01</v>
      </c>
      <c r="J231" s="48">
        <f t="shared" si="47"/>
        <v>14.983916278536757</v>
      </c>
      <c r="K231" s="54">
        <v>55500</v>
      </c>
      <c r="L231" s="45">
        <f t="shared" si="48"/>
        <v>4.542961683597043</v>
      </c>
      <c r="M231" s="44">
        <f t="shared" si="51"/>
        <v>1094115.99</v>
      </c>
      <c r="N231" s="45">
        <f t="shared" si="52"/>
        <v>89.55904540506029</v>
      </c>
      <c r="O231" s="55">
        <f t="shared" si="56"/>
        <v>-19.55904540506029</v>
      </c>
      <c r="P231" s="54">
        <f t="shared" si="53"/>
        <v>127554.01000000001</v>
      </c>
      <c r="Q231" s="56">
        <f t="shared" si="49"/>
        <v>10.440954594939713</v>
      </c>
      <c r="S231" s="2">
        <v>1</v>
      </c>
      <c r="T231" s="2">
        <v>83</v>
      </c>
      <c r="U231" s="2" t="s">
        <v>36</v>
      </c>
      <c r="V231" s="2"/>
      <c r="W231" s="2" t="s">
        <v>37</v>
      </c>
      <c r="Y231" s="37"/>
      <c r="Z231" s="38"/>
      <c r="AA231" s="2">
        <v>70</v>
      </c>
      <c r="AB231" s="2">
        <v>98</v>
      </c>
      <c r="AC231" s="49">
        <f t="shared" si="57"/>
        <v>0</v>
      </c>
      <c r="AG231" s="38"/>
      <c r="AH231" s="38"/>
      <c r="AI231" s="38">
        <f t="shared" si="54"/>
        <v>0</v>
      </c>
    </row>
    <row r="232" spans="1:35" s="1" customFormat="1" ht="23.25" customHeight="1">
      <c r="A232" s="50">
        <v>223</v>
      </c>
      <c r="B232" s="51" t="s">
        <v>267</v>
      </c>
      <c r="C232" s="52">
        <v>1140600</v>
      </c>
      <c r="D232" s="52"/>
      <c r="E232" s="53">
        <f t="shared" si="55"/>
        <v>1140600</v>
      </c>
      <c r="F232" s="54">
        <v>968009.42</v>
      </c>
      <c r="G232" s="45">
        <f t="shared" si="45"/>
        <v>84.86843941785025</v>
      </c>
      <c r="H232" s="46">
        <f t="shared" si="46"/>
        <v>13.131560582149746</v>
      </c>
      <c r="I232" s="47">
        <f t="shared" si="50"/>
        <v>172590.57999999996</v>
      </c>
      <c r="J232" s="48">
        <f t="shared" si="47"/>
        <v>15.131560582149742</v>
      </c>
      <c r="K232" s="54"/>
      <c r="L232" s="45">
        <f t="shared" si="48"/>
        <v>0</v>
      </c>
      <c r="M232" s="44">
        <f t="shared" si="51"/>
        <v>968009.42</v>
      </c>
      <c r="N232" s="45">
        <f t="shared" si="52"/>
        <v>84.86843941785025</v>
      </c>
      <c r="O232" s="55">
        <f t="shared" si="56"/>
        <v>-14.868439417850254</v>
      </c>
      <c r="P232" s="54">
        <f t="shared" si="53"/>
        <v>172590.57999999996</v>
      </c>
      <c r="Q232" s="56">
        <f t="shared" si="49"/>
        <v>15.131560582149742</v>
      </c>
      <c r="S232" s="2">
        <v>4</v>
      </c>
      <c r="T232" s="2">
        <v>83</v>
      </c>
      <c r="U232" s="2" t="s">
        <v>36</v>
      </c>
      <c r="V232" s="2"/>
      <c r="W232" s="2" t="s">
        <v>37</v>
      </c>
      <c r="Y232" s="37"/>
      <c r="Z232" s="38"/>
      <c r="AA232" s="2">
        <v>70</v>
      </c>
      <c r="AB232" s="2">
        <v>98</v>
      </c>
      <c r="AC232" s="49">
        <f t="shared" si="57"/>
        <v>0</v>
      </c>
      <c r="AG232" s="38"/>
      <c r="AH232" s="38"/>
      <c r="AI232" s="38">
        <f t="shared" si="54"/>
        <v>0</v>
      </c>
    </row>
    <row r="233" spans="1:35" s="1" customFormat="1" ht="23.25" customHeight="1">
      <c r="A233" s="50">
        <v>224</v>
      </c>
      <c r="B233" s="51" t="s">
        <v>268</v>
      </c>
      <c r="C233" s="52">
        <v>3020946</v>
      </c>
      <c r="D233" s="52"/>
      <c r="E233" s="53">
        <f t="shared" si="55"/>
        <v>3020946</v>
      </c>
      <c r="F233" s="54">
        <v>2563104.84</v>
      </c>
      <c r="G233" s="45">
        <f t="shared" si="45"/>
        <v>84.84444409135416</v>
      </c>
      <c r="H233" s="46">
        <f t="shared" si="46"/>
        <v>13.155555908645837</v>
      </c>
      <c r="I233" s="47">
        <f t="shared" si="50"/>
        <v>457841.16000000015</v>
      </c>
      <c r="J233" s="48">
        <f t="shared" si="47"/>
        <v>15.15555590864584</v>
      </c>
      <c r="K233" s="54">
        <v>58500</v>
      </c>
      <c r="L233" s="45">
        <f t="shared" si="48"/>
        <v>1.9364795001300916</v>
      </c>
      <c r="M233" s="44">
        <f t="shared" si="51"/>
        <v>2621604.84</v>
      </c>
      <c r="N233" s="45">
        <f t="shared" si="52"/>
        <v>86.78092359148425</v>
      </c>
      <c r="O233" s="55">
        <f t="shared" si="56"/>
        <v>-16.780923591484253</v>
      </c>
      <c r="P233" s="54">
        <f t="shared" si="53"/>
        <v>399341.16000000015</v>
      </c>
      <c r="Q233" s="56">
        <f t="shared" si="49"/>
        <v>13.219076408515749</v>
      </c>
      <c r="S233" s="2">
        <v>8</v>
      </c>
      <c r="T233" s="2">
        <v>3</v>
      </c>
      <c r="U233" s="2" t="s">
        <v>43</v>
      </c>
      <c r="V233" s="2" t="s">
        <v>69</v>
      </c>
      <c r="W233" s="2" t="s">
        <v>37</v>
      </c>
      <c r="Y233" s="37"/>
      <c r="Z233" s="38"/>
      <c r="AA233" s="2">
        <v>70</v>
      </c>
      <c r="AB233" s="2">
        <v>98</v>
      </c>
      <c r="AC233" s="49">
        <f t="shared" si="57"/>
        <v>0</v>
      </c>
      <c r="AG233" s="38"/>
      <c r="AH233" s="38"/>
      <c r="AI233" s="38">
        <f t="shared" si="54"/>
        <v>0</v>
      </c>
    </row>
    <row r="234" spans="1:35" s="1" customFormat="1" ht="23.25" customHeight="1">
      <c r="A234" s="50">
        <v>225</v>
      </c>
      <c r="B234" s="51" t="s">
        <v>269</v>
      </c>
      <c r="C234" s="52">
        <v>10479612</v>
      </c>
      <c r="D234" s="52"/>
      <c r="E234" s="53">
        <f t="shared" si="55"/>
        <v>10479612</v>
      </c>
      <c r="F234" s="54">
        <v>8883369.99</v>
      </c>
      <c r="G234" s="45">
        <f t="shared" si="45"/>
        <v>84.76811918227507</v>
      </c>
      <c r="H234" s="46">
        <f t="shared" si="46"/>
        <v>13.231880817724928</v>
      </c>
      <c r="I234" s="47">
        <f t="shared" si="50"/>
        <v>1596242.0099999998</v>
      </c>
      <c r="J234" s="48">
        <f t="shared" si="47"/>
        <v>15.231880817724928</v>
      </c>
      <c r="K234" s="54"/>
      <c r="L234" s="45">
        <f t="shared" si="48"/>
        <v>0</v>
      </c>
      <c r="M234" s="44">
        <f t="shared" si="51"/>
        <v>8883369.99</v>
      </c>
      <c r="N234" s="45">
        <f t="shared" si="52"/>
        <v>84.76811918227507</v>
      </c>
      <c r="O234" s="55">
        <f t="shared" si="56"/>
        <v>-14.768119182275072</v>
      </c>
      <c r="P234" s="54">
        <f t="shared" si="53"/>
        <v>1596242.0099999998</v>
      </c>
      <c r="Q234" s="56">
        <f t="shared" si="49"/>
        <v>15.231880817724928</v>
      </c>
      <c r="S234" s="2">
        <v>2</v>
      </c>
      <c r="T234" s="2">
        <v>83</v>
      </c>
      <c r="U234" s="2" t="s">
        <v>36</v>
      </c>
      <c r="V234" s="2"/>
      <c r="W234" s="2" t="s">
        <v>37</v>
      </c>
      <c r="Y234" s="37"/>
      <c r="Z234" s="38"/>
      <c r="AA234" s="2">
        <v>70</v>
      </c>
      <c r="AB234" s="2">
        <v>98</v>
      </c>
      <c r="AC234" s="49">
        <f t="shared" si="57"/>
        <v>0</v>
      </c>
      <c r="AG234" s="38"/>
      <c r="AH234" s="38"/>
      <c r="AI234" s="38">
        <f t="shared" si="54"/>
        <v>0</v>
      </c>
    </row>
    <row r="235" spans="1:35" s="1" customFormat="1" ht="23.25" customHeight="1">
      <c r="A235" s="50">
        <v>226</v>
      </c>
      <c r="B235" s="51" t="s">
        <v>270</v>
      </c>
      <c r="C235" s="52">
        <v>1133190</v>
      </c>
      <c r="D235" s="52"/>
      <c r="E235" s="53">
        <f t="shared" si="55"/>
        <v>1133190</v>
      </c>
      <c r="F235" s="54">
        <v>958140.87</v>
      </c>
      <c r="G235" s="45">
        <f t="shared" si="45"/>
        <v>84.55253487941123</v>
      </c>
      <c r="H235" s="46">
        <f t="shared" si="46"/>
        <v>13.447465120588774</v>
      </c>
      <c r="I235" s="47">
        <f t="shared" si="50"/>
        <v>175049.13</v>
      </c>
      <c r="J235" s="48">
        <f t="shared" si="47"/>
        <v>15.447465120588781</v>
      </c>
      <c r="K235" s="54">
        <v>83000</v>
      </c>
      <c r="L235" s="45">
        <f t="shared" si="48"/>
        <v>7.324455739990646</v>
      </c>
      <c r="M235" s="44">
        <f t="shared" si="51"/>
        <v>1041140.87</v>
      </c>
      <c r="N235" s="45">
        <f t="shared" si="52"/>
        <v>91.87699061940187</v>
      </c>
      <c r="O235" s="55">
        <f t="shared" si="56"/>
        <v>-21.876990619401866</v>
      </c>
      <c r="P235" s="54">
        <f t="shared" si="53"/>
        <v>92049.13</v>
      </c>
      <c r="Q235" s="56">
        <f t="shared" si="49"/>
        <v>8.123009380598134</v>
      </c>
      <c r="S235" s="2">
        <v>6</v>
      </c>
      <c r="T235" s="2">
        <v>83</v>
      </c>
      <c r="U235" s="2" t="s">
        <v>36</v>
      </c>
      <c r="V235" s="2"/>
      <c r="W235" s="2" t="s">
        <v>37</v>
      </c>
      <c r="Y235" s="37"/>
      <c r="Z235" s="38"/>
      <c r="AA235" s="2">
        <v>70</v>
      </c>
      <c r="AB235" s="2">
        <v>98</v>
      </c>
      <c r="AC235" s="49">
        <f t="shared" si="57"/>
        <v>0</v>
      </c>
      <c r="AG235" s="38"/>
      <c r="AH235" s="38"/>
      <c r="AI235" s="38">
        <f t="shared" si="54"/>
        <v>0</v>
      </c>
    </row>
    <row r="236" spans="1:35" s="1" customFormat="1" ht="23.25" customHeight="1">
      <c r="A236" s="50">
        <v>227</v>
      </c>
      <c r="B236" s="51" t="s">
        <v>271</v>
      </c>
      <c r="C236" s="52">
        <v>20399514</v>
      </c>
      <c r="D236" s="52"/>
      <c r="E236" s="53">
        <f aca="true" t="shared" si="58" ref="E236:E267">SUM(C236:D236)</f>
        <v>20399514</v>
      </c>
      <c r="F236" s="54">
        <v>17238771.45</v>
      </c>
      <c r="G236" s="45">
        <f t="shared" si="45"/>
        <v>84.50579484393599</v>
      </c>
      <c r="H236" s="46">
        <f t="shared" si="46"/>
        <v>13.494205156064012</v>
      </c>
      <c r="I236" s="47">
        <f t="shared" si="50"/>
        <v>3160742.5500000007</v>
      </c>
      <c r="J236" s="48">
        <f t="shared" si="47"/>
        <v>15.494205156064014</v>
      </c>
      <c r="K236" s="54">
        <v>1323152.23</v>
      </c>
      <c r="L236" s="45">
        <f t="shared" si="48"/>
        <v>6.486194867191444</v>
      </c>
      <c r="M236" s="44">
        <f t="shared" si="51"/>
        <v>18561923.68</v>
      </c>
      <c r="N236" s="45">
        <f t="shared" si="52"/>
        <v>90.99198971112743</v>
      </c>
      <c r="O236" s="55">
        <f aca="true" t="shared" si="59" ref="O236:O267">+AA236-N236</f>
        <v>-20.99198971112743</v>
      </c>
      <c r="P236" s="54">
        <f t="shared" si="53"/>
        <v>1837590.3200000003</v>
      </c>
      <c r="Q236" s="56">
        <f t="shared" si="49"/>
        <v>9.008010288872569</v>
      </c>
      <c r="S236" s="2">
        <v>9</v>
      </c>
      <c r="T236" s="2">
        <v>3</v>
      </c>
      <c r="U236" s="2" t="s">
        <v>43</v>
      </c>
      <c r="V236" s="2" t="s">
        <v>69</v>
      </c>
      <c r="W236" s="2" t="s">
        <v>37</v>
      </c>
      <c r="Y236" s="37"/>
      <c r="Z236" s="38"/>
      <c r="AA236" s="2">
        <v>70</v>
      </c>
      <c r="AB236" s="2">
        <v>98</v>
      </c>
      <c r="AC236" s="49">
        <f t="shared" si="57"/>
        <v>0</v>
      </c>
      <c r="AG236" s="38"/>
      <c r="AH236" s="38"/>
      <c r="AI236" s="38">
        <f t="shared" si="54"/>
        <v>0</v>
      </c>
    </row>
    <row r="237" spans="1:35" s="1" customFormat="1" ht="23.25" customHeight="1">
      <c r="A237" s="50">
        <v>228</v>
      </c>
      <c r="B237" s="51" t="s">
        <v>272</v>
      </c>
      <c r="C237" s="52">
        <v>4526280</v>
      </c>
      <c r="D237" s="52"/>
      <c r="E237" s="53">
        <f t="shared" si="58"/>
        <v>4526280</v>
      </c>
      <c r="F237" s="54">
        <v>3823014.72</v>
      </c>
      <c r="G237" s="45">
        <f t="shared" si="45"/>
        <v>84.46262096025876</v>
      </c>
      <c r="H237" s="46">
        <f t="shared" si="46"/>
        <v>13.53737903974124</v>
      </c>
      <c r="I237" s="47">
        <f t="shared" si="50"/>
        <v>703265.2799999998</v>
      </c>
      <c r="J237" s="48">
        <f t="shared" si="47"/>
        <v>15.537379039741241</v>
      </c>
      <c r="K237" s="54"/>
      <c r="L237" s="45">
        <f t="shared" si="48"/>
        <v>0</v>
      </c>
      <c r="M237" s="44">
        <f t="shared" si="51"/>
        <v>3823014.72</v>
      </c>
      <c r="N237" s="45">
        <f t="shared" si="52"/>
        <v>84.46262096025876</v>
      </c>
      <c r="O237" s="55">
        <f t="shared" si="59"/>
        <v>-14.46262096025876</v>
      </c>
      <c r="P237" s="54">
        <f t="shared" si="53"/>
        <v>703265.2799999998</v>
      </c>
      <c r="Q237" s="56">
        <f t="shared" si="49"/>
        <v>15.537379039741241</v>
      </c>
      <c r="S237" s="2">
        <v>3</v>
      </c>
      <c r="T237" s="2">
        <v>17</v>
      </c>
      <c r="U237" s="2" t="s">
        <v>39</v>
      </c>
      <c r="V237" s="2"/>
      <c r="W237" s="2" t="s">
        <v>37</v>
      </c>
      <c r="Y237" s="37"/>
      <c r="Z237" s="38"/>
      <c r="AA237" s="2">
        <v>70</v>
      </c>
      <c r="AB237" s="2">
        <v>98</v>
      </c>
      <c r="AC237" s="49">
        <f t="shared" si="57"/>
        <v>0</v>
      </c>
      <c r="AG237" s="38"/>
      <c r="AH237" s="38"/>
      <c r="AI237" s="38">
        <f t="shared" si="54"/>
        <v>0</v>
      </c>
    </row>
    <row r="238" spans="1:35" s="1" customFormat="1" ht="23.25" customHeight="1">
      <c r="A238" s="50">
        <v>229</v>
      </c>
      <c r="B238" s="51" t="s">
        <v>273</v>
      </c>
      <c r="C238" s="52">
        <v>7737070</v>
      </c>
      <c r="D238" s="52"/>
      <c r="E238" s="53">
        <f t="shared" si="58"/>
        <v>7737070</v>
      </c>
      <c r="F238" s="54">
        <v>6530577.59</v>
      </c>
      <c r="G238" s="45">
        <f t="shared" si="45"/>
        <v>84.40633973842812</v>
      </c>
      <c r="H238" s="46">
        <f t="shared" si="46"/>
        <v>13.593660261571884</v>
      </c>
      <c r="I238" s="47">
        <f t="shared" si="50"/>
        <v>1206492.4100000001</v>
      </c>
      <c r="J238" s="48">
        <f t="shared" si="47"/>
        <v>15.59366026157189</v>
      </c>
      <c r="K238" s="54">
        <v>459900</v>
      </c>
      <c r="L238" s="45">
        <f t="shared" si="48"/>
        <v>5.944110625857075</v>
      </c>
      <c r="M238" s="44">
        <f t="shared" si="51"/>
        <v>6990477.59</v>
      </c>
      <c r="N238" s="45">
        <f t="shared" si="52"/>
        <v>90.3504503642852</v>
      </c>
      <c r="O238" s="55">
        <f t="shared" si="59"/>
        <v>-20.350450364285194</v>
      </c>
      <c r="P238" s="54">
        <f t="shared" si="53"/>
        <v>746592.4100000001</v>
      </c>
      <c r="Q238" s="56">
        <f t="shared" si="49"/>
        <v>9.649549635714814</v>
      </c>
      <c r="S238" s="2">
        <v>1</v>
      </c>
      <c r="T238" s="2">
        <v>3</v>
      </c>
      <c r="U238" s="2" t="s">
        <v>43</v>
      </c>
      <c r="V238" s="2" t="s">
        <v>69</v>
      </c>
      <c r="W238" s="2" t="s">
        <v>37</v>
      </c>
      <c r="Y238" s="37"/>
      <c r="Z238" s="38"/>
      <c r="AA238" s="2">
        <v>70</v>
      </c>
      <c r="AB238" s="2">
        <v>98</v>
      </c>
      <c r="AC238" s="49">
        <f t="shared" si="57"/>
        <v>0</v>
      </c>
      <c r="AG238" s="38"/>
      <c r="AH238" s="38"/>
      <c r="AI238" s="38">
        <f t="shared" si="54"/>
        <v>0</v>
      </c>
    </row>
    <row r="239" spans="1:35" s="1" customFormat="1" ht="23.25" customHeight="1">
      <c r="A239" s="50">
        <v>230</v>
      </c>
      <c r="B239" s="51" t="s">
        <v>274</v>
      </c>
      <c r="C239" s="52">
        <v>13804797</v>
      </c>
      <c r="D239" s="52"/>
      <c r="E239" s="53">
        <f t="shared" si="58"/>
        <v>13804797</v>
      </c>
      <c r="F239" s="54">
        <v>11610739.91</v>
      </c>
      <c r="G239" s="45">
        <f t="shared" si="45"/>
        <v>84.10656027756148</v>
      </c>
      <c r="H239" s="46">
        <f t="shared" si="46"/>
        <v>13.893439722438515</v>
      </c>
      <c r="I239" s="47">
        <f t="shared" si="50"/>
        <v>2194057.09</v>
      </c>
      <c r="J239" s="48">
        <f t="shared" si="47"/>
        <v>15.893439722438512</v>
      </c>
      <c r="K239" s="54">
        <v>229271.6</v>
      </c>
      <c r="L239" s="45">
        <f t="shared" si="48"/>
        <v>1.6608110934191933</v>
      </c>
      <c r="M239" s="44">
        <f t="shared" si="51"/>
        <v>11840011.51</v>
      </c>
      <c r="N239" s="45">
        <f t="shared" si="52"/>
        <v>85.76737137098068</v>
      </c>
      <c r="O239" s="55">
        <f t="shared" si="59"/>
        <v>-15.767371370980683</v>
      </c>
      <c r="P239" s="54">
        <f t="shared" si="53"/>
        <v>1964785.4900000002</v>
      </c>
      <c r="Q239" s="56">
        <f t="shared" si="49"/>
        <v>14.23262862901932</v>
      </c>
      <c r="S239" s="2">
        <v>5</v>
      </c>
      <c r="T239" s="2">
        <v>3</v>
      </c>
      <c r="U239" s="2" t="s">
        <v>43</v>
      </c>
      <c r="V239" s="2" t="s">
        <v>44</v>
      </c>
      <c r="W239" s="2" t="s">
        <v>37</v>
      </c>
      <c r="Y239" s="37"/>
      <c r="Z239" s="38"/>
      <c r="AA239" s="2">
        <v>70</v>
      </c>
      <c r="AB239" s="2">
        <v>98</v>
      </c>
      <c r="AC239" s="49">
        <f t="shared" si="57"/>
        <v>0</v>
      </c>
      <c r="AG239" s="38"/>
      <c r="AH239" s="38"/>
      <c r="AI239" s="38">
        <f t="shared" si="54"/>
        <v>0</v>
      </c>
    </row>
    <row r="240" spans="1:35" s="1" customFormat="1" ht="23.25" customHeight="1">
      <c r="A240" s="50">
        <v>231</v>
      </c>
      <c r="B240" s="51" t="s">
        <v>275</v>
      </c>
      <c r="C240" s="52">
        <v>6184350</v>
      </c>
      <c r="D240" s="52"/>
      <c r="E240" s="53">
        <f t="shared" si="58"/>
        <v>6184350</v>
      </c>
      <c r="F240" s="54">
        <v>5201226.74</v>
      </c>
      <c r="G240" s="45">
        <f t="shared" si="45"/>
        <v>84.1030462376806</v>
      </c>
      <c r="H240" s="46">
        <f t="shared" si="46"/>
        <v>13.896953762319399</v>
      </c>
      <c r="I240" s="47">
        <f t="shared" si="50"/>
        <v>983123.2599999998</v>
      </c>
      <c r="J240" s="48">
        <f t="shared" si="47"/>
        <v>15.896953762319399</v>
      </c>
      <c r="K240" s="54">
        <v>305053.36</v>
      </c>
      <c r="L240" s="45">
        <f t="shared" si="48"/>
        <v>4.932666488798338</v>
      </c>
      <c r="M240" s="44">
        <f t="shared" si="51"/>
        <v>5506280.100000001</v>
      </c>
      <c r="N240" s="45">
        <f t="shared" si="52"/>
        <v>89.03571272647893</v>
      </c>
      <c r="O240" s="55">
        <f t="shared" si="59"/>
        <v>-19.035712726478934</v>
      </c>
      <c r="P240" s="54">
        <f t="shared" si="53"/>
        <v>678069.8999999994</v>
      </c>
      <c r="Q240" s="56">
        <f t="shared" si="49"/>
        <v>10.964287273521055</v>
      </c>
      <c r="S240" s="2">
        <v>1</v>
      </c>
      <c r="T240" s="2">
        <v>3</v>
      </c>
      <c r="U240" s="2" t="s">
        <v>43</v>
      </c>
      <c r="V240" s="2" t="s">
        <v>69</v>
      </c>
      <c r="W240" s="2" t="s">
        <v>37</v>
      </c>
      <c r="Y240" s="37"/>
      <c r="Z240" s="38"/>
      <c r="AA240" s="2">
        <v>70</v>
      </c>
      <c r="AB240" s="2">
        <v>98</v>
      </c>
      <c r="AC240" s="49">
        <f t="shared" si="57"/>
        <v>0</v>
      </c>
      <c r="AG240" s="38"/>
      <c r="AH240" s="38"/>
      <c r="AI240" s="38">
        <f t="shared" si="54"/>
        <v>0</v>
      </c>
    </row>
    <row r="241" spans="1:35" s="1" customFormat="1" ht="23.25" customHeight="1">
      <c r="A241" s="50">
        <v>232</v>
      </c>
      <c r="B241" s="51" t="s">
        <v>276</v>
      </c>
      <c r="C241" s="52">
        <v>10591892</v>
      </c>
      <c r="D241" s="52"/>
      <c r="E241" s="53">
        <f t="shared" si="58"/>
        <v>10591892</v>
      </c>
      <c r="F241" s="54">
        <v>8883872.18</v>
      </c>
      <c r="G241" s="45">
        <f t="shared" si="45"/>
        <v>83.8742708101631</v>
      </c>
      <c r="H241" s="46">
        <f t="shared" si="46"/>
        <v>14.125729189836903</v>
      </c>
      <c r="I241" s="47">
        <f t="shared" si="50"/>
        <v>1708019.8200000003</v>
      </c>
      <c r="J241" s="48">
        <f t="shared" si="47"/>
        <v>16.125729189836907</v>
      </c>
      <c r="K241" s="54">
        <v>506673</v>
      </c>
      <c r="L241" s="45">
        <f t="shared" si="48"/>
        <v>4.783592959595887</v>
      </c>
      <c r="M241" s="44">
        <f t="shared" si="51"/>
        <v>9390545.18</v>
      </c>
      <c r="N241" s="45">
        <f t="shared" si="52"/>
        <v>88.65786376975898</v>
      </c>
      <c r="O241" s="55">
        <f t="shared" si="59"/>
        <v>-18.657863769758976</v>
      </c>
      <c r="P241" s="54">
        <f t="shared" si="53"/>
        <v>1201346.8200000003</v>
      </c>
      <c r="Q241" s="56">
        <f t="shared" si="49"/>
        <v>11.342136230241021</v>
      </c>
      <c r="S241" s="2">
        <v>6</v>
      </c>
      <c r="T241" s="2">
        <v>3</v>
      </c>
      <c r="U241" s="2" t="s">
        <v>43</v>
      </c>
      <c r="V241" s="2" t="s">
        <v>69</v>
      </c>
      <c r="W241" s="2" t="s">
        <v>37</v>
      </c>
      <c r="Y241" s="37"/>
      <c r="Z241" s="38"/>
      <c r="AA241" s="2">
        <v>70</v>
      </c>
      <c r="AB241" s="2">
        <v>98</v>
      </c>
      <c r="AC241" s="49">
        <f t="shared" si="57"/>
        <v>0</v>
      </c>
      <c r="AG241" s="38"/>
      <c r="AH241" s="38"/>
      <c r="AI241" s="38">
        <f t="shared" si="54"/>
        <v>0</v>
      </c>
    </row>
    <row r="242" spans="1:35" s="1" customFormat="1" ht="23.25" customHeight="1">
      <c r="A242" s="50">
        <v>233</v>
      </c>
      <c r="B242" s="51" t="s">
        <v>277</v>
      </c>
      <c r="C242" s="52">
        <v>10542360</v>
      </c>
      <c r="D242" s="52"/>
      <c r="E242" s="53">
        <f t="shared" si="58"/>
        <v>10542360</v>
      </c>
      <c r="F242" s="54">
        <v>8820893.34</v>
      </c>
      <c r="G242" s="45">
        <f t="shared" si="45"/>
        <v>83.67095545968834</v>
      </c>
      <c r="H242" s="46">
        <f t="shared" si="46"/>
        <v>14.329044540311656</v>
      </c>
      <c r="I242" s="47">
        <f t="shared" si="50"/>
        <v>1721466.6600000001</v>
      </c>
      <c r="J242" s="48">
        <f t="shared" si="47"/>
        <v>16.329044540311656</v>
      </c>
      <c r="K242" s="54">
        <v>446294</v>
      </c>
      <c r="L242" s="45">
        <f t="shared" si="48"/>
        <v>4.233340542345357</v>
      </c>
      <c r="M242" s="44">
        <f t="shared" si="51"/>
        <v>9267187.34</v>
      </c>
      <c r="N242" s="45">
        <f t="shared" si="52"/>
        <v>87.9042960020337</v>
      </c>
      <c r="O242" s="55">
        <f t="shared" si="59"/>
        <v>-17.904296002033703</v>
      </c>
      <c r="P242" s="54">
        <f t="shared" si="53"/>
        <v>1275172.6600000001</v>
      </c>
      <c r="Q242" s="56">
        <f t="shared" si="49"/>
        <v>12.095703997966302</v>
      </c>
      <c r="S242" s="2">
        <v>5</v>
      </c>
      <c r="T242" s="2">
        <v>3</v>
      </c>
      <c r="U242" s="2" t="s">
        <v>43</v>
      </c>
      <c r="V242" s="2" t="s">
        <v>69</v>
      </c>
      <c r="W242" s="2" t="s">
        <v>37</v>
      </c>
      <c r="Y242" s="37"/>
      <c r="Z242" s="38"/>
      <c r="AA242" s="2">
        <v>70</v>
      </c>
      <c r="AB242" s="2">
        <v>98</v>
      </c>
      <c r="AC242" s="49">
        <f t="shared" si="57"/>
        <v>0</v>
      </c>
      <c r="AG242" s="38"/>
      <c r="AH242" s="38"/>
      <c r="AI242" s="38">
        <f t="shared" si="54"/>
        <v>0</v>
      </c>
    </row>
    <row r="243" spans="1:35" s="1" customFormat="1" ht="23.25" customHeight="1">
      <c r="A243" s="50">
        <v>234</v>
      </c>
      <c r="B243" s="51" t="s">
        <v>278</v>
      </c>
      <c r="C243" s="52">
        <v>6457153</v>
      </c>
      <c r="D243" s="52"/>
      <c r="E243" s="53">
        <f t="shared" si="58"/>
        <v>6457153</v>
      </c>
      <c r="F243" s="54">
        <v>5376679.11</v>
      </c>
      <c r="G243" s="45">
        <f t="shared" si="45"/>
        <v>83.26702356286121</v>
      </c>
      <c r="H243" s="46">
        <f t="shared" si="46"/>
        <v>14.732976437138788</v>
      </c>
      <c r="I243" s="47">
        <f t="shared" si="50"/>
        <v>1080473.8899999997</v>
      </c>
      <c r="J243" s="48">
        <f t="shared" si="47"/>
        <v>16.732976437138777</v>
      </c>
      <c r="K243" s="54">
        <v>197572.78</v>
      </c>
      <c r="L243" s="45">
        <f t="shared" si="48"/>
        <v>3.059750636232408</v>
      </c>
      <c r="M243" s="44">
        <f t="shared" si="51"/>
        <v>5574251.890000001</v>
      </c>
      <c r="N243" s="45">
        <f t="shared" si="52"/>
        <v>86.32677419909362</v>
      </c>
      <c r="O243" s="55">
        <f t="shared" si="59"/>
        <v>-16.32677419909362</v>
      </c>
      <c r="P243" s="54">
        <f t="shared" si="53"/>
        <v>882901.1099999994</v>
      </c>
      <c r="Q243" s="56">
        <f t="shared" si="49"/>
        <v>13.673225800906366</v>
      </c>
      <c r="S243" s="2">
        <v>1</v>
      </c>
      <c r="T243" s="2">
        <v>3</v>
      </c>
      <c r="U243" s="2" t="s">
        <v>43</v>
      </c>
      <c r="V243" s="2" t="s">
        <v>69</v>
      </c>
      <c r="W243" s="2" t="s">
        <v>37</v>
      </c>
      <c r="Y243" s="37"/>
      <c r="Z243" s="38"/>
      <c r="AA243" s="2">
        <v>70</v>
      </c>
      <c r="AB243" s="2">
        <v>98</v>
      </c>
      <c r="AC243" s="49">
        <f t="shared" si="57"/>
        <v>0</v>
      </c>
      <c r="AG243" s="38"/>
      <c r="AH243" s="38"/>
      <c r="AI243" s="38">
        <f t="shared" si="54"/>
        <v>0</v>
      </c>
    </row>
    <row r="244" spans="1:35" s="1" customFormat="1" ht="23.25" customHeight="1">
      <c r="A244" s="50">
        <v>235</v>
      </c>
      <c r="B244" s="51" t="s">
        <v>279</v>
      </c>
      <c r="C244" s="52">
        <v>6604936</v>
      </c>
      <c r="D244" s="52"/>
      <c r="E244" s="53">
        <f t="shared" si="58"/>
        <v>6604936</v>
      </c>
      <c r="F244" s="54">
        <v>5498930.28</v>
      </c>
      <c r="G244" s="45">
        <f t="shared" si="45"/>
        <v>83.25486091008301</v>
      </c>
      <c r="H244" s="46">
        <f t="shared" si="46"/>
        <v>14.74513908991699</v>
      </c>
      <c r="I244" s="47">
        <f t="shared" si="50"/>
        <v>1106005.7199999997</v>
      </c>
      <c r="J244" s="48">
        <f t="shared" si="47"/>
        <v>16.74513908991699</v>
      </c>
      <c r="K244" s="54">
        <v>15922.24</v>
      </c>
      <c r="L244" s="45">
        <f t="shared" si="48"/>
        <v>0.24106577262822834</v>
      </c>
      <c r="M244" s="44">
        <f t="shared" si="51"/>
        <v>5514852.5200000005</v>
      </c>
      <c r="N244" s="45">
        <f t="shared" si="52"/>
        <v>83.49592668271123</v>
      </c>
      <c r="O244" s="55">
        <f t="shared" si="59"/>
        <v>-13.495926682711229</v>
      </c>
      <c r="P244" s="54">
        <f t="shared" si="53"/>
        <v>1090083.4799999995</v>
      </c>
      <c r="Q244" s="56">
        <f t="shared" si="49"/>
        <v>16.50407331728876</v>
      </c>
      <c r="S244" s="2" t="s">
        <v>182</v>
      </c>
      <c r="T244" s="2">
        <v>17</v>
      </c>
      <c r="U244" s="2" t="s">
        <v>39</v>
      </c>
      <c r="V244" s="2"/>
      <c r="W244" s="2" t="s">
        <v>182</v>
      </c>
      <c r="Y244" s="37"/>
      <c r="Z244" s="38"/>
      <c r="AA244" s="2">
        <v>70</v>
      </c>
      <c r="AB244" s="2">
        <v>98</v>
      </c>
      <c r="AC244" s="49">
        <f t="shared" si="57"/>
        <v>0</v>
      </c>
      <c r="AG244" s="38"/>
      <c r="AH244" s="38"/>
      <c r="AI244" s="38">
        <f t="shared" si="54"/>
        <v>0</v>
      </c>
    </row>
    <row r="245" spans="1:35" s="1" customFormat="1" ht="23.25" customHeight="1">
      <c r="A245" s="50">
        <v>236</v>
      </c>
      <c r="B245" s="51" t="s">
        <v>280</v>
      </c>
      <c r="C245" s="52">
        <v>3381530</v>
      </c>
      <c r="D245" s="52"/>
      <c r="E245" s="53">
        <f t="shared" si="58"/>
        <v>3381530</v>
      </c>
      <c r="F245" s="54">
        <v>2803415.22</v>
      </c>
      <c r="G245" s="45">
        <f t="shared" si="45"/>
        <v>82.90375126052409</v>
      </c>
      <c r="H245" s="46">
        <f t="shared" si="46"/>
        <v>15.09624873947591</v>
      </c>
      <c r="I245" s="47">
        <f t="shared" si="50"/>
        <v>578114.7799999998</v>
      </c>
      <c r="J245" s="48">
        <f t="shared" si="47"/>
        <v>17.09624873947591</v>
      </c>
      <c r="K245" s="54">
        <v>482881</v>
      </c>
      <c r="L245" s="45">
        <f t="shared" si="48"/>
        <v>14.279956114539868</v>
      </c>
      <c r="M245" s="44">
        <f t="shared" si="51"/>
        <v>3286296.22</v>
      </c>
      <c r="N245" s="45">
        <f t="shared" si="52"/>
        <v>97.18370737506395</v>
      </c>
      <c r="O245" s="55">
        <f t="shared" si="59"/>
        <v>-27.183707375063946</v>
      </c>
      <c r="P245" s="54">
        <f t="shared" si="53"/>
        <v>95233.7799999998</v>
      </c>
      <c r="Q245" s="56">
        <f t="shared" si="49"/>
        <v>2.8162926249360436</v>
      </c>
      <c r="S245" s="2">
        <v>2</v>
      </c>
      <c r="T245" s="2">
        <v>83</v>
      </c>
      <c r="U245" s="2" t="s">
        <v>36</v>
      </c>
      <c r="V245" s="2"/>
      <c r="W245" s="2" t="s">
        <v>37</v>
      </c>
      <c r="Y245" s="37"/>
      <c r="Z245" s="38"/>
      <c r="AA245" s="2">
        <v>70</v>
      </c>
      <c r="AB245" s="2">
        <v>98</v>
      </c>
      <c r="AC245" s="49">
        <f t="shared" si="57"/>
        <v>0</v>
      </c>
      <c r="AG245" s="38"/>
      <c r="AH245" s="38"/>
      <c r="AI245" s="38">
        <f t="shared" si="54"/>
        <v>0</v>
      </c>
    </row>
    <row r="246" spans="1:35" s="1" customFormat="1" ht="23.25" customHeight="1">
      <c r="A246" s="50">
        <v>237</v>
      </c>
      <c r="B246" s="51" t="s">
        <v>281</v>
      </c>
      <c r="C246" s="52">
        <v>1789580</v>
      </c>
      <c r="D246" s="52"/>
      <c r="E246" s="53">
        <f t="shared" si="58"/>
        <v>1789580</v>
      </c>
      <c r="F246" s="54">
        <v>1481585.33</v>
      </c>
      <c r="G246" s="45">
        <f t="shared" si="45"/>
        <v>82.78955564992903</v>
      </c>
      <c r="H246" s="46">
        <f t="shared" si="46"/>
        <v>15.210444350070972</v>
      </c>
      <c r="I246" s="47">
        <f t="shared" si="50"/>
        <v>307994.6699999999</v>
      </c>
      <c r="J246" s="48">
        <f t="shared" si="47"/>
        <v>17.21044435007096</v>
      </c>
      <c r="K246" s="54"/>
      <c r="L246" s="45">
        <f t="shared" si="48"/>
        <v>0</v>
      </c>
      <c r="M246" s="44">
        <f t="shared" si="51"/>
        <v>1481585.33</v>
      </c>
      <c r="N246" s="45">
        <f t="shared" si="52"/>
        <v>82.78955564992903</v>
      </c>
      <c r="O246" s="55">
        <f t="shared" si="59"/>
        <v>-12.789555649929028</v>
      </c>
      <c r="P246" s="54">
        <f t="shared" si="53"/>
        <v>307994.6699999999</v>
      </c>
      <c r="Q246" s="56">
        <f t="shared" si="49"/>
        <v>17.21044435007096</v>
      </c>
      <c r="S246" s="2">
        <v>7</v>
      </c>
      <c r="T246" s="2">
        <v>127</v>
      </c>
      <c r="U246" s="2" t="s">
        <v>39</v>
      </c>
      <c r="V246" s="2"/>
      <c r="W246" s="2" t="s">
        <v>37</v>
      </c>
      <c r="Y246" s="37"/>
      <c r="Z246" s="38"/>
      <c r="AA246" s="2">
        <v>70</v>
      </c>
      <c r="AB246" s="2">
        <v>98</v>
      </c>
      <c r="AC246" s="49">
        <f t="shared" si="57"/>
        <v>0</v>
      </c>
      <c r="AG246" s="38"/>
      <c r="AH246" s="38"/>
      <c r="AI246" s="38">
        <f t="shared" si="54"/>
        <v>0</v>
      </c>
    </row>
    <row r="247" spans="1:35" s="1" customFormat="1" ht="23.25" customHeight="1">
      <c r="A247" s="50">
        <v>238</v>
      </c>
      <c r="B247" s="51" t="s">
        <v>282</v>
      </c>
      <c r="C247" s="52">
        <v>19187060</v>
      </c>
      <c r="D247" s="52"/>
      <c r="E247" s="53">
        <f t="shared" si="58"/>
        <v>19187060</v>
      </c>
      <c r="F247" s="54">
        <v>15829030.55</v>
      </c>
      <c r="G247" s="45">
        <f t="shared" si="45"/>
        <v>82.4984679778976</v>
      </c>
      <c r="H247" s="46">
        <f t="shared" si="46"/>
        <v>15.501532022102396</v>
      </c>
      <c r="I247" s="47">
        <f t="shared" si="50"/>
        <v>3358029.4499999993</v>
      </c>
      <c r="J247" s="48">
        <f t="shared" si="47"/>
        <v>17.501532022102392</v>
      </c>
      <c r="K247" s="54">
        <v>2493277.5</v>
      </c>
      <c r="L247" s="45">
        <f t="shared" si="48"/>
        <v>12.994578116709908</v>
      </c>
      <c r="M247" s="44">
        <f t="shared" si="51"/>
        <v>18322308.05</v>
      </c>
      <c r="N247" s="45">
        <f t="shared" si="52"/>
        <v>95.49304609460751</v>
      </c>
      <c r="O247" s="55">
        <f t="shared" si="59"/>
        <v>-25.493046094607507</v>
      </c>
      <c r="P247" s="54">
        <f t="shared" si="53"/>
        <v>864751.9499999993</v>
      </c>
      <c r="Q247" s="56">
        <f t="shared" si="49"/>
        <v>4.506953905392485</v>
      </c>
      <c r="S247" s="2">
        <v>3</v>
      </c>
      <c r="T247" s="2">
        <v>17</v>
      </c>
      <c r="U247" s="2" t="s">
        <v>39</v>
      </c>
      <c r="V247" s="2"/>
      <c r="W247" s="2" t="s">
        <v>37</v>
      </c>
      <c r="Y247" s="37"/>
      <c r="Z247" s="38"/>
      <c r="AA247" s="2">
        <v>70</v>
      </c>
      <c r="AB247" s="2">
        <v>98</v>
      </c>
      <c r="AC247" s="49">
        <f t="shared" si="57"/>
        <v>0</v>
      </c>
      <c r="AG247" s="38"/>
      <c r="AH247" s="38"/>
      <c r="AI247" s="38">
        <f t="shared" si="54"/>
        <v>0</v>
      </c>
    </row>
    <row r="248" spans="1:35" s="1" customFormat="1" ht="23.25" customHeight="1">
      <c r="A248" s="50">
        <v>239</v>
      </c>
      <c r="B248" s="51" t="s">
        <v>283</v>
      </c>
      <c r="C248" s="52">
        <v>3472700</v>
      </c>
      <c r="D248" s="52"/>
      <c r="E248" s="53">
        <f t="shared" si="58"/>
        <v>3472700</v>
      </c>
      <c r="F248" s="54">
        <v>2862002.35</v>
      </c>
      <c r="G248" s="45">
        <f t="shared" si="45"/>
        <v>82.41432746854034</v>
      </c>
      <c r="H248" s="46">
        <f t="shared" si="46"/>
        <v>15.585672531459664</v>
      </c>
      <c r="I248" s="47">
        <f t="shared" si="50"/>
        <v>610697.6499999999</v>
      </c>
      <c r="J248" s="48">
        <f t="shared" si="47"/>
        <v>17.585672531459668</v>
      </c>
      <c r="K248" s="54">
        <v>336825.12</v>
      </c>
      <c r="L248" s="45">
        <f t="shared" si="48"/>
        <v>9.699228842111326</v>
      </c>
      <c r="M248" s="44">
        <f t="shared" si="51"/>
        <v>3198827.47</v>
      </c>
      <c r="N248" s="45">
        <f t="shared" si="52"/>
        <v>92.11355631065166</v>
      </c>
      <c r="O248" s="55">
        <f t="shared" si="59"/>
        <v>-22.11355631065166</v>
      </c>
      <c r="P248" s="54">
        <f t="shared" si="53"/>
        <v>273872.5299999998</v>
      </c>
      <c r="Q248" s="56">
        <f t="shared" si="49"/>
        <v>7.886443689348339</v>
      </c>
      <c r="S248" s="2" t="s">
        <v>182</v>
      </c>
      <c r="T248" s="2">
        <v>8</v>
      </c>
      <c r="U248" s="2" t="s">
        <v>43</v>
      </c>
      <c r="V248" s="2"/>
      <c r="W248" s="2" t="s">
        <v>182</v>
      </c>
      <c r="Y248" s="37"/>
      <c r="Z248" s="38"/>
      <c r="AA248" s="2">
        <v>70</v>
      </c>
      <c r="AB248" s="2">
        <v>98</v>
      </c>
      <c r="AC248" s="49">
        <f t="shared" si="57"/>
        <v>0</v>
      </c>
      <c r="AG248" s="38"/>
      <c r="AH248" s="38"/>
      <c r="AI248" s="38">
        <f t="shared" si="54"/>
        <v>0</v>
      </c>
    </row>
    <row r="249" spans="1:35" s="1" customFormat="1" ht="23.25" customHeight="1">
      <c r="A249" s="50">
        <v>240</v>
      </c>
      <c r="B249" s="51" t="s">
        <v>284</v>
      </c>
      <c r="C249" s="52">
        <v>16812166</v>
      </c>
      <c r="D249" s="52"/>
      <c r="E249" s="53">
        <f t="shared" si="58"/>
        <v>16812166</v>
      </c>
      <c r="F249" s="54">
        <v>13840654.71</v>
      </c>
      <c r="G249" s="45">
        <f t="shared" si="45"/>
        <v>82.32523227524639</v>
      </c>
      <c r="H249" s="46">
        <f t="shared" si="46"/>
        <v>15.674767724753607</v>
      </c>
      <c r="I249" s="47">
        <f t="shared" si="50"/>
        <v>2971511.289999999</v>
      </c>
      <c r="J249" s="48">
        <f t="shared" si="47"/>
        <v>17.674767724753604</v>
      </c>
      <c r="K249" s="54">
        <v>1976617</v>
      </c>
      <c r="L249" s="45">
        <f t="shared" si="48"/>
        <v>11.757063307607122</v>
      </c>
      <c r="M249" s="44">
        <f t="shared" si="51"/>
        <v>15817271.71</v>
      </c>
      <c r="N249" s="45">
        <f t="shared" si="52"/>
        <v>94.08229558285352</v>
      </c>
      <c r="O249" s="55">
        <f t="shared" si="59"/>
        <v>-24.08229558285352</v>
      </c>
      <c r="P249" s="54">
        <f t="shared" si="53"/>
        <v>994894.2899999991</v>
      </c>
      <c r="Q249" s="56">
        <f t="shared" si="49"/>
        <v>5.917704417146482</v>
      </c>
      <c r="S249" s="2">
        <v>6</v>
      </c>
      <c r="T249" s="2">
        <v>3</v>
      </c>
      <c r="U249" s="2" t="s">
        <v>43</v>
      </c>
      <c r="V249" s="2" t="s">
        <v>69</v>
      </c>
      <c r="W249" s="2" t="s">
        <v>37</v>
      </c>
      <c r="Y249" s="37"/>
      <c r="Z249" s="38"/>
      <c r="AA249" s="2">
        <v>70</v>
      </c>
      <c r="AB249" s="2">
        <v>98</v>
      </c>
      <c r="AC249" s="49">
        <f t="shared" si="57"/>
        <v>0</v>
      </c>
      <c r="AG249" s="38"/>
      <c r="AH249" s="38"/>
      <c r="AI249" s="38">
        <f t="shared" si="54"/>
        <v>0</v>
      </c>
    </row>
    <row r="250" spans="1:35" s="1" customFormat="1" ht="23.25" customHeight="1">
      <c r="A250" s="50">
        <v>241</v>
      </c>
      <c r="B250" s="51" t="s">
        <v>285</v>
      </c>
      <c r="C250" s="52">
        <v>992150</v>
      </c>
      <c r="D250" s="52"/>
      <c r="E250" s="53">
        <f t="shared" si="58"/>
        <v>992150</v>
      </c>
      <c r="F250" s="54">
        <v>815623.89</v>
      </c>
      <c r="G250" s="45">
        <f t="shared" si="45"/>
        <v>82.20771959885099</v>
      </c>
      <c r="H250" s="46">
        <f t="shared" si="46"/>
        <v>15.792280401149014</v>
      </c>
      <c r="I250" s="47">
        <f t="shared" si="50"/>
        <v>176526.11</v>
      </c>
      <c r="J250" s="48">
        <f t="shared" si="47"/>
        <v>17.79228040114902</v>
      </c>
      <c r="K250" s="54"/>
      <c r="L250" s="45">
        <f t="shared" si="48"/>
        <v>0</v>
      </c>
      <c r="M250" s="44">
        <f t="shared" si="51"/>
        <v>815623.89</v>
      </c>
      <c r="N250" s="45">
        <f t="shared" si="52"/>
        <v>82.20771959885099</v>
      </c>
      <c r="O250" s="55">
        <f t="shared" si="59"/>
        <v>-12.207719598850986</v>
      </c>
      <c r="P250" s="54">
        <f t="shared" si="53"/>
        <v>176526.11</v>
      </c>
      <c r="Q250" s="56">
        <f t="shared" si="49"/>
        <v>17.79228040114902</v>
      </c>
      <c r="S250" s="2">
        <v>7</v>
      </c>
      <c r="T250" s="2">
        <v>83</v>
      </c>
      <c r="U250" s="2" t="s">
        <v>36</v>
      </c>
      <c r="V250" s="2"/>
      <c r="W250" s="2" t="s">
        <v>37</v>
      </c>
      <c r="Y250" s="37"/>
      <c r="Z250" s="38"/>
      <c r="AA250" s="2">
        <v>70</v>
      </c>
      <c r="AB250" s="2">
        <v>98</v>
      </c>
      <c r="AC250" s="49">
        <f t="shared" si="57"/>
        <v>0</v>
      </c>
      <c r="AG250" s="38">
        <f>19240+47040</f>
        <v>66280</v>
      </c>
      <c r="AH250" s="38">
        <f>962+2352</f>
        <v>3314</v>
      </c>
      <c r="AI250" s="38">
        <f t="shared" si="54"/>
        <v>69594</v>
      </c>
    </row>
    <row r="251" spans="1:35" s="1" customFormat="1" ht="23.25" customHeight="1">
      <c r="A251" s="50">
        <v>242</v>
      </c>
      <c r="B251" s="51" t="s">
        <v>286</v>
      </c>
      <c r="C251" s="52">
        <v>4754382</v>
      </c>
      <c r="D251" s="52"/>
      <c r="E251" s="53">
        <f t="shared" si="58"/>
        <v>4754382</v>
      </c>
      <c r="F251" s="54">
        <v>3895745.28</v>
      </c>
      <c r="G251" s="45">
        <f t="shared" si="45"/>
        <v>81.94009820834758</v>
      </c>
      <c r="H251" s="46">
        <f t="shared" si="46"/>
        <v>16.059901791652422</v>
      </c>
      <c r="I251" s="47">
        <f t="shared" si="50"/>
        <v>858636.7200000002</v>
      </c>
      <c r="J251" s="48">
        <f t="shared" si="47"/>
        <v>18.05990179165242</v>
      </c>
      <c r="K251" s="54">
        <v>328474.55</v>
      </c>
      <c r="L251" s="45">
        <f t="shared" si="48"/>
        <v>6.908880060542043</v>
      </c>
      <c r="M251" s="44">
        <f t="shared" si="51"/>
        <v>4224219.83</v>
      </c>
      <c r="N251" s="45">
        <f t="shared" si="52"/>
        <v>88.84897826888962</v>
      </c>
      <c r="O251" s="55">
        <f t="shared" si="59"/>
        <v>-18.848978268889624</v>
      </c>
      <c r="P251" s="54">
        <f t="shared" si="53"/>
        <v>530162.1699999999</v>
      </c>
      <c r="Q251" s="56">
        <f t="shared" si="49"/>
        <v>11.151021731110372</v>
      </c>
      <c r="S251" s="2">
        <v>8</v>
      </c>
      <c r="T251" s="2">
        <v>3</v>
      </c>
      <c r="U251" s="2" t="s">
        <v>43</v>
      </c>
      <c r="V251" s="2" t="s">
        <v>69</v>
      </c>
      <c r="W251" s="2" t="s">
        <v>37</v>
      </c>
      <c r="Y251" s="37"/>
      <c r="Z251" s="38"/>
      <c r="AA251" s="2">
        <v>70</v>
      </c>
      <c r="AB251" s="2">
        <v>98</v>
      </c>
      <c r="AC251" s="49">
        <f t="shared" si="57"/>
        <v>0</v>
      </c>
      <c r="AG251" s="38">
        <f>25180+69080</f>
        <v>94260</v>
      </c>
      <c r="AH251" s="38">
        <f>1260+3454</f>
        <v>4714</v>
      </c>
      <c r="AI251" s="38">
        <f t="shared" si="54"/>
        <v>98974</v>
      </c>
    </row>
    <row r="252" spans="1:35" s="1" customFormat="1" ht="23.25" customHeight="1">
      <c r="A252" s="50">
        <v>243</v>
      </c>
      <c r="B252" s="51" t="s">
        <v>287</v>
      </c>
      <c r="C252" s="52">
        <f>5393129+4641530</f>
        <v>10034659</v>
      </c>
      <c r="D252" s="52"/>
      <c r="E252" s="53">
        <f t="shared" si="58"/>
        <v>10034659</v>
      </c>
      <c r="F252" s="54">
        <f>4577540.37+3626359.3</f>
        <v>8203899.67</v>
      </c>
      <c r="G252" s="45">
        <f t="shared" si="45"/>
        <v>81.7556398279204</v>
      </c>
      <c r="H252" s="46">
        <f t="shared" si="46"/>
        <v>16.244360172079595</v>
      </c>
      <c r="I252" s="47">
        <f t="shared" si="50"/>
        <v>1830759.33</v>
      </c>
      <c r="J252" s="48">
        <f t="shared" si="47"/>
        <v>18.24436017207959</v>
      </c>
      <c r="K252" s="54">
        <f>50835.68+729956.28</f>
        <v>780791.9600000001</v>
      </c>
      <c r="L252" s="45">
        <f t="shared" si="48"/>
        <v>7.780951599850081</v>
      </c>
      <c r="M252" s="44">
        <f t="shared" si="51"/>
        <v>8984691.63</v>
      </c>
      <c r="N252" s="45">
        <f t="shared" si="52"/>
        <v>89.5365914277705</v>
      </c>
      <c r="O252" s="55">
        <f t="shared" si="59"/>
        <v>-19.536591427770503</v>
      </c>
      <c r="P252" s="54">
        <f t="shared" si="53"/>
        <v>1049967.3699999992</v>
      </c>
      <c r="Q252" s="56">
        <f t="shared" si="49"/>
        <v>10.4634085722295</v>
      </c>
      <c r="S252" s="2" t="s">
        <v>182</v>
      </c>
      <c r="T252" s="2">
        <v>5</v>
      </c>
      <c r="U252" s="2" t="s">
        <v>43</v>
      </c>
      <c r="V252" s="2"/>
      <c r="W252" s="2" t="s">
        <v>182</v>
      </c>
      <c r="Y252" s="59"/>
      <c r="Z252" s="38"/>
      <c r="AA252" s="2">
        <v>70</v>
      </c>
      <c r="AB252" s="2">
        <v>98</v>
      </c>
      <c r="AC252" s="49">
        <f t="shared" si="57"/>
        <v>0</v>
      </c>
      <c r="AG252" s="38"/>
      <c r="AH252" s="38"/>
      <c r="AI252" s="38">
        <f t="shared" si="54"/>
        <v>0</v>
      </c>
    </row>
    <row r="253" spans="1:35" s="1" customFormat="1" ht="23.25" customHeight="1">
      <c r="A253" s="50">
        <v>244</v>
      </c>
      <c r="B253" s="51" t="s">
        <v>288</v>
      </c>
      <c r="C253" s="52">
        <v>811980</v>
      </c>
      <c r="D253" s="52"/>
      <c r="E253" s="53">
        <f t="shared" si="58"/>
        <v>811980</v>
      </c>
      <c r="F253" s="54">
        <v>661665.22</v>
      </c>
      <c r="G253" s="45">
        <f t="shared" si="45"/>
        <v>81.48787162245375</v>
      </c>
      <c r="H253" s="46">
        <f t="shared" si="46"/>
        <v>16.512128377546247</v>
      </c>
      <c r="I253" s="47">
        <f t="shared" si="50"/>
        <v>150314.78000000003</v>
      </c>
      <c r="J253" s="48">
        <f t="shared" si="47"/>
        <v>18.51212837754625</v>
      </c>
      <c r="K253" s="54">
        <v>25000</v>
      </c>
      <c r="L253" s="45">
        <f t="shared" si="48"/>
        <v>3.0788935688071133</v>
      </c>
      <c r="M253" s="44">
        <f t="shared" si="51"/>
        <v>686665.22</v>
      </c>
      <c r="N253" s="45">
        <f t="shared" si="52"/>
        <v>84.56676519126087</v>
      </c>
      <c r="O253" s="55">
        <f t="shared" si="59"/>
        <v>-14.56676519126087</v>
      </c>
      <c r="P253" s="54">
        <f t="shared" si="53"/>
        <v>125314.78000000003</v>
      </c>
      <c r="Q253" s="56">
        <f t="shared" si="49"/>
        <v>15.433234808739137</v>
      </c>
      <c r="S253" s="2">
        <v>4</v>
      </c>
      <c r="T253" s="2">
        <v>3</v>
      </c>
      <c r="U253" s="2" t="s">
        <v>43</v>
      </c>
      <c r="V253" s="2" t="s">
        <v>69</v>
      </c>
      <c r="W253" s="2" t="s">
        <v>37</v>
      </c>
      <c r="Y253" s="37"/>
      <c r="Z253" s="38"/>
      <c r="AA253" s="2">
        <v>70</v>
      </c>
      <c r="AB253" s="2">
        <v>98</v>
      </c>
      <c r="AC253" s="49">
        <f t="shared" si="57"/>
        <v>0</v>
      </c>
      <c r="AG253" s="38"/>
      <c r="AH253" s="38"/>
      <c r="AI253" s="38">
        <f t="shared" si="54"/>
        <v>0</v>
      </c>
    </row>
    <row r="254" spans="1:35" s="1" customFormat="1" ht="23.25" customHeight="1">
      <c r="A254" s="50">
        <v>245</v>
      </c>
      <c r="B254" s="51" t="s">
        <v>289</v>
      </c>
      <c r="C254" s="52">
        <v>3301180</v>
      </c>
      <c r="D254" s="52">
        <v>320000</v>
      </c>
      <c r="E254" s="53">
        <f t="shared" si="58"/>
        <v>3621180</v>
      </c>
      <c r="F254" s="54">
        <v>2949162.37</v>
      </c>
      <c r="G254" s="45">
        <f t="shared" si="45"/>
        <v>81.44202635604968</v>
      </c>
      <c r="H254" s="46">
        <f t="shared" si="46"/>
        <v>16.55797364395032</v>
      </c>
      <c r="I254" s="47">
        <f t="shared" si="50"/>
        <v>672017.6299999999</v>
      </c>
      <c r="J254" s="48">
        <f t="shared" si="47"/>
        <v>18.55797364395031</v>
      </c>
      <c r="K254" s="54"/>
      <c r="L254" s="45">
        <f t="shared" si="48"/>
        <v>0</v>
      </c>
      <c r="M254" s="44">
        <f t="shared" si="51"/>
        <v>2949162.37</v>
      </c>
      <c r="N254" s="45">
        <f t="shared" si="52"/>
        <v>81.44202635604968</v>
      </c>
      <c r="O254" s="55">
        <f t="shared" si="59"/>
        <v>-11.44202635604968</v>
      </c>
      <c r="P254" s="54">
        <f t="shared" si="53"/>
        <v>672017.6299999999</v>
      </c>
      <c r="Q254" s="56">
        <f t="shared" si="49"/>
        <v>18.55797364395031</v>
      </c>
      <c r="S254" s="2">
        <v>2</v>
      </c>
      <c r="T254" s="2">
        <v>15</v>
      </c>
      <c r="U254" s="2" t="s">
        <v>74</v>
      </c>
      <c r="V254" s="2"/>
      <c r="W254" s="2" t="s">
        <v>37</v>
      </c>
      <c r="Y254" s="37"/>
      <c r="Z254" s="38"/>
      <c r="AA254" s="2">
        <v>70</v>
      </c>
      <c r="AB254" s="2">
        <v>98</v>
      </c>
      <c r="AC254" s="49">
        <f t="shared" si="57"/>
        <v>0</v>
      </c>
      <c r="AG254" s="38"/>
      <c r="AH254" s="38"/>
      <c r="AI254" s="38">
        <f t="shared" si="54"/>
        <v>0</v>
      </c>
    </row>
    <row r="255" spans="1:35" s="1" customFormat="1" ht="23.25" customHeight="1">
      <c r="A255" s="50">
        <v>246</v>
      </c>
      <c r="B255" s="51" t="s">
        <v>290</v>
      </c>
      <c r="C255" s="52">
        <v>922210</v>
      </c>
      <c r="D255" s="52"/>
      <c r="E255" s="53">
        <f t="shared" si="58"/>
        <v>922210</v>
      </c>
      <c r="F255" s="54">
        <v>749367.74</v>
      </c>
      <c r="G255" s="45">
        <f t="shared" si="45"/>
        <v>81.25781980243111</v>
      </c>
      <c r="H255" s="46">
        <f t="shared" si="46"/>
        <v>16.742180197568885</v>
      </c>
      <c r="I255" s="47">
        <f t="shared" si="50"/>
        <v>172842.26</v>
      </c>
      <c r="J255" s="48">
        <f t="shared" si="47"/>
        <v>18.742180197568885</v>
      </c>
      <c r="K255" s="54"/>
      <c r="L255" s="45">
        <f t="shared" si="48"/>
        <v>0</v>
      </c>
      <c r="M255" s="44">
        <f t="shared" si="51"/>
        <v>749367.74</v>
      </c>
      <c r="N255" s="45">
        <f t="shared" si="52"/>
        <v>81.25781980243111</v>
      </c>
      <c r="O255" s="55">
        <f t="shared" si="59"/>
        <v>-11.257819802431115</v>
      </c>
      <c r="P255" s="54">
        <f t="shared" si="53"/>
        <v>172842.26</v>
      </c>
      <c r="Q255" s="56">
        <f t="shared" si="49"/>
        <v>18.742180197568885</v>
      </c>
      <c r="S255" s="2">
        <v>2</v>
      </c>
      <c r="T255" s="2">
        <v>83</v>
      </c>
      <c r="U255" s="2" t="s">
        <v>36</v>
      </c>
      <c r="V255" s="2"/>
      <c r="W255" s="2" t="s">
        <v>37</v>
      </c>
      <c r="Y255" s="37"/>
      <c r="Z255" s="38"/>
      <c r="AA255" s="2">
        <v>70</v>
      </c>
      <c r="AB255" s="2">
        <v>98</v>
      </c>
      <c r="AC255" s="49">
        <f t="shared" si="57"/>
        <v>0</v>
      </c>
      <c r="AG255" s="38"/>
      <c r="AH255" s="38"/>
      <c r="AI255" s="38">
        <f t="shared" si="54"/>
        <v>0</v>
      </c>
    </row>
    <row r="256" spans="1:35" s="1" customFormat="1" ht="23.25" customHeight="1">
      <c r="A256" s="50">
        <v>247</v>
      </c>
      <c r="B256" s="51" t="s">
        <v>291</v>
      </c>
      <c r="C256" s="52">
        <v>930400</v>
      </c>
      <c r="D256" s="52"/>
      <c r="E256" s="53">
        <f t="shared" si="58"/>
        <v>930400</v>
      </c>
      <c r="F256" s="54">
        <v>754754.3</v>
      </c>
      <c r="G256" s="45">
        <f t="shared" si="45"/>
        <v>81.12148538263112</v>
      </c>
      <c r="H256" s="46">
        <f t="shared" si="46"/>
        <v>16.87851461736888</v>
      </c>
      <c r="I256" s="47">
        <f t="shared" si="50"/>
        <v>175645.69999999995</v>
      </c>
      <c r="J256" s="48">
        <f t="shared" si="47"/>
        <v>18.878514617368868</v>
      </c>
      <c r="K256" s="54">
        <v>3347.84</v>
      </c>
      <c r="L256" s="45">
        <f t="shared" si="48"/>
        <v>0.3598280309544282</v>
      </c>
      <c r="M256" s="44">
        <f t="shared" si="51"/>
        <v>758102.14</v>
      </c>
      <c r="N256" s="45">
        <f t="shared" si="52"/>
        <v>81.48131341358555</v>
      </c>
      <c r="O256" s="55">
        <f t="shared" si="59"/>
        <v>-11.481313413585553</v>
      </c>
      <c r="P256" s="54">
        <f t="shared" si="53"/>
        <v>172297.86</v>
      </c>
      <c r="Q256" s="56">
        <f t="shared" si="49"/>
        <v>18.518686586414447</v>
      </c>
      <c r="R256" s="60"/>
      <c r="S256" s="2" t="s">
        <v>182</v>
      </c>
      <c r="T256" s="2">
        <v>2</v>
      </c>
      <c r="U256" s="2" t="s">
        <v>239</v>
      </c>
      <c r="V256" s="2"/>
      <c r="W256" s="2" t="s">
        <v>182</v>
      </c>
      <c r="Y256" s="37"/>
      <c r="Z256" s="38"/>
      <c r="AA256" s="2">
        <v>70</v>
      </c>
      <c r="AB256" s="2">
        <v>98</v>
      </c>
      <c r="AC256" s="49">
        <f t="shared" si="57"/>
        <v>0</v>
      </c>
      <c r="AG256" s="38"/>
      <c r="AH256" s="38"/>
      <c r="AI256" s="38">
        <f t="shared" si="54"/>
        <v>0</v>
      </c>
    </row>
    <row r="257" spans="1:35" s="1" customFormat="1" ht="23.25" customHeight="1">
      <c r="A257" s="50">
        <v>248</v>
      </c>
      <c r="B257" s="51" t="s">
        <v>292</v>
      </c>
      <c r="C257" s="52">
        <v>3932180</v>
      </c>
      <c r="D257" s="52"/>
      <c r="E257" s="53">
        <f t="shared" si="58"/>
        <v>3932180</v>
      </c>
      <c r="F257" s="54">
        <v>3182692.77</v>
      </c>
      <c r="G257" s="45">
        <f t="shared" si="45"/>
        <v>80.93965103326907</v>
      </c>
      <c r="H257" s="46">
        <f t="shared" si="46"/>
        <v>17.060348966730928</v>
      </c>
      <c r="I257" s="47">
        <f t="shared" si="50"/>
        <v>749487.23</v>
      </c>
      <c r="J257" s="48">
        <f t="shared" si="47"/>
        <v>19.060348966730924</v>
      </c>
      <c r="K257" s="54">
        <v>545000</v>
      </c>
      <c r="L257" s="45">
        <f t="shared" si="48"/>
        <v>13.859996236184509</v>
      </c>
      <c r="M257" s="44">
        <f t="shared" si="51"/>
        <v>3727692.77</v>
      </c>
      <c r="N257" s="45">
        <f t="shared" si="52"/>
        <v>94.79964726945359</v>
      </c>
      <c r="O257" s="55">
        <f t="shared" si="59"/>
        <v>-24.799647269453587</v>
      </c>
      <c r="P257" s="54">
        <f t="shared" si="53"/>
        <v>204487.22999999998</v>
      </c>
      <c r="Q257" s="56">
        <f t="shared" si="49"/>
        <v>5.200352730546414</v>
      </c>
      <c r="S257" s="2">
        <v>2</v>
      </c>
      <c r="T257" s="2">
        <v>17</v>
      </c>
      <c r="U257" s="2" t="s">
        <v>39</v>
      </c>
      <c r="V257" s="2"/>
      <c r="W257" s="2" t="s">
        <v>37</v>
      </c>
      <c r="Y257" s="37"/>
      <c r="Z257" s="38"/>
      <c r="AA257" s="2">
        <v>70</v>
      </c>
      <c r="AB257" s="2">
        <v>98</v>
      </c>
      <c r="AC257" s="49">
        <f t="shared" si="57"/>
        <v>0</v>
      </c>
      <c r="AG257" s="38"/>
      <c r="AH257" s="38"/>
      <c r="AI257" s="38">
        <f t="shared" si="54"/>
        <v>0</v>
      </c>
    </row>
    <row r="258" spans="1:35" s="1" customFormat="1" ht="23.25" customHeight="1">
      <c r="A258" s="50">
        <v>249</v>
      </c>
      <c r="B258" s="51" t="s">
        <v>293</v>
      </c>
      <c r="C258" s="52">
        <v>1743660</v>
      </c>
      <c r="D258" s="52"/>
      <c r="E258" s="53">
        <f t="shared" si="58"/>
        <v>1743660</v>
      </c>
      <c r="F258" s="54">
        <v>1403578.24</v>
      </c>
      <c r="G258" s="45">
        <f t="shared" si="45"/>
        <v>80.49609671610291</v>
      </c>
      <c r="H258" s="46">
        <f t="shared" si="46"/>
        <v>17.50390328389709</v>
      </c>
      <c r="I258" s="47">
        <f t="shared" si="50"/>
        <v>340081.76</v>
      </c>
      <c r="J258" s="48">
        <f t="shared" si="47"/>
        <v>19.50390328389709</v>
      </c>
      <c r="K258" s="54">
        <v>23161.76</v>
      </c>
      <c r="L258" s="45">
        <f t="shared" si="48"/>
        <v>1.328341534473464</v>
      </c>
      <c r="M258" s="44">
        <f t="shared" si="51"/>
        <v>1426740</v>
      </c>
      <c r="N258" s="45">
        <f t="shared" si="52"/>
        <v>81.82443825057638</v>
      </c>
      <c r="O258" s="55">
        <f t="shared" si="59"/>
        <v>-11.824438250576378</v>
      </c>
      <c r="P258" s="54">
        <f t="shared" si="53"/>
        <v>316920</v>
      </c>
      <c r="Q258" s="56">
        <f t="shared" si="49"/>
        <v>18.175561749423625</v>
      </c>
      <c r="S258" s="2">
        <v>83</v>
      </c>
      <c r="T258" s="2">
        <v>83</v>
      </c>
      <c r="U258" s="2" t="s">
        <v>36</v>
      </c>
      <c r="V258" s="2"/>
      <c r="W258" s="2" t="s">
        <v>182</v>
      </c>
      <c r="Y258" s="37"/>
      <c r="Z258" s="38"/>
      <c r="AA258" s="2">
        <v>70</v>
      </c>
      <c r="AB258" s="2">
        <v>98</v>
      </c>
      <c r="AC258" s="49">
        <f t="shared" si="57"/>
        <v>0</v>
      </c>
      <c r="AG258" s="38"/>
      <c r="AH258" s="38"/>
      <c r="AI258" s="38">
        <f t="shared" si="54"/>
        <v>0</v>
      </c>
    </row>
    <row r="259" spans="1:35" s="1" customFormat="1" ht="23.25" customHeight="1">
      <c r="A259" s="50">
        <v>250</v>
      </c>
      <c r="B259" s="51" t="s">
        <v>294</v>
      </c>
      <c r="C259" s="52">
        <v>2078150</v>
      </c>
      <c r="D259" s="52">
        <v>467000</v>
      </c>
      <c r="E259" s="53">
        <f t="shared" si="58"/>
        <v>2545150</v>
      </c>
      <c r="F259" s="54">
        <v>2038492.68</v>
      </c>
      <c r="G259" s="45">
        <f t="shared" si="45"/>
        <v>80.09322358210714</v>
      </c>
      <c r="H259" s="46">
        <f t="shared" si="46"/>
        <v>17.906776417892857</v>
      </c>
      <c r="I259" s="47">
        <f t="shared" si="50"/>
        <v>506657.32000000007</v>
      </c>
      <c r="J259" s="48">
        <f t="shared" si="47"/>
        <v>19.906776417892857</v>
      </c>
      <c r="K259" s="54"/>
      <c r="L259" s="45">
        <f t="shared" si="48"/>
        <v>0</v>
      </c>
      <c r="M259" s="44">
        <f t="shared" si="51"/>
        <v>2038492.68</v>
      </c>
      <c r="N259" s="45">
        <f t="shared" si="52"/>
        <v>80.09322358210714</v>
      </c>
      <c r="O259" s="55">
        <f t="shared" si="59"/>
        <v>-10.093223582107143</v>
      </c>
      <c r="P259" s="54">
        <f t="shared" si="53"/>
        <v>506657.32000000007</v>
      </c>
      <c r="Q259" s="56">
        <f t="shared" si="49"/>
        <v>19.906776417892857</v>
      </c>
      <c r="S259" s="2">
        <v>7</v>
      </c>
      <c r="T259" s="2">
        <v>15</v>
      </c>
      <c r="U259" s="2" t="s">
        <v>74</v>
      </c>
      <c r="V259" s="2"/>
      <c r="W259" s="2" t="s">
        <v>37</v>
      </c>
      <c r="Y259" s="37"/>
      <c r="Z259" s="38"/>
      <c r="AA259" s="2">
        <v>70</v>
      </c>
      <c r="AB259" s="2">
        <v>98</v>
      </c>
      <c r="AC259" s="49">
        <f t="shared" si="57"/>
        <v>0</v>
      </c>
      <c r="AG259" s="38"/>
      <c r="AH259" s="38"/>
      <c r="AI259" s="38">
        <f t="shared" si="54"/>
        <v>0</v>
      </c>
    </row>
    <row r="260" spans="1:35" s="1" customFormat="1" ht="23.25" customHeight="1">
      <c r="A260" s="50">
        <v>251</v>
      </c>
      <c r="B260" s="51" t="s">
        <v>295</v>
      </c>
      <c r="C260" s="52">
        <v>1374588</v>
      </c>
      <c r="D260" s="52"/>
      <c r="E260" s="53">
        <f t="shared" si="58"/>
        <v>1374588</v>
      </c>
      <c r="F260" s="54">
        <v>1098729.33</v>
      </c>
      <c r="G260" s="45">
        <f t="shared" si="45"/>
        <v>79.93153803175933</v>
      </c>
      <c r="H260" s="46">
        <f t="shared" si="46"/>
        <v>18.06846196824067</v>
      </c>
      <c r="I260" s="47">
        <f t="shared" si="50"/>
        <v>275858.6699999999</v>
      </c>
      <c r="J260" s="48">
        <f t="shared" si="47"/>
        <v>20.06846196824066</v>
      </c>
      <c r="K260" s="54">
        <v>69270.83</v>
      </c>
      <c r="L260" s="45">
        <f t="shared" si="48"/>
        <v>5.039388529508479</v>
      </c>
      <c r="M260" s="44">
        <f t="shared" si="51"/>
        <v>1168000.1600000001</v>
      </c>
      <c r="N260" s="45">
        <f t="shared" si="52"/>
        <v>84.97092656126782</v>
      </c>
      <c r="O260" s="55">
        <f t="shared" si="59"/>
        <v>-14.970926561267817</v>
      </c>
      <c r="P260" s="54">
        <f t="shared" si="53"/>
        <v>206587.83999999985</v>
      </c>
      <c r="Q260" s="56">
        <f t="shared" si="49"/>
        <v>15.029073438732176</v>
      </c>
      <c r="S260" s="2" t="s">
        <v>182</v>
      </c>
      <c r="T260" s="2">
        <v>7</v>
      </c>
      <c r="U260" s="2" t="s">
        <v>43</v>
      </c>
      <c r="V260" s="2"/>
      <c r="W260" s="2" t="s">
        <v>182</v>
      </c>
      <c r="Y260" s="37"/>
      <c r="Z260" s="38"/>
      <c r="AA260" s="2">
        <v>70</v>
      </c>
      <c r="AB260" s="2">
        <v>98</v>
      </c>
      <c r="AC260" s="49">
        <f t="shared" si="57"/>
        <v>0</v>
      </c>
      <c r="AG260" s="38"/>
      <c r="AH260" s="38"/>
      <c r="AI260" s="38">
        <f t="shared" si="54"/>
        <v>0</v>
      </c>
    </row>
    <row r="261" spans="1:35" s="1" customFormat="1" ht="23.25" customHeight="1">
      <c r="A261" s="50">
        <v>252</v>
      </c>
      <c r="B261" s="51" t="s">
        <v>296</v>
      </c>
      <c r="C261" s="52">
        <v>17450932</v>
      </c>
      <c r="D261" s="52"/>
      <c r="E261" s="53">
        <f t="shared" si="58"/>
        <v>17450932</v>
      </c>
      <c r="F261" s="54">
        <v>13661260.89</v>
      </c>
      <c r="G261" s="45">
        <f t="shared" si="45"/>
        <v>78.28384690284737</v>
      </c>
      <c r="H261" s="46">
        <f t="shared" si="46"/>
        <v>19.716153097152628</v>
      </c>
      <c r="I261" s="47">
        <f t="shared" si="50"/>
        <v>3789671.1099999994</v>
      </c>
      <c r="J261" s="48">
        <f t="shared" si="47"/>
        <v>21.71615309715263</v>
      </c>
      <c r="K261" s="54">
        <v>1754705.5</v>
      </c>
      <c r="L261" s="45">
        <f t="shared" si="48"/>
        <v>10.055081871845012</v>
      </c>
      <c r="M261" s="44">
        <f t="shared" si="51"/>
        <v>15415966.39</v>
      </c>
      <c r="N261" s="45">
        <f t="shared" si="52"/>
        <v>88.33892877469238</v>
      </c>
      <c r="O261" s="55">
        <f t="shared" si="59"/>
        <v>-18.338928774692377</v>
      </c>
      <c r="P261" s="54">
        <f t="shared" si="53"/>
        <v>2034965.6099999994</v>
      </c>
      <c r="Q261" s="56">
        <f t="shared" si="49"/>
        <v>11.66107122530762</v>
      </c>
      <c r="S261" s="2">
        <v>8</v>
      </c>
      <c r="T261" s="2">
        <v>3</v>
      </c>
      <c r="U261" s="2" t="s">
        <v>43</v>
      </c>
      <c r="V261" s="2" t="s">
        <v>69</v>
      </c>
      <c r="W261" s="2" t="s">
        <v>37</v>
      </c>
      <c r="Y261" s="37"/>
      <c r="Z261" s="38"/>
      <c r="AA261" s="2">
        <v>70</v>
      </c>
      <c r="AB261" s="2">
        <v>98</v>
      </c>
      <c r="AC261" s="49">
        <f t="shared" si="57"/>
        <v>0</v>
      </c>
      <c r="AG261" s="38"/>
      <c r="AH261" s="38"/>
      <c r="AI261" s="38">
        <f t="shared" si="54"/>
        <v>0</v>
      </c>
    </row>
    <row r="262" spans="1:35" s="1" customFormat="1" ht="23.25" customHeight="1">
      <c r="A262" s="50">
        <v>253</v>
      </c>
      <c r="B262" s="51" t="s">
        <v>297</v>
      </c>
      <c r="C262" s="52">
        <v>24234414</v>
      </c>
      <c r="D262" s="52"/>
      <c r="E262" s="53">
        <f t="shared" si="58"/>
        <v>24234414</v>
      </c>
      <c r="F262" s="54">
        <v>18550754.44</v>
      </c>
      <c r="G262" s="45">
        <f t="shared" si="45"/>
        <v>76.5471549673122</v>
      </c>
      <c r="H262" s="46">
        <f t="shared" si="46"/>
        <v>21.452845032687804</v>
      </c>
      <c r="I262" s="47">
        <f t="shared" si="50"/>
        <v>5683659.559999999</v>
      </c>
      <c r="J262" s="48">
        <f t="shared" si="47"/>
        <v>23.452845032687808</v>
      </c>
      <c r="K262" s="54">
        <v>227037.86</v>
      </c>
      <c r="L262" s="45">
        <f t="shared" si="48"/>
        <v>0.9368407257547057</v>
      </c>
      <c r="M262" s="44">
        <f t="shared" si="51"/>
        <v>18777792.3</v>
      </c>
      <c r="N262" s="45">
        <f t="shared" si="52"/>
        <v>77.48399569306689</v>
      </c>
      <c r="O262" s="55">
        <f t="shared" si="59"/>
        <v>-7.483995693066888</v>
      </c>
      <c r="P262" s="54">
        <f t="shared" si="53"/>
        <v>5456621.699999999</v>
      </c>
      <c r="Q262" s="56">
        <f t="shared" si="49"/>
        <v>22.5160043069331</v>
      </c>
      <c r="S262" s="2" t="s">
        <v>182</v>
      </c>
      <c r="T262" s="2">
        <v>3</v>
      </c>
      <c r="U262" s="2" t="s">
        <v>43</v>
      </c>
      <c r="V262" s="2"/>
      <c r="W262" s="2" t="s">
        <v>182</v>
      </c>
      <c r="Y262" s="37"/>
      <c r="Z262" s="38"/>
      <c r="AA262" s="2">
        <v>70</v>
      </c>
      <c r="AB262" s="2">
        <v>98</v>
      </c>
      <c r="AC262" s="49">
        <f t="shared" si="57"/>
        <v>0</v>
      </c>
      <c r="AG262" s="38"/>
      <c r="AH262" s="38"/>
      <c r="AI262" s="38">
        <f t="shared" si="54"/>
        <v>0</v>
      </c>
    </row>
    <row r="263" spans="1:35" s="1" customFormat="1" ht="23.25" customHeight="1">
      <c r="A263" s="50">
        <v>254</v>
      </c>
      <c r="B263" s="51" t="s">
        <v>298</v>
      </c>
      <c r="C263" s="52">
        <v>14488585</v>
      </c>
      <c r="D263" s="52"/>
      <c r="E263" s="53">
        <f t="shared" si="58"/>
        <v>14488585</v>
      </c>
      <c r="F263" s="54">
        <v>11015008.82</v>
      </c>
      <c r="G263" s="45">
        <f t="shared" si="45"/>
        <v>76.02542843210706</v>
      </c>
      <c r="H263" s="46">
        <f t="shared" si="46"/>
        <v>21.974571567892937</v>
      </c>
      <c r="I263" s="47">
        <f t="shared" si="50"/>
        <v>3473576.1799999997</v>
      </c>
      <c r="J263" s="48">
        <f t="shared" si="47"/>
        <v>23.97457156789293</v>
      </c>
      <c r="K263" s="54">
        <v>1805420</v>
      </c>
      <c r="L263" s="45">
        <f t="shared" si="48"/>
        <v>12.460982214619301</v>
      </c>
      <c r="M263" s="44">
        <f t="shared" si="51"/>
        <v>12820428.82</v>
      </c>
      <c r="N263" s="45">
        <f t="shared" si="52"/>
        <v>88.48641064672637</v>
      </c>
      <c r="O263" s="55">
        <f t="shared" si="59"/>
        <v>-18.48641064672637</v>
      </c>
      <c r="P263" s="54">
        <f t="shared" si="53"/>
        <v>1668156.1799999997</v>
      </c>
      <c r="Q263" s="56">
        <f t="shared" si="49"/>
        <v>11.513589353273627</v>
      </c>
      <c r="S263" s="2">
        <v>3</v>
      </c>
      <c r="T263" s="2">
        <v>3</v>
      </c>
      <c r="U263" s="2" t="s">
        <v>43</v>
      </c>
      <c r="V263" s="2" t="s">
        <v>69</v>
      </c>
      <c r="W263" s="2" t="s">
        <v>37</v>
      </c>
      <c r="Y263" s="37"/>
      <c r="Z263" s="38"/>
      <c r="AA263" s="2">
        <v>70</v>
      </c>
      <c r="AB263" s="2">
        <v>98</v>
      </c>
      <c r="AC263" s="49">
        <f t="shared" si="57"/>
        <v>0</v>
      </c>
      <c r="AG263" s="38"/>
      <c r="AH263" s="38"/>
      <c r="AI263" s="38">
        <f t="shared" si="54"/>
        <v>0</v>
      </c>
    </row>
    <row r="264" spans="1:35" s="1" customFormat="1" ht="23.25" customHeight="1">
      <c r="A264" s="50">
        <v>255</v>
      </c>
      <c r="B264" s="51" t="s">
        <v>299</v>
      </c>
      <c r="C264" s="52">
        <v>2359360</v>
      </c>
      <c r="D264" s="52"/>
      <c r="E264" s="53">
        <f t="shared" si="58"/>
        <v>2359360</v>
      </c>
      <c r="F264" s="54">
        <v>1791794.41</v>
      </c>
      <c r="G264" s="45">
        <f t="shared" si="45"/>
        <v>75.94408695578461</v>
      </c>
      <c r="H264" s="46">
        <f t="shared" si="46"/>
        <v>22.055913044215387</v>
      </c>
      <c r="I264" s="47">
        <f t="shared" si="50"/>
        <v>567565.5900000001</v>
      </c>
      <c r="J264" s="48">
        <f t="shared" si="47"/>
        <v>24.055913044215384</v>
      </c>
      <c r="K264" s="54">
        <v>98200</v>
      </c>
      <c r="L264" s="45">
        <f t="shared" si="48"/>
        <v>4.1621456666214565</v>
      </c>
      <c r="M264" s="44">
        <f t="shared" si="51"/>
        <v>1889994.41</v>
      </c>
      <c r="N264" s="45">
        <f t="shared" si="52"/>
        <v>80.10623262240608</v>
      </c>
      <c r="O264" s="55">
        <f t="shared" si="59"/>
        <v>-10.106232622406083</v>
      </c>
      <c r="P264" s="54">
        <f t="shared" si="53"/>
        <v>469365.5900000001</v>
      </c>
      <c r="Q264" s="56">
        <f t="shared" si="49"/>
        <v>19.893767377593928</v>
      </c>
      <c r="S264" s="2">
        <v>6</v>
      </c>
      <c r="T264" s="2">
        <v>83</v>
      </c>
      <c r="U264" s="2" t="s">
        <v>36</v>
      </c>
      <c r="V264" s="2"/>
      <c r="W264" s="2" t="s">
        <v>37</v>
      </c>
      <c r="Y264" s="37"/>
      <c r="Z264" s="38"/>
      <c r="AA264" s="2">
        <v>70</v>
      </c>
      <c r="AB264" s="2">
        <v>98</v>
      </c>
      <c r="AC264" s="49">
        <f t="shared" si="57"/>
        <v>0</v>
      </c>
      <c r="AG264" s="38"/>
      <c r="AH264" s="38"/>
      <c r="AI264" s="38">
        <f t="shared" si="54"/>
        <v>0</v>
      </c>
    </row>
    <row r="265" spans="1:35" s="1" customFormat="1" ht="23.25" customHeight="1">
      <c r="A265" s="50">
        <v>256</v>
      </c>
      <c r="B265" s="51" t="s">
        <v>300</v>
      </c>
      <c r="C265" s="52">
        <v>28717825</v>
      </c>
      <c r="D265" s="52"/>
      <c r="E265" s="53">
        <f t="shared" si="58"/>
        <v>28717825</v>
      </c>
      <c r="F265" s="54">
        <v>21599113.5</v>
      </c>
      <c r="G265" s="45">
        <f aca="true" t="shared" si="60" ref="G265:G281">+F265*100/E265</f>
        <v>75.21152280856924</v>
      </c>
      <c r="H265" s="46">
        <f aca="true" t="shared" si="61" ref="H265:H281">+AB265-G265</f>
        <v>22.788477191430758</v>
      </c>
      <c r="I265" s="47">
        <f t="shared" si="50"/>
        <v>7118711.5</v>
      </c>
      <c r="J265" s="48">
        <f aca="true" t="shared" si="62" ref="J265:J281">+I265*100/E265</f>
        <v>24.788477191430758</v>
      </c>
      <c r="K265" s="54">
        <v>2234920</v>
      </c>
      <c r="L265" s="45">
        <f aca="true" t="shared" si="63" ref="L265:L281">+K265*100/E265</f>
        <v>7.782344240902645</v>
      </c>
      <c r="M265" s="44">
        <f t="shared" si="51"/>
        <v>23834033.5</v>
      </c>
      <c r="N265" s="45">
        <f t="shared" si="52"/>
        <v>82.99386704947189</v>
      </c>
      <c r="O265" s="55">
        <f t="shared" si="59"/>
        <v>-12.993867049471888</v>
      </c>
      <c r="P265" s="54">
        <f t="shared" si="53"/>
        <v>4883791.5</v>
      </c>
      <c r="Q265" s="56">
        <f aca="true" t="shared" si="64" ref="Q265:Q281">+P265*100/E265</f>
        <v>17.006132950528112</v>
      </c>
      <c r="S265" s="2">
        <v>9</v>
      </c>
      <c r="T265" s="2">
        <v>3</v>
      </c>
      <c r="U265" s="2" t="s">
        <v>43</v>
      </c>
      <c r="V265" s="2" t="s">
        <v>69</v>
      </c>
      <c r="W265" s="2" t="s">
        <v>37</v>
      </c>
      <c r="Y265" s="37"/>
      <c r="Z265" s="38"/>
      <c r="AA265" s="2">
        <v>70</v>
      </c>
      <c r="AB265" s="2">
        <v>98</v>
      </c>
      <c r="AC265" s="49">
        <f t="shared" si="57"/>
        <v>0</v>
      </c>
      <c r="AG265" s="38"/>
      <c r="AH265" s="38"/>
      <c r="AI265" s="38">
        <f t="shared" si="54"/>
        <v>0</v>
      </c>
    </row>
    <row r="266" spans="1:35" s="1" customFormat="1" ht="23.25" customHeight="1">
      <c r="A266" s="50">
        <v>257</v>
      </c>
      <c r="B266" s="51" t="s">
        <v>301</v>
      </c>
      <c r="C266" s="52">
        <v>4606340</v>
      </c>
      <c r="D266" s="52"/>
      <c r="E266" s="53">
        <f t="shared" si="58"/>
        <v>4606340</v>
      </c>
      <c r="F266" s="54">
        <v>3460244.2</v>
      </c>
      <c r="G266" s="45">
        <f t="shared" si="60"/>
        <v>75.11916619268226</v>
      </c>
      <c r="H266" s="46">
        <f t="shared" si="61"/>
        <v>22.880833807317742</v>
      </c>
      <c r="I266" s="47">
        <f aca="true" t="shared" si="65" ref="I266:I281">+E266-F266</f>
        <v>1146095.7999999998</v>
      </c>
      <c r="J266" s="48">
        <f t="shared" si="62"/>
        <v>24.88083380731774</v>
      </c>
      <c r="K266" s="54">
        <v>519000</v>
      </c>
      <c r="L266" s="45">
        <f t="shared" si="63"/>
        <v>11.267079720559055</v>
      </c>
      <c r="M266" s="44">
        <f aca="true" t="shared" si="66" ref="M266:M281">SUM(F266+K266)</f>
        <v>3979244.2</v>
      </c>
      <c r="N266" s="45">
        <f aca="true" t="shared" si="67" ref="N266:N281">SUM(M266*100/E266)</f>
        <v>86.38624591324131</v>
      </c>
      <c r="O266" s="55">
        <f t="shared" si="59"/>
        <v>-16.38624591324131</v>
      </c>
      <c r="P266" s="54">
        <f aca="true" t="shared" si="68" ref="P266:P281">SUM(E266-M266)</f>
        <v>627095.7999999998</v>
      </c>
      <c r="Q266" s="56">
        <f t="shared" si="64"/>
        <v>13.613754086758682</v>
      </c>
      <c r="S266" s="2">
        <v>5</v>
      </c>
      <c r="T266" s="2">
        <v>53</v>
      </c>
      <c r="U266" s="2" t="s">
        <v>39</v>
      </c>
      <c r="V266" s="2"/>
      <c r="W266" s="2" t="s">
        <v>37</v>
      </c>
      <c r="Y266" s="37"/>
      <c r="Z266" s="38"/>
      <c r="AA266" s="2">
        <v>70</v>
      </c>
      <c r="AB266" s="2">
        <v>98</v>
      </c>
      <c r="AC266" s="49">
        <f t="shared" si="57"/>
        <v>0</v>
      </c>
      <c r="AG266" s="38"/>
      <c r="AH266" s="38"/>
      <c r="AI266" s="38">
        <f aca="true" t="shared" si="69" ref="AI266:AI278">SUM(AG266:AH266)</f>
        <v>0</v>
      </c>
    </row>
    <row r="267" spans="1:35" s="1" customFormat="1" ht="23.25" customHeight="1">
      <c r="A267" s="50">
        <v>258</v>
      </c>
      <c r="B267" s="51" t="s">
        <v>302</v>
      </c>
      <c r="C267" s="52">
        <v>23048200</v>
      </c>
      <c r="D267" s="52"/>
      <c r="E267" s="53">
        <f t="shared" si="58"/>
        <v>23048200</v>
      </c>
      <c r="F267" s="54">
        <v>17311560.63</v>
      </c>
      <c r="G267" s="45">
        <f t="shared" si="60"/>
        <v>75.11024995444329</v>
      </c>
      <c r="H267" s="46">
        <f t="shared" si="61"/>
        <v>22.88975004555671</v>
      </c>
      <c r="I267" s="47">
        <f t="shared" si="65"/>
        <v>5736639.370000001</v>
      </c>
      <c r="J267" s="48">
        <f t="shared" si="62"/>
        <v>24.88975004555671</v>
      </c>
      <c r="K267" s="54">
        <v>1190510</v>
      </c>
      <c r="L267" s="45">
        <f t="shared" si="63"/>
        <v>5.165305750557527</v>
      </c>
      <c r="M267" s="44">
        <f t="shared" si="66"/>
        <v>18502070.63</v>
      </c>
      <c r="N267" s="45">
        <f t="shared" si="67"/>
        <v>80.27555570500083</v>
      </c>
      <c r="O267" s="55">
        <f t="shared" si="59"/>
        <v>-10.275555705000826</v>
      </c>
      <c r="P267" s="54">
        <f t="shared" si="68"/>
        <v>4546129.370000001</v>
      </c>
      <c r="Q267" s="56">
        <f t="shared" si="64"/>
        <v>19.72444429499918</v>
      </c>
      <c r="S267" s="2">
        <v>9</v>
      </c>
      <c r="T267" s="2">
        <v>3</v>
      </c>
      <c r="U267" s="2" t="s">
        <v>43</v>
      </c>
      <c r="V267" s="2" t="s">
        <v>69</v>
      </c>
      <c r="W267" s="2" t="s">
        <v>37</v>
      </c>
      <c r="Y267" s="37"/>
      <c r="Z267" s="38"/>
      <c r="AA267" s="2">
        <v>70</v>
      </c>
      <c r="AB267" s="2">
        <v>98</v>
      </c>
      <c r="AC267" s="49">
        <f t="shared" si="57"/>
        <v>0</v>
      </c>
      <c r="AG267" s="38"/>
      <c r="AH267" s="38"/>
      <c r="AI267" s="38">
        <f t="shared" si="69"/>
        <v>0</v>
      </c>
    </row>
    <row r="268" spans="1:35" s="1" customFormat="1" ht="23.25" customHeight="1">
      <c r="A268" s="50">
        <v>259</v>
      </c>
      <c r="B268" s="51" t="s">
        <v>303</v>
      </c>
      <c r="C268" s="52">
        <v>7802650</v>
      </c>
      <c r="D268" s="52"/>
      <c r="E268" s="53">
        <f aca="true" t="shared" si="70" ref="E268:E281">SUM(C268:D268)</f>
        <v>7802650</v>
      </c>
      <c r="F268" s="54">
        <v>5837190.01</v>
      </c>
      <c r="G268" s="45">
        <f t="shared" si="60"/>
        <v>74.81035302108899</v>
      </c>
      <c r="H268" s="46">
        <f t="shared" si="61"/>
        <v>23.189646978911014</v>
      </c>
      <c r="I268" s="47">
        <f t="shared" si="65"/>
        <v>1965459.9900000002</v>
      </c>
      <c r="J268" s="48">
        <f t="shared" si="62"/>
        <v>25.189646978911014</v>
      </c>
      <c r="K268" s="54">
        <v>231640</v>
      </c>
      <c r="L268" s="45">
        <f t="shared" si="63"/>
        <v>2.9687349810641255</v>
      </c>
      <c r="M268" s="44">
        <f t="shared" si="66"/>
        <v>6068830.01</v>
      </c>
      <c r="N268" s="45">
        <f t="shared" si="67"/>
        <v>77.77908800215312</v>
      </c>
      <c r="O268" s="55">
        <f aca="true" t="shared" si="71" ref="O268:O281">+AA268-N268</f>
        <v>-7.779088002153117</v>
      </c>
      <c r="P268" s="54">
        <f t="shared" si="68"/>
        <v>1733819.9900000002</v>
      </c>
      <c r="Q268" s="56">
        <f t="shared" si="64"/>
        <v>22.22091199784689</v>
      </c>
      <c r="S268" s="2">
        <v>5</v>
      </c>
      <c r="T268" s="2">
        <v>3</v>
      </c>
      <c r="U268" s="2" t="s">
        <v>43</v>
      </c>
      <c r="V268" s="2" t="s">
        <v>69</v>
      </c>
      <c r="W268" s="2" t="s">
        <v>37</v>
      </c>
      <c r="Y268" s="37"/>
      <c r="Z268" s="38"/>
      <c r="AA268" s="2">
        <v>70</v>
      </c>
      <c r="AB268" s="2">
        <v>98</v>
      </c>
      <c r="AC268" s="49">
        <f t="shared" si="57"/>
        <v>0</v>
      </c>
      <c r="AG268" s="38"/>
      <c r="AH268" s="38"/>
      <c r="AI268" s="38">
        <f t="shared" si="69"/>
        <v>0</v>
      </c>
    </row>
    <row r="269" spans="1:35" s="1" customFormat="1" ht="23.25" customHeight="1">
      <c r="A269" s="50">
        <v>260</v>
      </c>
      <c r="B269" s="51" t="s">
        <v>304</v>
      </c>
      <c r="C269" s="52">
        <v>148507430</v>
      </c>
      <c r="D269" s="52"/>
      <c r="E269" s="53">
        <f t="shared" si="70"/>
        <v>148507430</v>
      </c>
      <c r="F269" s="54">
        <v>110981430.97</v>
      </c>
      <c r="G269" s="45">
        <f t="shared" si="60"/>
        <v>74.73123127240166</v>
      </c>
      <c r="H269" s="46">
        <f t="shared" si="61"/>
        <v>23.268768727598342</v>
      </c>
      <c r="I269" s="47">
        <f t="shared" si="65"/>
        <v>37525999.03</v>
      </c>
      <c r="J269" s="48">
        <f t="shared" si="62"/>
        <v>25.268768727598342</v>
      </c>
      <c r="K269" s="54">
        <v>26537298.6</v>
      </c>
      <c r="L269" s="45">
        <f t="shared" si="63"/>
        <v>17.869340678779505</v>
      </c>
      <c r="M269" s="44">
        <f t="shared" si="66"/>
        <v>137518729.57</v>
      </c>
      <c r="N269" s="45">
        <f t="shared" si="67"/>
        <v>92.60057195118117</v>
      </c>
      <c r="O269" s="55">
        <f t="shared" si="71"/>
        <v>-22.600571951181166</v>
      </c>
      <c r="P269" s="54">
        <f t="shared" si="68"/>
        <v>10988700.430000007</v>
      </c>
      <c r="Q269" s="56">
        <f t="shared" si="64"/>
        <v>7.399428048818842</v>
      </c>
      <c r="S269" s="2" t="s">
        <v>182</v>
      </c>
      <c r="T269" s="2">
        <v>12</v>
      </c>
      <c r="U269" s="2" t="s">
        <v>74</v>
      </c>
      <c r="V269" s="2"/>
      <c r="W269" s="2" t="s">
        <v>182</v>
      </c>
      <c r="Y269" s="37"/>
      <c r="Z269" s="38"/>
      <c r="AA269" s="2">
        <v>70</v>
      </c>
      <c r="AB269" s="2">
        <v>98</v>
      </c>
      <c r="AC269" s="49">
        <f t="shared" si="57"/>
        <v>0</v>
      </c>
      <c r="AG269" s="38"/>
      <c r="AH269" s="38"/>
      <c r="AI269" s="38">
        <f t="shared" si="69"/>
        <v>0</v>
      </c>
    </row>
    <row r="270" spans="1:35" s="1" customFormat="1" ht="23.25" customHeight="1">
      <c r="A270" s="50">
        <v>261</v>
      </c>
      <c r="B270" s="51" t="s">
        <v>305</v>
      </c>
      <c r="C270" s="52">
        <v>53332808</v>
      </c>
      <c r="D270" s="52">
        <v>1591000</v>
      </c>
      <c r="E270" s="53">
        <f t="shared" si="70"/>
        <v>54923808</v>
      </c>
      <c r="F270" s="54">
        <v>40669403.98</v>
      </c>
      <c r="G270" s="45">
        <f t="shared" si="60"/>
        <v>74.04694878403187</v>
      </c>
      <c r="H270" s="46">
        <f t="shared" si="61"/>
        <v>23.95305121596813</v>
      </c>
      <c r="I270" s="47">
        <f t="shared" si="65"/>
        <v>14254404.020000003</v>
      </c>
      <c r="J270" s="48">
        <f t="shared" si="62"/>
        <v>25.95305121596813</v>
      </c>
      <c r="K270" s="54">
        <v>11563389.19</v>
      </c>
      <c r="L270" s="45">
        <f t="shared" si="63"/>
        <v>21.05350960006269</v>
      </c>
      <c r="M270" s="44">
        <f t="shared" si="66"/>
        <v>52232793.169999994</v>
      </c>
      <c r="N270" s="45">
        <f t="shared" si="67"/>
        <v>95.10045838409455</v>
      </c>
      <c r="O270" s="55">
        <f t="shared" si="71"/>
        <v>-25.10045838409455</v>
      </c>
      <c r="P270" s="54">
        <f t="shared" si="68"/>
        <v>2691014.8300000057</v>
      </c>
      <c r="Q270" s="56">
        <f t="shared" si="64"/>
        <v>4.899541615905449</v>
      </c>
      <c r="S270" s="2" t="s">
        <v>182</v>
      </c>
      <c r="T270" s="2">
        <v>127</v>
      </c>
      <c r="U270" s="2" t="s">
        <v>39</v>
      </c>
      <c r="V270" s="2"/>
      <c r="W270" s="2" t="s">
        <v>182</v>
      </c>
      <c r="Y270" s="37"/>
      <c r="Z270" s="38"/>
      <c r="AA270" s="2">
        <v>70</v>
      </c>
      <c r="AB270" s="2">
        <v>98</v>
      </c>
      <c r="AC270" s="49">
        <f t="shared" si="57"/>
        <v>0</v>
      </c>
      <c r="AG270" s="38"/>
      <c r="AH270" s="38"/>
      <c r="AI270" s="38">
        <f t="shared" si="69"/>
        <v>0</v>
      </c>
    </row>
    <row r="271" spans="1:35" s="1" customFormat="1" ht="23.25" customHeight="1">
      <c r="A271" s="50">
        <v>262</v>
      </c>
      <c r="B271" s="51" t="s">
        <v>306</v>
      </c>
      <c r="C271" s="52">
        <v>43776050</v>
      </c>
      <c r="D271" s="52"/>
      <c r="E271" s="53">
        <f t="shared" si="70"/>
        <v>43776050</v>
      </c>
      <c r="F271" s="54">
        <v>32145490.35</v>
      </c>
      <c r="G271" s="45">
        <f t="shared" si="60"/>
        <v>73.43168319206507</v>
      </c>
      <c r="H271" s="46">
        <f t="shared" si="61"/>
        <v>24.568316807934934</v>
      </c>
      <c r="I271" s="47">
        <f t="shared" si="65"/>
        <v>11630559.649999999</v>
      </c>
      <c r="J271" s="48">
        <f t="shared" si="62"/>
        <v>26.568316807934927</v>
      </c>
      <c r="K271" s="54">
        <v>1967849</v>
      </c>
      <c r="L271" s="45">
        <f t="shared" si="63"/>
        <v>4.495263962828989</v>
      </c>
      <c r="M271" s="44">
        <f t="shared" si="66"/>
        <v>34113339.35</v>
      </c>
      <c r="N271" s="45">
        <f t="shared" si="67"/>
        <v>77.92694715489405</v>
      </c>
      <c r="O271" s="55">
        <f t="shared" si="71"/>
        <v>-7.9269471548940516</v>
      </c>
      <c r="P271" s="54">
        <f t="shared" si="68"/>
        <v>9662710.649999999</v>
      </c>
      <c r="Q271" s="56">
        <f t="shared" si="64"/>
        <v>22.07305284510594</v>
      </c>
      <c r="S271" s="2">
        <v>9</v>
      </c>
      <c r="T271" s="2">
        <v>3</v>
      </c>
      <c r="U271" s="2" t="s">
        <v>43</v>
      </c>
      <c r="V271" s="2" t="s">
        <v>69</v>
      </c>
      <c r="W271" s="2" t="s">
        <v>37</v>
      </c>
      <c r="Y271" s="37"/>
      <c r="Z271" s="38"/>
      <c r="AA271" s="2">
        <v>70</v>
      </c>
      <c r="AB271" s="2">
        <v>98</v>
      </c>
      <c r="AC271" s="49">
        <f t="shared" si="57"/>
        <v>0</v>
      </c>
      <c r="AG271" s="38"/>
      <c r="AH271" s="38"/>
      <c r="AI271" s="38">
        <f t="shared" si="69"/>
        <v>0</v>
      </c>
    </row>
    <row r="272" spans="1:35" s="1" customFormat="1" ht="23.25" customHeight="1">
      <c r="A272" s="50">
        <v>263</v>
      </c>
      <c r="B272" s="51" t="s">
        <v>307</v>
      </c>
      <c r="C272" s="52">
        <v>76927515</v>
      </c>
      <c r="D272" s="52"/>
      <c r="E272" s="53">
        <f t="shared" si="70"/>
        <v>76927515</v>
      </c>
      <c r="F272" s="54">
        <v>56414232.9</v>
      </c>
      <c r="G272" s="45">
        <f t="shared" si="60"/>
        <v>73.33427174919143</v>
      </c>
      <c r="H272" s="46">
        <f t="shared" si="61"/>
        <v>24.66572825080857</v>
      </c>
      <c r="I272" s="47">
        <f t="shared" si="65"/>
        <v>20513282.1</v>
      </c>
      <c r="J272" s="48">
        <f t="shared" si="62"/>
        <v>26.665728250808574</v>
      </c>
      <c r="K272" s="54">
        <v>17169312.19</v>
      </c>
      <c r="L272" s="45">
        <f t="shared" si="63"/>
        <v>22.3188181627861</v>
      </c>
      <c r="M272" s="44">
        <f t="shared" si="66"/>
        <v>73583545.09</v>
      </c>
      <c r="N272" s="45">
        <f t="shared" si="67"/>
        <v>95.65308991197753</v>
      </c>
      <c r="O272" s="55">
        <f t="shared" si="71"/>
        <v>-25.65308991197753</v>
      </c>
      <c r="P272" s="54">
        <f t="shared" si="68"/>
        <v>3343969.9099999964</v>
      </c>
      <c r="Q272" s="56">
        <f t="shared" si="64"/>
        <v>4.346910088022467</v>
      </c>
      <c r="S272" s="2" t="s">
        <v>182</v>
      </c>
      <c r="T272" s="2">
        <v>10</v>
      </c>
      <c r="U272" s="2" t="s">
        <v>36</v>
      </c>
      <c r="V272" s="2"/>
      <c r="W272" s="2" t="s">
        <v>182</v>
      </c>
      <c r="Y272" s="37"/>
      <c r="Z272" s="38"/>
      <c r="AA272" s="2">
        <v>70</v>
      </c>
      <c r="AB272" s="2">
        <v>98</v>
      </c>
      <c r="AC272" s="49">
        <f aca="true" t="shared" si="72" ref="AC272:AC278">+Z272+Y272</f>
        <v>0</v>
      </c>
      <c r="AG272" s="38"/>
      <c r="AH272" s="38"/>
      <c r="AI272" s="38">
        <f t="shared" si="69"/>
        <v>0</v>
      </c>
    </row>
    <row r="273" spans="1:35" s="1" customFormat="1" ht="23.25" customHeight="1">
      <c r="A273" s="50">
        <v>264</v>
      </c>
      <c r="B273" s="51" t="s">
        <v>308</v>
      </c>
      <c r="C273" s="52">
        <v>332464346</v>
      </c>
      <c r="D273" s="52">
        <v>148920</v>
      </c>
      <c r="E273" s="53">
        <f t="shared" si="70"/>
        <v>332613266</v>
      </c>
      <c r="F273" s="54">
        <v>242737226.4</v>
      </c>
      <c r="G273" s="45">
        <f t="shared" si="60"/>
        <v>72.97881690623849</v>
      </c>
      <c r="H273" s="46">
        <f t="shared" si="61"/>
        <v>25.021183093761508</v>
      </c>
      <c r="I273" s="47">
        <f t="shared" si="65"/>
        <v>89876039.6</v>
      </c>
      <c r="J273" s="48">
        <f t="shared" si="62"/>
        <v>27.02118309376151</v>
      </c>
      <c r="K273" s="54">
        <v>55942961.84</v>
      </c>
      <c r="L273" s="45">
        <f t="shared" si="63"/>
        <v>16.8192214678533</v>
      </c>
      <c r="M273" s="44">
        <f t="shared" si="66"/>
        <v>298680188.24</v>
      </c>
      <c r="N273" s="45">
        <f t="shared" si="67"/>
        <v>89.79803837409179</v>
      </c>
      <c r="O273" s="55">
        <f t="shared" si="71"/>
        <v>-19.79803837409179</v>
      </c>
      <c r="P273" s="54">
        <f t="shared" si="68"/>
        <v>33933077.75999999</v>
      </c>
      <c r="Q273" s="56">
        <f t="shared" si="64"/>
        <v>10.201961625908208</v>
      </c>
      <c r="S273" s="2" t="s">
        <v>182</v>
      </c>
      <c r="T273" s="2">
        <v>83</v>
      </c>
      <c r="U273" s="2" t="s">
        <v>36</v>
      </c>
      <c r="V273" s="2"/>
      <c r="W273" s="2" t="s">
        <v>182</v>
      </c>
      <c r="Y273" s="37"/>
      <c r="Z273" s="38"/>
      <c r="AA273" s="2">
        <v>70</v>
      </c>
      <c r="AB273" s="2">
        <v>98</v>
      </c>
      <c r="AC273" s="49">
        <f t="shared" si="72"/>
        <v>0</v>
      </c>
      <c r="AG273" s="38"/>
      <c r="AH273" s="38"/>
      <c r="AI273" s="38">
        <f t="shared" si="69"/>
        <v>0</v>
      </c>
    </row>
    <row r="274" spans="1:35" s="1" customFormat="1" ht="23.25" customHeight="1">
      <c r="A274" s="50">
        <v>265</v>
      </c>
      <c r="B274" s="51" t="s">
        <v>309</v>
      </c>
      <c r="C274" s="52">
        <v>26923205</v>
      </c>
      <c r="D274" s="52"/>
      <c r="E274" s="53">
        <f t="shared" si="70"/>
        <v>26923205</v>
      </c>
      <c r="F274" s="54">
        <v>19491061.82</v>
      </c>
      <c r="G274" s="45">
        <f t="shared" si="60"/>
        <v>72.39502808079499</v>
      </c>
      <c r="H274" s="46">
        <f t="shared" si="61"/>
        <v>25.604971919205013</v>
      </c>
      <c r="I274" s="47">
        <f t="shared" si="65"/>
        <v>7432143.18</v>
      </c>
      <c r="J274" s="48">
        <f t="shared" si="62"/>
        <v>27.604971919205013</v>
      </c>
      <c r="K274" s="54">
        <v>5905268.71</v>
      </c>
      <c r="L274" s="45">
        <f t="shared" si="63"/>
        <v>21.933750866585164</v>
      </c>
      <c r="M274" s="44">
        <f t="shared" si="66"/>
        <v>25396330.53</v>
      </c>
      <c r="N274" s="45">
        <f t="shared" si="67"/>
        <v>94.32877894738014</v>
      </c>
      <c r="O274" s="55">
        <f t="shared" si="71"/>
        <v>-24.328778947380144</v>
      </c>
      <c r="P274" s="54">
        <f t="shared" si="68"/>
        <v>1526874.4699999988</v>
      </c>
      <c r="Q274" s="56">
        <f t="shared" si="64"/>
        <v>5.671221052619845</v>
      </c>
      <c r="S274" s="2" t="s">
        <v>182</v>
      </c>
      <c r="T274" s="2">
        <v>9</v>
      </c>
      <c r="U274" s="2" t="s">
        <v>43</v>
      </c>
      <c r="V274" s="2"/>
      <c r="W274" s="2" t="s">
        <v>182</v>
      </c>
      <c r="Y274" s="37"/>
      <c r="Z274" s="38"/>
      <c r="AA274" s="2">
        <v>70</v>
      </c>
      <c r="AB274" s="2">
        <v>98</v>
      </c>
      <c r="AC274" s="49">
        <f t="shared" si="72"/>
        <v>0</v>
      </c>
      <c r="AG274" s="38"/>
      <c r="AH274" s="38"/>
      <c r="AI274" s="38">
        <f t="shared" si="69"/>
        <v>0</v>
      </c>
    </row>
    <row r="275" spans="1:35" s="1" customFormat="1" ht="23.25" customHeight="1">
      <c r="A275" s="50">
        <v>266</v>
      </c>
      <c r="B275" s="51" t="s">
        <v>310</v>
      </c>
      <c r="C275" s="52">
        <v>1550130</v>
      </c>
      <c r="D275" s="52"/>
      <c r="E275" s="53">
        <f t="shared" si="70"/>
        <v>1550130</v>
      </c>
      <c r="F275" s="54">
        <v>1075775.86</v>
      </c>
      <c r="G275" s="45">
        <f t="shared" si="60"/>
        <v>69.39907362608298</v>
      </c>
      <c r="H275" s="46">
        <f t="shared" si="61"/>
        <v>28.60092637391702</v>
      </c>
      <c r="I275" s="47">
        <f t="shared" si="65"/>
        <v>474354.1399999999</v>
      </c>
      <c r="J275" s="48">
        <f t="shared" si="62"/>
        <v>30.600926373917023</v>
      </c>
      <c r="K275" s="54">
        <v>56000</v>
      </c>
      <c r="L275" s="45">
        <f t="shared" si="63"/>
        <v>3.6126002335288008</v>
      </c>
      <c r="M275" s="44">
        <f t="shared" si="66"/>
        <v>1131775.86</v>
      </c>
      <c r="N275" s="45">
        <f t="shared" si="67"/>
        <v>73.01167385961179</v>
      </c>
      <c r="O275" s="55">
        <f t="shared" si="71"/>
        <v>-3.01167385961179</v>
      </c>
      <c r="P275" s="54">
        <f t="shared" si="68"/>
        <v>418354.1399999999</v>
      </c>
      <c r="Q275" s="56">
        <f t="shared" si="64"/>
        <v>26.98832614038822</v>
      </c>
      <c r="S275" s="2">
        <v>3</v>
      </c>
      <c r="T275" s="2">
        <v>83</v>
      </c>
      <c r="U275" s="2" t="s">
        <v>36</v>
      </c>
      <c r="V275" s="2"/>
      <c r="W275" s="2" t="s">
        <v>37</v>
      </c>
      <c r="Y275" s="37"/>
      <c r="Z275" s="38"/>
      <c r="AA275" s="2">
        <v>70</v>
      </c>
      <c r="AB275" s="2">
        <v>98</v>
      </c>
      <c r="AC275" s="49">
        <f t="shared" si="72"/>
        <v>0</v>
      </c>
      <c r="AG275" s="38"/>
      <c r="AH275" s="38"/>
      <c r="AI275" s="38">
        <f t="shared" si="69"/>
        <v>0</v>
      </c>
    </row>
    <row r="276" spans="1:35" s="1" customFormat="1" ht="23.25" customHeight="1">
      <c r="A276" s="50">
        <v>267</v>
      </c>
      <c r="B276" s="51" t="s">
        <v>311</v>
      </c>
      <c r="C276" s="52">
        <v>26244090</v>
      </c>
      <c r="D276" s="52"/>
      <c r="E276" s="53">
        <f t="shared" si="70"/>
        <v>26244090</v>
      </c>
      <c r="F276" s="54">
        <v>18139140.19</v>
      </c>
      <c r="G276" s="45">
        <f t="shared" si="60"/>
        <v>69.11704764767993</v>
      </c>
      <c r="H276" s="46">
        <f t="shared" si="61"/>
        <v>28.882952352320075</v>
      </c>
      <c r="I276" s="47">
        <f t="shared" si="65"/>
        <v>8104949.809999999</v>
      </c>
      <c r="J276" s="48">
        <f t="shared" si="62"/>
        <v>30.88295235232008</v>
      </c>
      <c r="K276" s="54">
        <v>6026565.49</v>
      </c>
      <c r="L276" s="45">
        <f t="shared" si="63"/>
        <v>22.963514795140544</v>
      </c>
      <c r="M276" s="44">
        <f t="shared" si="66"/>
        <v>24165705.68</v>
      </c>
      <c r="N276" s="45">
        <f t="shared" si="67"/>
        <v>92.08056244282047</v>
      </c>
      <c r="O276" s="55">
        <f t="shared" si="71"/>
        <v>-22.080562442820465</v>
      </c>
      <c r="P276" s="54">
        <f t="shared" si="68"/>
        <v>2078384.3200000003</v>
      </c>
      <c r="Q276" s="56">
        <f t="shared" si="64"/>
        <v>7.919437557179541</v>
      </c>
      <c r="S276" s="2">
        <v>3</v>
      </c>
      <c r="T276" s="2">
        <v>12</v>
      </c>
      <c r="U276" s="2" t="s">
        <v>36</v>
      </c>
      <c r="V276" s="2"/>
      <c r="W276" s="2" t="s">
        <v>37</v>
      </c>
      <c r="Y276" s="37"/>
      <c r="Z276" s="38"/>
      <c r="AA276" s="2">
        <v>70</v>
      </c>
      <c r="AB276" s="2">
        <v>98</v>
      </c>
      <c r="AC276" s="49">
        <f t="shared" si="72"/>
        <v>0</v>
      </c>
      <c r="AG276" s="38">
        <v>2690781.29</v>
      </c>
      <c r="AH276" s="38">
        <v>134208</v>
      </c>
      <c r="AI276" s="38">
        <f t="shared" si="69"/>
        <v>2824989.29</v>
      </c>
    </row>
    <row r="277" spans="1:35" s="1" customFormat="1" ht="23.25" customHeight="1">
      <c r="A277" s="50">
        <v>268</v>
      </c>
      <c r="B277" s="51" t="s">
        <v>312</v>
      </c>
      <c r="C277" s="52">
        <v>4098640</v>
      </c>
      <c r="D277" s="52">
        <v>320000</v>
      </c>
      <c r="E277" s="53">
        <f t="shared" si="70"/>
        <v>4418640</v>
      </c>
      <c r="F277" s="54">
        <v>3035591.58</v>
      </c>
      <c r="G277" s="45">
        <f t="shared" si="60"/>
        <v>68.69968089728967</v>
      </c>
      <c r="H277" s="46">
        <f t="shared" si="61"/>
        <v>29.300319102710333</v>
      </c>
      <c r="I277" s="47">
        <f t="shared" si="65"/>
        <v>1383048.42</v>
      </c>
      <c r="J277" s="48">
        <f t="shared" si="62"/>
        <v>31.300319102710336</v>
      </c>
      <c r="K277" s="54">
        <v>234230</v>
      </c>
      <c r="L277" s="45">
        <f t="shared" si="63"/>
        <v>5.300952329223471</v>
      </c>
      <c r="M277" s="44">
        <f t="shared" si="66"/>
        <v>3269821.58</v>
      </c>
      <c r="N277" s="45">
        <f t="shared" si="67"/>
        <v>74.00063322651313</v>
      </c>
      <c r="O277" s="55">
        <f t="shared" si="71"/>
        <v>-4.000633226513131</v>
      </c>
      <c r="P277" s="54">
        <f t="shared" si="68"/>
        <v>1148818.42</v>
      </c>
      <c r="Q277" s="56">
        <f t="shared" si="64"/>
        <v>25.999366773486866</v>
      </c>
      <c r="S277" s="2">
        <v>9</v>
      </c>
      <c r="T277" s="2">
        <v>15</v>
      </c>
      <c r="U277" s="2" t="s">
        <v>74</v>
      </c>
      <c r="V277" s="2"/>
      <c r="W277" s="2" t="s">
        <v>37</v>
      </c>
      <c r="Y277" s="37"/>
      <c r="Z277" s="38"/>
      <c r="AA277" s="2">
        <v>70</v>
      </c>
      <c r="AB277" s="2">
        <v>98</v>
      </c>
      <c r="AC277" s="49">
        <f t="shared" si="72"/>
        <v>0</v>
      </c>
      <c r="AG277" s="38">
        <v>2690781.29</v>
      </c>
      <c r="AH277" s="38">
        <v>134208</v>
      </c>
      <c r="AI277" s="38">
        <f t="shared" si="69"/>
        <v>2824989.29</v>
      </c>
    </row>
    <row r="278" spans="1:35" s="1" customFormat="1" ht="23.25" customHeight="1">
      <c r="A278" s="50">
        <v>269</v>
      </c>
      <c r="B278" s="51" t="s">
        <v>313</v>
      </c>
      <c r="C278" s="52">
        <v>2908740</v>
      </c>
      <c r="D278" s="52"/>
      <c r="E278" s="53">
        <f t="shared" si="70"/>
        <v>2908740</v>
      </c>
      <c r="F278" s="54">
        <v>1856943.32</v>
      </c>
      <c r="G278" s="45">
        <f t="shared" si="60"/>
        <v>63.84012734036043</v>
      </c>
      <c r="H278" s="46">
        <f t="shared" si="61"/>
        <v>34.15987265963957</v>
      </c>
      <c r="I278" s="47">
        <f t="shared" si="65"/>
        <v>1051796.68</v>
      </c>
      <c r="J278" s="48">
        <f t="shared" si="62"/>
        <v>36.15987265963957</v>
      </c>
      <c r="K278" s="54">
        <v>99980</v>
      </c>
      <c r="L278" s="45">
        <f t="shared" si="63"/>
        <v>3.43722711552081</v>
      </c>
      <c r="M278" s="44">
        <f t="shared" si="66"/>
        <v>1956923.32</v>
      </c>
      <c r="N278" s="45">
        <f t="shared" si="67"/>
        <v>67.27735445588124</v>
      </c>
      <c r="O278" s="55">
        <f t="shared" si="71"/>
        <v>2.7226455441187625</v>
      </c>
      <c r="P278" s="54">
        <f t="shared" si="68"/>
        <v>951816.6799999999</v>
      </c>
      <c r="Q278" s="56">
        <f t="shared" si="64"/>
        <v>32.72264554411876</v>
      </c>
      <c r="S278" s="2">
        <v>9</v>
      </c>
      <c r="T278" s="2">
        <v>17</v>
      </c>
      <c r="U278" s="2" t="s">
        <v>39</v>
      </c>
      <c r="V278" s="2"/>
      <c r="W278" s="2" t="s">
        <v>37</v>
      </c>
      <c r="Y278" s="37"/>
      <c r="Z278" s="38"/>
      <c r="AA278" s="2">
        <v>70</v>
      </c>
      <c r="AB278" s="2">
        <v>98</v>
      </c>
      <c r="AC278" s="49">
        <f t="shared" si="72"/>
        <v>0</v>
      </c>
      <c r="AG278" s="38">
        <v>2690781.29</v>
      </c>
      <c r="AH278" s="38">
        <v>134208</v>
      </c>
      <c r="AI278" s="38">
        <f t="shared" si="69"/>
        <v>2824989.29</v>
      </c>
    </row>
    <row r="279" spans="1:35" s="1" customFormat="1" ht="23.25" customHeight="1">
      <c r="A279" s="50">
        <v>270</v>
      </c>
      <c r="B279" s="51" t="s">
        <v>314</v>
      </c>
      <c r="C279" s="52">
        <v>6987279</v>
      </c>
      <c r="D279" s="52"/>
      <c r="E279" s="53">
        <f t="shared" si="70"/>
        <v>6987279</v>
      </c>
      <c r="F279" s="54">
        <v>4205586.81</v>
      </c>
      <c r="G279" s="45">
        <f t="shared" si="60"/>
        <v>60.18919253116985</v>
      </c>
      <c r="H279" s="46">
        <f t="shared" si="61"/>
        <v>37.81080746883015</v>
      </c>
      <c r="I279" s="47">
        <f t="shared" si="65"/>
        <v>2781692.1900000004</v>
      </c>
      <c r="J279" s="48">
        <f t="shared" si="62"/>
        <v>39.81080746883015</v>
      </c>
      <c r="K279" s="54">
        <v>2057238.2</v>
      </c>
      <c r="L279" s="45">
        <f t="shared" si="63"/>
        <v>29.44262280066389</v>
      </c>
      <c r="M279" s="44">
        <f t="shared" si="66"/>
        <v>6262825.01</v>
      </c>
      <c r="N279" s="45">
        <f t="shared" si="67"/>
        <v>89.63181533183375</v>
      </c>
      <c r="O279" s="55">
        <f t="shared" si="71"/>
        <v>-19.63181533183375</v>
      </c>
      <c r="P279" s="54">
        <f t="shared" si="68"/>
        <v>724453.9900000002</v>
      </c>
      <c r="Q279" s="56">
        <f t="shared" si="64"/>
        <v>10.368184668166252</v>
      </c>
      <c r="S279" s="2" t="s">
        <v>182</v>
      </c>
      <c r="T279" s="2">
        <v>53</v>
      </c>
      <c r="U279" s="2" t="s">
        <v>39</v>
      </c>
      <c r="V279" s="2"/>
      <c r="W279" s="2" t="s">
        <v>182</v>
      </c>
      <c r="Y279" s="37"/>
      <c r="Z279" s="38"/>
      <c r="AA279" s="2">
        <v>70</v>
      </c>
      <c r="AB279" s="2">
        <v>98</v>
      </c>
      <c r="AC279" s="49"/>
      <c r="AG279" s="38"/>
      <c r="AH279" s="38"/>
      <c r="AI279" s="38"/>
    </row>
    <row r="280" spans="1:35" s="1" customFormat="1" ht="23.25" customHeight="1">
      <c r="A280" s="61">
        <v>271</v>
      </c>
      <c r="B280" s="62" t="s">
        <v>315</v>
      </c>
      <c r="C280" s="63">
        <v>105749170</v>
      </c>
      <c r="D280" s="63"/>
      <c r="E280" s="64">
        <f t="shared" si="70"/>
        <v>105749170</v>
      </c>
      <c r="F280" s="65">
        <v>59676398.7</v>
      </c>
      <c r="G280" s="45">
        <f t="shared" si="60"/>
        <v>56.43202561306155</v>
      </c>
      <c r="H280" s="46">
        <f t="shared" si="61"/>
        <v>41.56797438693845</v>
      </c>
      <c r="I280" s="47">
        <f t="shared" si="65"/>
        <v>46072771.3</v>
      </c>
      <c r="J280" s="48">
        <f t="shared" si="62"/>
        <v>43.56797438693845</v>
      </c>
      <c r="K280" s="65">
        <v>39157394.42</v>
      </c>
      <c r="L280" s="45">
        <f t="shared" si="63"/>
        <v>37.02855958112957</v>
      </c>
      <c r="M280" s="44">
        <f t="shared" si="66"/>
        <v>98833793.12</v>
      </c>
      <c r="N280" s="45">
        <f t="shared" si="67"/>
        <v>93.46058519419113</v>
      </c>
      <c r="O280" s="66">
        <f t="shared" si="71"/>
        <v>-23.460585194191125</v>
      </c>
      <c r="P280" s="54">
        <f t="shared" si="68"/>
        <v>6915376.879999995</v>
      </c>
      <c r="Q280" s="56">
        <f t="shared" si="64"/>
        <v>6.539414805808873</v>
      </c>
      <c r="S280" s="2" t="s">
        <v>182</v>
      </c>
      <c r="T280" s="2">
        <v>14</v>
      </c>
      <c r="U280" s="2" t="s">
        <v>74</v>
      </c>
      <c r="V280" s="2"/>
      <c r="W280" s="2" t="s">
        <v>182</v>
      </c>
      <c r="Y280" s="37"/>
      <c r="Z280" s="38"/>
      <c r="AA280" s="2">
        <v>70</v>
      </c>
      <c r="AB280" s="2">
        <v>98</v>
      </c>
      <c r="AC280" s="49"/>
      <c r="AG280" s="38"/>
      <c r="AH280" s="38"/>
      <c r="AI280" s="38"/>
    </row>
    <row r="281" spans="1:35" s="1" customFormat="1" ht="23.25" customHeight="1">
      <c r="A281" s="67">
        <v>272</v>
      </c>
      <c r="B281" s="68" t="s">
        <v>316</v>
      </c>
      <c r="C281" s="69">
        <v>12273658</v>
      </c>
      <c r="D281" s="69"/>
      <c r="E281" s="70">
        <f t="shared" si="70"/>
        <v>12273658</v>
      </c>
      <c r="F281" s="71">
        <v>1014347.8</v>
      </c>
      <c r="G281" s="72">
        <f t="shared" si="60"/>
        <v>8.264429398309778</v>
      </c>
      <c r="H281" s="73">
        <f t="shared" si="61"/>
        <v>89.73557060169023</v>
      </c>
      <c r="I281" s="74">
        <f t="shared" si="65"/>
        <v>11259310.2</v>
      </c>
      <c r="J281" s="75">
        <f t="shared" si="62"/>
        <v>91.73557060169023</v>
      </c>
      <c r="K281" s="71">
        <v>11083998</v>
      </c>
      <c r="L281" s="72">
        <f t="shared" si="63"/>
        <v>90.30720914661302</v>
      </c>
      <c r="M281" s="71">
        <f t="shared" si="66"/>
        <v>12098345.8</v>
      </c>
      <c r="N281" s="72">
        <f t="shared" si="67"/>
        <v>98.57163854492279</v>
      </c>
      <c r="O281" s="75">
        <f t="shared" si="71"/>
        <v>-28.57163854492279</v>
      </c>
      <c r="P281" s="71">
        <f t="shared" si="68"/>
        <v>175312.19999999925</v>
      </c>
      <c r="Q281" s="72">
        <f t="shared" si="64"/>
        <v>1.4283614550772008</v>
      </c>
      <c r="S281" s="2" t="s">
        <v>182</v>
      </c>
      <c r="T281" s="2">
        <v>126</v>
      </c>
      <c r="U281" s="2" t="s">
        <v>36</v>
      </c>
      <c r="V281" s="2"/>
      <c r="W281" s="2" t="s">
        <v>182</v>
      </c>
      <c r="Y281" s="37"/>
      <c r="Z281" s="38"/>
      <c r="AA281" s="2">
        <v>70</v>
      </c>
      <c r="AB281" s="2">
        <v>98</v>
      </c>
      <c r="AC281" s="49"/>
      <c r="AG281" s="38"/>
      <c r="AH281" s="38"/>
      <c r="AI281" s="38"/>
    </row>
    <row r="282" ht="19.5">
      <c r="AC282" s="49"/>
    </row>
    <row r="283" ht="19.5">
      <c r="AC283" s="49"/>
    </row>
    <row r="284" ht="19.5">
      <c r="AC284" s="49"/>
    </row>
    <row r="285" ht="19.5">
      <c r="AC285" s="49"/>
    </row>
    <row r="286" ht="19.5">
      <c r="AC286" s="49"/>
    </row>
    <row r="287" ht="19.5">
      <c r="AC287" s="49"/>
    </row>
    <row r="288" ht="19.5">
      <c r="AC288" s="49"/>
    </row>
    <row r="289" ht="19.5">
      <c r="AC289" s="49"/>
    </row>
    <row r="290" ht="19.5">
      <c r="AC290" s="49"/>
    </row>
    <row r="291" ht="19.5">
      <c r="AC291" s="49"/>
    </row>
    <row r="292" ht="19.5">
      <c r="AC292" s="49"/>
    </row>
    <row r="293" ht="19.5">
      <c r="AC293" s="49"/>
    </row>
    <row r="294" ht="19.5">
      <c r="AC294" s="49"/>
    </row>
    <row r="295" ht="19.5">
      <c r="AC295" s="49"/>
    </row>
    <row r="296" ht="19.5">
      <c r="AC296" s="49"/>
    </row>
    <row r="297" ht="19.5">
      <c r="AC297" s="49"/>
    </row>
    <row r="298" ht="19.5">
      <c r="AC298" s="49"/>
    </row>
    <row r="299" ht="19.5">
      <c r="AC299" s="49"/>
    </row>
    <row r="300" ht="19.5">
      <c r="AC300" s="49"/>
    </row>
    <row r="301" ht="19.5">
      <c r="AC301" s="49"/>
    </row>
    <row r="302" ht="19.5">
      <c r="AC302" s="49"/>
    </row>
    <row r="303" ht="19.5">
      <c r="AC303" s="49"/>
    </row>
    <row r="304" ht="19.5">
      <c r="AC304" s="49"/>
    </row>
    <row r="305" ht="19.5">
      <c r="AC305" s="49"/>
    </row>
    <row r="306" ht="19.5">
      <c r="AC306" s="49"/>
    </row>
    <row r="307" ht="19.5">
      <c r="AC307" s="49"/>
    </row>
    <row r="308" ht="19.5">
      <c r="AC308" s="49"/>
    </row>
    <row r="309" ht="19.5">
      <c r="AC309" s="49"/>
    </row>
    <row r="310" ht="19.5">
      <c r="AC310" s="49"/>
    </row>
    <row r="311" ht="19.5">
      <c r="AC311" s="49"/>
    </row>
    <row r="312" ht="19.5">
      <c r="AC312" s="49"/>
    </row>
    <row r="313" ht="19.5">
      <c r="AC313" s="49"/>
    </row>
    <row r="314" ht="19.5">
      <c r="AC314" s="49"/>
    </row>
    <row r="315" ht="19.5">
      <c r="AC315" s="49"/>
    </row>
    <row r="316" ht="19.5">
      <c r="AC316" s="49"/>
    </row>
    <row r="317" ht="19.5">
      <c r="AC317" s="49"/>
    </row>
    <row r="318" ht="19.5">
      <c r="AC318" s="49"/>
    </row>
    <row r="319" ht="19.5">
      <c r="AC319" s="49"/>
    </row>
    <row r="320" ht="19.5">
      <c r="AC320" s="49"/>
    </row>
    <row r="321" ht="19.5">
      <c r="AC321" s="49"/>
    </row>
    <row r="322" ht="19.5">
      <c r="AC322" s="49"/>
    </row>
    <row r="323" ht="19.5">
      <c r="AC323" s="49"/>
    </row>
    <row r="324" ht="19.5">
      <c r="AC324" s="49"/>
    </row>
    <row r="325" ht="19.5">
      <c r="AC325" s="49"/>
    </row>
    <row r="326" ht="19.5">
      <c r="AC326" s="49"/>
    </row>
    <row r="327" ht="19.5">
      <c r="AC327" s="49"/>
    </row>
    <row r="328" ht="19.5">
      <c r="AC328" s="49"/>
    </row>
    <row r="329" ht="19.5">
      <c r="AC329" s="49"/>
    </row>
    <row r="330" ht="19.5">
      <c r="AC330" s="49"/>
    </row>
    <row r="331" ht="19.5">
      <c r="AC331" s="49"/>
    </row>
    <row r="332" ht="19.5">
      <c r="AC332" s="49"/>
    </row>
    <row r="333" ht="19.5">
      <c r="AC333" s="49"/>
    </row>
    <row r="334" ht="19.5">
      <c r="AC334" s="49"/>
    </row>
    <row r="335" ht="19.5">
      <c r="AC335" s="49"/>
    </row>
    <row r="336" ht="19.5">
      <c r="AC336" s="49"/>
    </row>
    <row r="337" ht="19.5">
      <c r="AC337" s="49"/>
    </row>
    <row r="338" ht="19.5">
      <c r="AC338" s="49"/>
    </row>
    <row r="339" ht="19.5">
      <c r="AC339" s="49"/>
    </row>
    <row r="340" ht="19.5">
      <c r="AC340" s="49"/>
    </row>
    <row r="341" ht="19.5">
      <c r="AC341" s="49"/>
    </row>
    <row r="342" ht="19.5">
      <c r="AC342" s="49"/>
    </row>
    <row r="343" ht="19.5">
      <c r="AC343" s="49"/>
    </row>
    <row r="344" ht="19.5">
      <c r="AC344" s="49"/>
    </row>
    <row r="345" ht="19.5">
      <c r="AC345" s="49"/>
    </row>
    <row r="346" ht="19.5">
      <c r="AC346" s="49"/>
    </row>
    <row r="347" ht="19.5">
      <c r="AC347" s="49"/>
    </row>
    <row r="348" ht="19.5">
      <c r="AC348" s="49"/>
    </row>
    <row r="349" ht="19.5">
      <c r="AC349" s="49"/>
    </row>
    <row r="350" ht="19.5">
      <c r="AC350" s="49"/>
    </row>
    <row r="351" ht="19.5">
      <c r="AC351" s="49"/>
    </row>
    <row r="352" ht="19.5">
      <c r="AC352" s="49"/>
    </row>
    <row r="353" ht="19.5">
      <c r="AC353" s="49"/>
    </row>
    <row r="354" ht="19.5">
      <c r="AC354" s="49"/>
    </row>
    <row r="355" ht="19.5">
      <c r="AC355" s="49"/>
    </row>
    <row r="356" ht="19.5">
      <c r="AC356" s="49"/>
    </row>
    <row r="357" ht="19.5">
      <c r="AC357" s="49"/>
    </row>
    <row r="358" ht="19.5">
      <c r="AC358" s="49"/>
    </row>
    <row r="359" ht="19.5">
      <c r="AC359" s="49"/>
    </row>
    <row r="360" ht="19.5">
      <c r="AC360" s="49"/>
    </row>
    <row r="361" ht="19.5">
      <c r="AC361" s="49"/>
    </row>
    <row r="362" ht="19.5">
      <c r="AC362" s="49"/>
    </row>
    <row r="363" ht="19.5">
      <c r="AC363" s="49"/>
    </row>
    <row r="364" ht="19.5">
      <c r="AC364" s="49"/>
    </row>
    <row r="365" ht="19.5">
      <c r="AC365" s="49"/>
    </row>
    <row r="366" ht="19.5">
      <c r="AC366" s="49"/>
    </row>
    <row r="367" ht="19.5">
      <c r="AC367" s="49"/>
    </row>
    <row r="368" ht="19.5">
      <c r="AC368" s="49"/>
    </row>
    <row r="369" ht="19.5">
      <c r="AC369" s="49"/>
    </row>
    <row r="370" ht="19.5">
      <c r="AC370" s="49"/>
    </row>
    <row r="371" ht="19.5">
      <c r="AC371" s="49"/>
    </row>
    <row r="372" ht="19.5">
      <c r="AC372" s="49"/>
    </row>
    <row r="373" ht="19.5">
      <c r="AC373" s="49"/>
    </row>
    <row r="374" ht="19.5">
      <c r="AC374" s="49"/>
    </row>
    <row r="375" ht="19.5">
      <c r="AC375" s="49"/>
    </row>
    <row r="376" ht="19.5">
      <c r="AC376" s="49"/>
    </row>
    <row r="377" ht="19.5">
      <c r="AC377" s="49"/>
    </row>
    <row r="378" ht="19.5">
      <c r="AC378" s="49"/>
    </row>
    <row r="379" ht="19.5">
      <c r="AC379" s="49"/>
    </row>
    <row r="380" ht="19.5">
      <c r="AC380" s="49"/>
    </row>
    <row r="381" ht="19.5">
      <c r="AC381" s="49"/>
    </row>
    <row r="382" ht="19.5">
      <c r="AC382" s="49"/>
    </row>
    <row r="383" ht="19.5">
      <c r="AC383" s="49"/>
    </row>
    <row r="384" ht="19.5">
      <c r="AC384" s="49"/>
    </row>
    <row r="385" ht="19.5">
      <c r="AC385" s="49"/>
    </row>
    <row r="386" ht="19.5">
      <c r="AC386" s="49"/>
    </row>
    <row r="387" ht="19.5">
      <c r="AC387" s="49"/>
    </row>
    <row r="388" ht="19.5">
      <c r="AC388" s="49"/>
    </row>
    <row r="389" ht="19.5">
      <c r="AC389" s="49"/>
    </row>
    <row r="390" ht="19.5">
      <c r="AC390" s="49"/>
    </row>
    <row r="391" ht="19.5">
      <c r="AC391" s="49"/>
    </row>
    <row r="392" ht="19.5">
      <c r="AC392" s="49"/>
    </row>
    <row r="393" ht="19.5">
      <c r="AC393" s="49"/>
    </row>
    <row r="394" ht="19.5">
      <c r="AC394" s="49"/>
    </row>
    <row r="395" ht="19.5">
      <c r="AC395" s="49"/>
    </row>
    <row r="396" ht="19.5">
      <c r="AC396" s="49"/>
    </row>
    <row r="397" ht="19.5">
      <c r="AC397" s="49"/>
    </row>
    <row r="398" ht="19.5">
      <c r="AC398" s="49"/>
    </row>
    <row r="399" ht="19.5">
      <c r="AC399" s="49"/>
    </row>
    <row r="400" ht="19.5">
      <c r="AC400" s="49"/>
    </row>
    <row r="401" ht="19.5">
      <c r="AC401" s="49"/>
    </row>
    <row r="402" ht="19.5">
      <c r="AC402" s="49"/>
    </row>
    <row r="403" ht="19.5">
      <c r="AC403" s="49"/>
    </row>
    <row r="404" ht="19.5">
      <c r="AC404" s="49"/>
    </row>
    <row r="405" ht="19.5">
      <c r="AC405" s="49"/>
    </row>
    <row r="406" ht="19.5">
      <c r="AC406" s="49"/>
    </row>
    <row r="407" ht="19.5">
      <c r="AC407" s="49"/>
    </row>
  </sheetData>
  <sheetProtection/>
  <autoFilter ref="S9:W275"/>
  <mergeCells count="11">
    <mergeCell ref="B4:Q4"/>
    <mergeCell ref="B1:Q1"/>
    <mergeCell ref="B2:Q2"/>
    <mergeCell ref="B3:Q3"/>
    <mergeCell ref="A5:A7"/>
    <mergeCell ref="I5:J5"/>
    <mergeCell ref="P5:Q5"/>
    <mergeCell ref="M5:O5"/>
    <mergeCell ref="B5:B7"/>
    <mergeCell ref="K5:L5"/>
    <mergeCell ref="F5:H5"/>
  </mergeCells>
  <printOptions/>
  <pageMargins left="0.2" right="0.24" top="0.4" bottom="0.38" header="0.17" footer="0.17"/>
  <pageSetup horizontalDpi="600" verticalDpi="600" orientation="landscape" paperSize="9" scale="75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admin</cp:lastModifiedBy>
  <dcterms:created xsi:type="dcterms:W3CDTF">2011-09-16T01:09:31Z</dcterms:created>
  <dcterms:modified xsi:type="dcterms:W3CDTF">2011-09-16T03:45:13Z</dcterms:modified>
  <cp:category/>
  <cp:version/>
  <cp:contentType/>
  <cp:contentStatus/>
</cp:coreProperties>
</file>