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5600" windowHeight="9750" activeTab="0"/>
  </bookViews>
  <sheets>
    <sheet name="สรุปการจัดลำดับ " sheetId="1" r:id="rId1"/>
  </sheets>
  <definedNames>
    <definedName name="_xlnm._FilterDatabase" localSheetId="0" hidden="1">'สรุปการจัดลำดับ '!$S$10:$V$276</definedName>
    <definedName name="_xlfn.BAHTTEXT" hidden="1">#NAME?</definedName>
    <definedName name="A">#REF!</definedName>
    <definedName name="_xlnm.Print_Area" localSheetId="0">'สรุปการจัดลำดับ '!$A$1:$Q$281</definedName>
    <definedName name="_xlnm.Print_Titles" localSheetId="0">'สรุปการจัดลำดับ '!$6:$8</definedName>
  </definedNames>
  <calcPr fullCalcOnLoad="1"/>
</workbook>
</file>

<file path=xl/sharedStrings.xml><?xml version="1.0" encoding="utf-8"?>
<sst xmlns="http://schemas.openxmlformats.org/spreadsheetml/2006/main" count="710" uniqueCount="317">
  <si>
    <t xml:space="preserve">สรุปการจัดลำดับการเบิกจ่ายงบประมาณ ระดับหน่วยรับงบประมาณ                             </t>
  </si>
  <si>
    <t>ประจำปีงบประมาณ พ.ศ. 2554</t>
  </si>
  <si>
    <t>ลำดับที่</t>
  </si>
  <si>
    <t>หน่วยงาน</t>
  </si>
  <si>
    <t>งบเบิกแทนที่รับโอน/โอนให้หน่วยงานเบิกแทน</t>
  </si>
  <si>
    <t>ได้รับจัดสรรเงินประจำงวด</t>
  </si>
  <si>
    <t xml:space="preserve">  เบิกจ่ายสะสม</t>
  </si>
  <si>
    <t>เงินประจำงวดคงเหลือหลังเบิกจ่ายสะสม</t>
  </si>
  <si>
    <t>ก่อหนี้ผูกพัน (ใบสั่งซื้อ/สัญญา)</t>
  </si>
  <si>
    <t>รวมก่อหนี้ผูกพันและเบิกจ่ายสะสม</t>
  </si>
  <si>
    <t>เงินประจำงวดคงเหลือ หลังก่อหนี้ผูกพันและเบิกจ่ายสะสม</t>
  </si>
  <si>
    <t>(1)</t>
  </si>
  <si>
    <t>(2)</t>
  </si>
  <si>
    <t>คิดเป็นร้อยละ</t>
  </si>
  <si>
    <t>(3) = (1) - (2)</t>
  </si>
  <si>
    <t>(4)</t>
  </si>
  <si>
    <t>(5) = (3) + (4)</t>
  </si>
  <si>
    <t>เปรียบเทียบ (สูง) ต่ำ กว่า มติ ครม. ที่กำหนดไว้ 70 %</t>
  </si>
  <si>
    <t>(5) = (3) - (4)</t>
  </si>
  <si>
    <t>คิดเป็น%</t>
  </si>
  <si>
    <t>เปรียบเทียบ (สูง) ต่ำกว่า มติ ครม. ที่กำหนดไว้ 20%</t>
  </si>
  <si>
    <t>(5) = (2) + (4)</t>
  </si>
  <si>
    <t>(6) = (3) - (5)</t>
  </si>
  <si>
    <t>(3) = (1) -/+ (2)</t>
  </si>
  <si>
    <t>(6)</t>
  </si>
  <si>
    <t>(7) = (4) + (6)</t>
  </si>
  <si>
    <t>(8) = (3) - (7)</t>
  </si>
  <si>
    <t>เขต</t>
  </si>
  <si>
    <t>สำนัก/กอง</t>
  </si>
  <si>
    <t>สสอ.ปศจ</t>
  </si>
  <si>
    <t>ก/จ</t>
  </si>
  <si>
    <t>ก่อหนี้</t>
  </si>
  <si>
    <t>เบิกจ่าย</t>
  </si>
  <si>
    <t>งบบุคลากร</t>
  </si>
  <si>
    <t>งบดำเนินงาน</t>
  </si>
  <si>
    <t>รวม</t>
  </si>
  <si>
    <t>**** รวมทุกงบรายจ่าย (รวมทุกหน่วยงาน)</t>
  </si>
  <si>
    <t>***   0700600061  สถานีพัฒนาอาหารสัตว์อุดรธานี</t>
  </si>
  <si>
    <t>จ</t>
  </si>
  <si>
    <t>***   0700600070  สถานีพัฒนาอาหารสัตว์แพร่</t>
  </si>
  <si>
    <t>***   0700600063  สถานีพัฒนาอาหารสัตว์หนองคาย</t>
  </si>
  <si>
    <t>***   0700600069  ศูนย์วิจัยและพัฒนาอาหารสัตว์ลำปาง</t>
  </si>
  <si>
    <t>***   0700600135  ศูนย์วิจัยการผสมเทียมและเทคโนโลยีฯ นครราชสีมา</t>
  </si>
  <si>
    <t>***   0700600096  ด่านกักกันสัตว์ประจวบคีรีขันธ์</t>
  </si>
  <si>
    <t>***   0700600257  ด่านกักกันสัตว์หนองบัวลำภู</t>
  </si>
  <si>
    <t>***   0700600101  ด่านกักกันสัตว์นราธิวาส</t>
  </si>
  <si>
    <t>***   0700600136  ศูนย์วิจัยการผสมเทียมและเทคโนโลยีฯ ขอนแก่น</t>
  </si>
  <si>
    <t>***   0700600153  ศูนย์วิจัยและพัฒนาฯ ตะวันออกเฉียงเหนือ(ตอนบน)</t>
  </si>
  <si>
    <t>***   0700600124  ด่านกักกันสัตว์ตรัง</t>
  </si>
  <si>
    <t>***   0700600076  สถานีพัฒนาอาหารสัตว์สุพรรณบุรี</t>
  </si>
  <si>
    <t>***   0700600144  ศูนย์วิจัยและถ่ายทอดเทคโนโลยีทับกวาง</t>
  </si>
  <si>
    <t>***   0700600267  ด่านกักกันสัตว์นครปฐม</t>
  </si>
  <si>
    <t>***   0700600107  ด่านกักกันสัตว์สระแก้ว</t>
  </si>
  <si>
    <t>***   0700600105  ด่านกักกันสัตว์ปราจีนบุรี</t>
  </si>
  <si>
    <t>***   0700600077  ศูนย์วิจัยและพัฒนาอาหารสัตว์สุราษฎร์ธานี</t>
  </si>
  <si>
    <t>***   0700600067  สถานีพัฒนาอาหารสัตว์นครพนม</t>
  </si>
  <si>
    <t>***   0700600065  สถานีพัฒนาอาหารสัตว์กาฬสินธุ์</t>
  </si>
  <si>
    <t>***   0700600132  ศูนย์วิจัยและพัฒนาเทคโนโลยีการย้ายฝากตัวอ่อน</t>
  </si>
  <si>
    <t>***   0700600103  ด่านกักกันสัตว์จันทบุรี</t>
  </si>
  <si>
    <t>***   0700600066  สถานีพัฒนาอาหารสัตว์สกลนคร</t>
  </si>
  <si>
    <t>***   0700600151  สำนักสุขศาสตร์สัตว์และสุขอนามัยที่ 4</t>
  </si>
  <si>
    <t>สสอ</t>
  </si>
  <si>
    <t>***   0700600110  ด่านกักกันสัตว์ศรีสะเกษ</t>
  </si>
  <si>
    <t>***   0700600054  ศูนย์วิจัยและพัฒนาอาหารสัตว์ชัยนาท</t>
  </si>
  <si>
    <t>***   0700600075  สถานีพัฒนาอาหารสัตว์ประจวบคีรีขันธ์</t>
  </si>
  <si>
    <t>***   0700600019  ศูนย์วิจัยและบำรุงพันธุ์สัตว์กบินทร์บุรี</t>
  </si>
  <si>
    <t>***   0700600071  สถานีพัฒนาอาหารสัตว์สุโขทัย</t>
  </si>
  <si>
    <t>***   0700600109  ด่านกักกันสัตว์สุรินทร์</t>
  </si>
  <si>
    <t>***   0700600040  สถานีวิจัยทดสอบพันธุ์สัตว์แม่ฮ่องสอน</t>
  </si>
  <si>
    <t>***   0700600072  สถานีพัฒนาอาหารสัตว์พิจิตร</t>
  </si>
  <si>
    <t>***   0700600064  สถานีพัฒนาอาหารสัตว์มหาสารคาม</t>
  </si>
  <si>
    <t>***   0700600139  ศูนย์วิจัยการผสมเทียมและเทคโนโลยีฯ ราชบุรี</t>
  </si>
  <si>
    <t>***   0700600057  สถานีพัฒนาอาหารสัตว์บุรีรัมย์</t>
  </si>
  <si>
    <t>***   0700600261  ด่านกักกันสัตว์ลำพูน</t>
  </si>
  <si>
    <t>***   0700600166  สำนักสุขศาสตร์สัตว์และสุขอนามัยที่ 9</t>
  </si>
  <si>
    <t>***   0700600038  สถานีวิจัยทดสอบพันธุ์สัตว์แพร่</t>
  </si>
  <si>
    <t>***   0700600028  สถานีวิจัยทดสอบพันธุ์สัตว์เลย</t>
  </si>
  <si>
    <t>***   0700600137  ศูนย์วิจัยการผสมเทียมและเทคโนโลยีฯ เชียงใหม่</t>
  </si>
  <si>
    <t>***   0700600119  ด่านกักกันสัตว์อุตรดิตถ์</t>
  </si>
  <si>
    <t>***   0700600033  สถานีวิจัยทดสอบพันธุ์สัตว์อุบลราชธานี</t>
  </si>
  <si>
    <t>***   0700600269  ด่านกักกันสัตว์สุราษฎร์ธานี</t>
  </si>
  <si>
    <t>***   0700600034  สถานีวิจัยทดสอบพันธุ์สัตว์อุดรธานี</t>
  </si>
  <si>
    <t>***   0700600041  ศูนย์วิจัยและบำรุงพันธุ์สัตว์ตาก</t>
  </si>
  <si>
    <t>***   0700600106  ด่านกักกันสัตว์นครนายก</t>
  </si>
  <si>
    <t>***   0700600162  ศูนย์วิจัยและพัฒนาการสัตวแพทย์ภาคตะวันตก</t>
  </si>
  <si>
    <t>***   0700600045  สถานีวิจัยทดสอบพันธุ์สัตว์สุพรรณบุรี</t>
  </si>
  <si>
    <t>***   0700600062  สถานีพัฒนาอาหารสัตว์เลย</t>
  </si>
  <si>
    <t>***   0700600026  ศูนย์วิจัยและบำรุงพันธุ์สัตว์ลำพญากลาง</t>
  </si>
  <si>
    <t>***   0700600044  ศูนย์วิจัยและบำรุงพันธุ์สัตว์หนองกวาง</t>
  </si>
  <si>
    <t>***   0700600027  สถานีวิจัยทดสอบพันธุ์สัตว์ชัยภูมิ</t>
  </si>
  <si>
    <t>***   0700600023  สถานีวิจัยทดสอบพันธุ์สัตว์ปราจีนบุรี</t>
  </si>
  <si>
    <t>***   0700600130  ศูนย์ผลิตน้ำเชื้อแช่แข็งฯ ตะวันออกเฉียงเหนือ</t>
  </si>
  <si>
    <t>***   0700600216  สำนักงานปศุสัตว์จังหวัดกำแพงเพชร</t>
  </si>
  <si>
    <t>ปศจ</t>
  </si>
  <si>
    <t>***   0700600159  ศูนย์วิจัยและพัฒนาการสัตวแพทย์ภาคเหนือ(ตอนล่าง)</t>
  </si>
  <si>
    <t>***   0700600196  สำนักงานปศุสัตว์จังหวัดอุดรธานี</t>
  </si>
  <si>
    <t>***   0700600037  ศูนย์วิจัยและบำรุงพันธุ์สัตว์เชียงใหม่</t>
  </si>
  <si>
    <t>***   0700600093  ด่านกักกันสัตว์พิจิตร</t>
  </si>
  <si>
    <t>***   0700600158  ศูนย์วิจัยและถ่ายทอดเทคโนโลยีอุทัยธานี</t>
  </si>
  <si>
    <t>***   0700600068  สถานีพัฒนาอาหารสัตว์มุกดาหาร</t>
  </si>
  <si>
    <t>***   0700600032  ศูนย์วิจัยและบำรุงพันธุ์สัตว์ท่าพระ</t>
  </si>
  <si>
    <t>***   0700600152  ศูนย์วิจัยและถ่ายทอดเทคโนโลยีมหาสารคาม</t>
  </si>
  <si>
    <t>***   0700600117  ด่านกักกันสัตว์น่าน</t>
  </si>
  <si>
    <t>***   0700600022  สถานีวิจัยทดสอบพันธุ์สัตว์สระแก้ว</t>
  </si>
  <si>
    <t>***   0700600116  ด่านกักกันสัตว์แพร่</t>
  </si>
  <si>
    <t>***   0700600154  สำนักสุขศาสตร์สัตว์และสุขอนามัยที่ 5</t>
  </si>
  <si>
    <t>***   0700600225  สำนักงานปศุสัตว์จังหวัดนครปฐม</t>
  </si>
  <si>
    <t>***   0700600161  ศูนย์วิจัยและถ่ายทอดเทคโนโลยีเขาไชยราช</t>
  </si>
  <si>
    <t>***   0700600078  สถานีพัฒนาอาหารสัตว์ชุมพร</t>
  </si>
  <si>
    <t>***   0700600128  ศูนย์ผลิตน้ำเชื้อแช่แข็งพ่อพันธุ์ลำพญากลาง</t>
  </si>
  <si>
    <t>***   0700600131  ศูนย์ผลิตน้ำเชื้อสุกรราชบุรี</t>
  </si>
  <si>
    <t>***   0700600266  ด่านกักกันสัตว์สมุทรสงคราม</t>
  </si>
  <si>
    <t>***   0700600214  สำนักงานปศุสัตว์จังหวัดนครสวรรค์</t>
  </si>
  <si>
    <t>***   0700600150  ศูนย์วิจัยและพัฒนาฯ ตะวันออกเฉียงเหนือ(ตอนล่าง)</t>
  </si>
  <si>
    <t>***   0700600029  ศูนย์วิจัยและบำรุงพันธุ์สัตว์สุรินทร์</t>
  </si>
  <si>
    <t>***   0700600195  สำนักงานปศุสัตว์จังหวัดขอนแก่น</t>
  </si>
  <si>
    <t>***   0700600074  ศูนย์วิจัยและพัฒนาอาหารสัตว์เพชรบุรี</t>
  </si>
  <si>
    <t>***   0700600020  สถานีวิจัยทดสอบพันธุ์สัตว์จันทบุรี</t>
  </si>
  <si>
    <t>***   0700600165  ศูนย์วิจัยและพัฒนาการสัตวแพทย์ภาคใต้</t>
  </si>
  <si>
    <t>***   0700600112  ด่านกักกันสัตว์อำนาจเจริญ</t>
  </si>
  <si>
    <t>***   0700600056  ศูนย์วิจัยและพัฒนาอาหารสัตว์นครราชสีมา</t>
  </si>
  <si>
    <t>***   0700600140  ศูนย์วิจัยการผสมเทียมและเทคโนโลยีฯ สุราษฏร์ธานี</t>
  </si>
  <si>
    <t>***   0700600179  สำนักงานปศุสัตว์จังหวัดระยอง</t>
  </si>
  <si>
    <t>***   0700600039  สถานีวิจัยทดสอบพันธุ์สัตว์พะเยา</t>
  </si>
  <si>
    <t>***   0700600018  ศูนย์วิจัยและบำรุงพันธุ์สัตว์ทับกวาง</t>
  </si>
  <si>
    <t>***   0700600016  กลุ่มวิจัยและพัฒนาผลิตภัณฑ์นม</t>
  </si>
  <si>
    <t>***   0700600025  สถานีวิจัยทดสอบพันธุ์สัตว์ปากช่อง</t>
  </si>
  <si>
    <t>***   0700600055  ศูนย์วิจัยและพัฒนาอาหารสัตว์สระแก้ว</t>
  </si>
  <si>
    <t>***   0700600157  สำนักสุขศาสตร์สัตว์และสุขอนามัยที่ 6</t>
  </si>
  <si>
    <t>***   0700600000  กรมปศุสัตว์</t>
  </si>
  <si>
    <t>ก</t>
  </si>
  <si>
    <t>***   0700600059  สถานีพัฒนาอาหารสัตว์ร้อยเอ็ด</t>
  </si>
  <si>
    <t>***   0700600252  ด่านกักกันสัตว์ระยอง</t>
  </si>
  <si>
    <t>***   0700600265  ด่านกักกันสัตว์นครสวรรค์</t>
  </si>
  <si>
    <t>***   0700600030  สถานีวิจัยทดสอบพันธุ์สัตว์บุรีรัมย์</t>
  </si>
  <si>
    <t>***   0700600047  สถานีวิจัยทดสอบพันธุ์สัตว์นครศรีธรรมราช</t>
  </si>
  <si>
    <t>***   0700600043  สถานีวิจัยทดสอบพันธุ์สัตว์พิษณุโลก</t>
  </si>
  <si>
    <t>***   0700600114  ด่านกักกันสัตว์เลย</t>
  </si>
  <si>
    <t>***   0700600259  ด่านกักกันสัตว์ขอนแก่น</t>
  </si>
  <si>
    <t>***   0700600060  ศูนย์วิจัยและพัฒนาอาหารสัตว์ขอนแก่น</t>
  </si>
  <si>
    <t>***   0700600090  ด่านกักกันสัตว์แม่ฮ่องสอน</t>
  </si>
  <si>
    <t>***   0700600274  ด่านกักกันสัตว์ฉะเชิงเทรา</t>
  </si>
  <si>
    <t>***   0700600007  กองนิติการ</t>
  </si>
  <si>
    <t>***   0700600094  ด่านกักกันสัตว์เพชรบูรณ์</t>
  </si>
  <si>
    <t>***   0700600263  ด่านกักกันสัตว์สุโขทัย</t>
  </si>
  <si>
    <t>***   0700600185  สำนักงานปศุสัตว์จังหวัดสระแก้ว</t>
  </si>
  <si>
    <t>***   0700600232  สำนักงานปศุสัตว์จังหวัดพังงา</t>
  </si>
  <si>
    <t>***   0700600146  ศูนย์วิจัยและถ่ายทอดเทคโนโลยีปลวกแดง</t>
  </si>
  <si>
    <t>***   0700600262  ด่านกักกันสัตว์พิษณุโลก</t>
  </si>
  <si>
    <t>***   0700600200  สำนักงานปศุสัตว์จังหวัดร้อยเอ็ด</t>
  </si>
  <si>
    <t>***   0700600129  ศูนย์ผลิตน้ำเชื้อพ่อโคพันธุ์โครงหลวงอินทนนท์</t>
  </si>
  <si>
    <t>***   0700600223  สำนักงานปศุสัตว์จังหวัดกาญจนบุรี</t>
  </si>
  <si>
    <t>***   0700600197  สำนักงานปศุสัตว์จังหวัดเลย</t>
  </si>
  <si>
    <t>***   0700600125  ด่านกักกันสัตว์ยะลา</t>
  </si>
  <si>
    <t>***   0700600268  ด่านกักกันสัตว์กระบี่</t>
  </si>
  <si>
    <t>***   0700600253  ด่านกักกันสัตว์ชัยภูมิ</t>
  </si>
  <si>
    <t>***   0700600058  สถานีพัฒนาอาหารสัตว์ยโสธร</t>
  </si>
  <si>
    <t>***   0700600227  สำนักงานปศุสัตว์จังหวัดสมุทรสงคราม</t>
  </si>
  <si>
    <t>***   0700600258  ด่านกักกันสัตว์กาฬสินธุ์</t>
  </si>
  <si>
    <t>***   0700600102  ด่านกักกันสัตว์ชลบุรี</t>
  </si>
  <si>
    <t>***   0700600123  ด่านกักกันสัตว์ระนอง</t>
  </si>
  <si>
    <t>***   0700600228  สำนักงานปศุสัตว์จังหวัดเพชรบุรี</t>
  </si>
  <si>
    <t>***   0700600100  ด่านกักกันสัตว์สตูล</t>
  </si>
  <si>
    <t>***   0700600133  ศูนย์วิจัยการผสมเทียมและเทคโนโลยีฯ สระบุรี</t>
  </si>
  <si>
    <t>***   0700600174  สำนักงานปศุสัตว์จังหวัดลพบุรี</t>
  </si>
  <si>
    <t>***   0700600095  ด่านกักกันสัตว์เพชรบุรี</t>
  </si>
  <si>
    <t>***   0700600035  สถานีวิจัยทดสอบพันธุ์สัตว์สกลนคร</t>
  </si>
  <si>
    <t>***   0700600180  สำนักงานปศุสัตว์จังหวัดจันทบุรี</t>
  </si>
  <si>
    <t>***   0700600207  สำนักงานปศุสัตว์จังหวัดลำปาง</t>
  </si>
  <si>
    <t>***   0700600245  ด่านกักกันสัตว์กรุงเทพมหานครทางอากาศ</t>
  </si>
  <si>
    <t>***   0700600264  ด่านกักกันสัตว์อุทัยธานี</t>
  </si>
  <si>
    <t>***   0700600181  สำนักงานปศุสัตว์จังหวัดตราด</t>
  </si>
  <si>
    <t>***   0700600042  สถานีวิจัยทดสอบพันธุ์สัตว์นครสวรรค์</t>
  </si>
  <si>
    <t>***   0700600248  ด่านกักกันสัตว์สระบุรี</t>
  </si>
  <si>
    <t>***   0700600251  ด่านกักกันสัตว์สุพรรณบุรี</t>
  </si>
  <si>
    <t>***   0700600206  สำนักงานปศุสัตว์จังหวัดลำพูน</t>
  </si>
  <si>
    <t>***   0700600234  สำนักงานปศุสัตว์จังหวัดสุราษฎร์ธานี</t>
  </si>
  <si>
    <t>***   0700600254  ด่านกักกันสัตว์ร้อยเอ็ด</t>
  </si>
  <si>
    <t>***   0700600222  สำนักงานปศุสัตว์จังหวัดราชบุรี</t>
  </si>
  <si>
    <t>***   0700600048  สถานีวิจัยทดสอบพันธุ์สัตว์กระบี่</t>
  </si>
  <si>
    <t>***   0700600083  สำนักควบคุม ป้องกันและบำบัดโรคสัตว์</t>
  </si>
  <si>
    <t>***   0700600176  สำนักงานปศุสัตว์จังหวัดชัยนาท</t>
  </si>
  <si>
    <t>***   0700600204  สำนักงานปศุสัตว์จังหวัดมุกดาหาร</t>
  </si>
  <si>
    <t>***   0700600199  สำนักงานปศุสัตว์จังหวัดมหาสารคาม</t>
  </si>
  <si>
    <t>***   0700600115  ด่านกักกันสัตว์ลำปาง</t>
  </si>
  <si>
    <t>***   0700600134  ศูนย์วิจัยการผสมเทียมและเทคโนโลยีฯ ชลบุรี</t>
  </si>
  <si>
    <t>***   0700600194  สำนักงานปศุสัตว์จังหวัดหนองบัวลำภู</t>
  </si>
  <si>
    <t>***   0700600113  ด่านกักกันสัตว์นครพนม</t>
  </si>
  <si>
    <t>***   0700600212  สำนักงานปศุสัตว์จังหวัดเชียงราย</t>
  </si>
  <si>
    <t>***   0700600164  ศูนย์วิจัยและถ่ายทอดเทคโนโลยีนครศรีธรรมราช</t>
  </si>
  <si>
    <t>***   0700600138  ศูนย์วิจัยการผสมเทียมและเทคโนโลยีฯ พิษณุโลก</t>
  </si>
  <si>
    <t>***   0700600183  สำนักงานปศุสัตว์จังหวัดปราจีนบุรี</t>
  </si>
  <si>
    <t>***   0700600201  สำนักงานปศุสัตว์จังหวัดกาฬสินธุ์</t>
  </si>
  <si>
    <t>***   0700600111  ด่านกักกันสัตว์อุบลราชธานี</t>
  </si>
  <si>
    <t>***   0700600256  ด่านกักกันสัตว์สกลนคร</t>
  </si>
  <si>
    <t>***   0700600104  ด่านกักกันสัตว์ตราด</t>
  </si>
  <si>
    <t>***   0700600205  สำนักงานปศุสัตว์จังหวัดเชียงใหม่</t>
  </si>
  <si>
    <t>***   0700600239  สำนักงานปศุสัตว์จังหวัดตรัง</t>
  </si>
  <si>
    <t>***   0700600192  สำนักงานปศุสัตว์จังหวัดชัยภูมิ</t>
  </si>
  <si>
    <t>***   0700600184  สำนักงานปศุสัตว์จังหวัดนครนายก</t>
  </si>
  <si>
    <t>***   0700600051  สถานีวิจัยทดสอบพันธุ์สัตว์ตรัง</t>
  </si>
  <si>
    <t>***   0700600202  สำนักงานปศุสัตว์จังหวัดสกลนคร</t>
  </si>
  <si>
    <t>***   0700600276  ศูนย์วิจัยและถ่ายทอดเทคโนโลยีอุบลราชธานี</t>
  </si>
  <si>
    <t>***   0700600175  สำนักงานปศุสัตว์จังหวัดสิงห์บุรี</t>
  </si>
  <si>
    <t>***   0700600121  ด่านกักกันสัตว์กาญจนบุรี</t>
  </si>
  <si>
    <t>***   0700600190  สำนักงานปศุสัตว์จังหวัดอุบลราชธานี</t>
  </si>
  <si>
    <t>***   0700600118  ด่านกักกันสัตว์เชียงราย</t>
  </si>
  <si>
    <t>***   0700600208  สำนักงานปศุสัตว์จังหวัดอุตรดิตถ์</t>
  </si>
  <si>
    <t>***   0700600046  ศูนย์วิจัยและบำรุงพันธุ์สัตว์สุราษฏร์ธานี</t>
  </si>
  <si>
    <t>***   0700600082  สถานีพัฒนาอาหารสัตว์พัทลุง</t>
  </si>
  <si>
    <t>***   0700600236  สำนักงานปศุสัตว์จังหวัดชุมพร</t>
  </si>
  <si>
    <t>***   0700600036  สถานีวิจัยทดสอบพันธุ์สัตว์นครพนม</t>
  </si>
  <si>
    <t>***   0700600198  สำนักงานปศุสัตว์จังหวัดหนองคาย</t>
  </si>
  <si>
    <t>***   0700600108  ด่านกักกันสัตว์บุรีรัมย์</t>
  </si>
  <si>
    <t>***   0700600001  กลุ่มพัฒนาระบบบริหาร</t>
  </si>
  <si>
    <t>***   0700600122  ด่านกักกันสัตว์ราชบุรี</t>
  </si>
  <si>
    <t>***   0700600235  สำนักงานปศุสัตว์จังหวัดระนอง</t>
  </si>
  <si>
    <t>***   0700600244  ด่านกักกันสัตว์กรุงเทพมหานครทางน้ำ</t>
  </si>
  <si>
    <t>***   0700600173  สำนักงานปศุสัตว์จังหวัดอ่างทอง</t>
  </si>
  <si>
    <t>***   0700600224  สำนักงานปศุสัตว์จังหวัดสุพรรณบุรี</t>
  </si>
  <si>
    <t>***   0700600052  สถานีวิจัยทดสอบพันธุ์สัตว์ปัตตานี</t>
  </si>
  <si>
    <t>***   0700600182  สำนักงานปศุสัตว์จังหวัดฉะเชิงเทรา</t>
  </si>
  <si>
    <t>***   0700600169  สำนักงานปศุสัตว์จังหวัดสมุทรปราการ</t>
  </si>
  <si>
    <t>***   0700600081  สถานีพัฒนาอาหารสัตว์ตรัง</t>
  </si>
  <si>
    <t>***   0700600178  สำนักงานปศุสัตว์จังหวัดชลบุรี</t>
  </si>
  <si>
    <t>***   0700600218  สำนักงานปศุสัตว์จังหวัดสุโขทัย</t>
  </si>
  <si>
    <t>***   0700600255  ด่านกักกันสัตว์อุดรธานี</t>
  </si>
  <si>
    <t>***   0700600203  สำนักงานปศุสัตว์จังหวัดนครพนม</t>
  </si>
  <si>
    <t>***   0700600270  ด่านกักกันสัตว์นครศรีธรรมราช</t>
  </si>
  <si>
    <t>***   0700600260  ด่านกักกันสัตว์มหาสารคาม</t>
  </si>
  <si>
    <t>***   0700600229  สำนักงานปศุสัตว์จังหวัดประจวบคีรีขันธ์</t>
  </si>
  <si>
    <t>***   0700600191  สำนักงานปศุสัตว์จังหวัดยโสธร</t>
  </si>
  <si>
    <t>***   0700600171  สำนักงานปศุสัตว์จังหวัดปทุมธานี</t>
  </si>
  <si>
    <t>***   0700600275  สถานีวิจัยทดสอบพันธุ์สัตว์มหาสารคาม</t>
  </si>
  <si>
    <t>***   0700600186  สำนักงานปศุสัตว์จังหวัดนครราชสีมา</t>
  </si>
  <si>
    <t>***   0700600120  ด่านกักกันสัตว์พะเยา</t>
  </si>
  <si>
    <t>***   0700600085  ด่านกักกันสัตว์ลพบุรี</t>
  </si>
  <si>
    <t>***   0700600088  ด่านกักกันสัตว์มุกดาหาร</t>
  </si>
  <si>
    <t>***   0700600211  สำนักงานปศุสัตว์จังหวัดพะเยา</t>
  </si>
  <si>
    <t>***   0700600079  ศูนย์วิจัยและพัฒนาอาหารสัตว์นราธิวาส</t>
  </si>
  <si>
    <t>***   0700600271  ด่านกักกันสัตว์ปัตตานี</t>
  </si>
  <si>
    <t>***   0700600189  สำนักงานปศุสัตว์จังหวัดศรีสะเกษ</t>
  </si>
  <si>
    <t>***   0700600226  สำนักงานปศุสัตว์จังหวัดสมุทรสาคร</t>
  </si>
  <si>
    <t>***   0700600160  สำนักสุขศาสตร์สัตว์และสุขอนามัยที่ 7</t>
  </si>
  <si>
    <t>***   0700600092  ด่านกักกันสัตว์ตาก</t>
  </si>
  <si>
    <t>***   0700600008  กองแผนงาน</t>
  </si>
  <si>
    <t>***   0700600193  สำนักงานปศุสัตว์จังหวัดอำนาจเจริญ</t>
  </si>
  <si>
    <t>***   0700600273  ด่านกักกันสัตว์สุวรรณภูมิ</t>
  </si>
  <si>
    <t>***   0700600240  สำนักงานปศุสัตว์จังหวัดพัทลุง</t>
  </si>
  <si>
    <t>***   0700600177  สำนักงานปศุสัตว์จังหวัดสระบุรี</t>
  </si>
  <si>
    <t>***   0700600127  สำนักเทคโนโลยีชีวภาพการผลิตปศุสัตว์</t>
  </si>
  <si>
    <t>***   0700600142  ศูนย์วิจัยการผสมเทียมและเทคโนโลยีฯ อุบลราชธานี</t>
  </si>
  <si>
    <t>***   0700600249  ด่านกักกันสัตว์สิงห์บุรี</t>
  </si>
  <si>
    <t>***   0700600097  ด่านกักกันสัตว์ภูเก็ต</t>
  </si>
  <si>
    <t>***   0700600233  สำนักงานปศุสัตว์จังหวัดภูเก็ต</t>
  </si>
  <si>
    <t>***   0700600220  สำนักงานปศุสัตว์จังหวัดพิจิตร</t>
  </si>
  <si>
    <t>***   0700600213  สำนักงานปศุสัตว์จังหวัดแม่ฮ่องสอน</t>
  </si>
  <si>
    <t>***   0700600155  ศูนย์วิจัยและถ่ายทอดเทคโนโลยีเชียงราย</t>
  </si>
  <si>
    <t>***   0700600080  สถานีพัฒนาอาหารสัตว์สตูล</t>
  </si>
  <si>
    <t>***   0700600230  สำนักงานปศุสัตว์จังหวัดนครศรีธรรมราช</t>
  </si>
  <si>
    <t>***   0700600209  สำนักงานปศุสัตว์จังหวัดแพร่</t>
  </si>
  <si>
    <t>***   0700600050  สถานีวิจัยทดสอบพันธุ์สัตว์เทพา</t>
  </si>
  <si>
    <t>***   0700600187  สำนักงานปศุสัตว์จังหวัดบุรีรัมย์</t>
  </si>
  <si>
    <t>***   0700600217  สำนักงานปศุสัตว์จังหวัดตาก</t>
  </si>
  <si>
    <t>***   0700600049  ศูนย์วิจัยและบำรุงพันธุ์สัตว์ยะลา</t>
  </si>
  <si>
    <t>***   0700600221  สำนักงานปศุสัตว์จังหวัดเพชรบูรณ์</t>
  </si>
  <si>
    <t>***   0700600091  ด่านกักกันสัตว์กำแพงเพชร</t>
  </si>
  <si>
    <t>***   0700600219  สำนักงานปศุสัตว์จังหวัดพิษณุโลก</t>
  </si>
  <si>
    <t>***   0700600089  ด่านกักกันสัตว์เชียงใหม่</t>
  </si>
  <si>
    <t>***   0700600163  สำนักสุขศาสตร์สัตว์และสุขอนามัยที่ 8</t>
  </si>
  <si>
    <t>***   0700600086  ด่านกักกันสัตว์นครราชสีมา</t>
  </si>
  <si>
    <t>***   0700600098  ด่านกักกันสัตว์ชุมพร</t>
  </si>
  <si>
    <t>***   0700600002  กลุ่มตรวจสอบภายใน</t>
  </si>
  <si>
    <t>***   0700600215  สำนักงานปศุสัตว์จังหวัดอุทัยธานี</t>
  </si>
  <si>
    <t>***   0700600237  สำนักงานปศุสัตว์จังหวัดสงขลา</t>
  </si>
  <si>
    <t>***   0700600156  ศูนย์วิจัยและพัฒนาการสัตวแพทย์ภาคเหนือ(ตอนบน)</t>
  </si>
  <si>
    <t>***   0700600210  สำนักงานปศุสัตว์จังหวัดน่าน</t>
  </si>
  <si>
    <t>***   0700600073  สถานีพัฒนาอาหารสัตว์เพชรบูรณ์</t>
  </si>
  <si>
    <t>***   0700600188  สำนักงานปศุสัตว์จังหวัดสุรินทร์</t>
  </si>
  <si>
    <t>***   0700600099  ด่านกักกันสัตว์สงขลา</t>
  </si>
  <si>
    <t>***   0700600168  สำนักงานปศุสัตว์กรุงเทพมหานคร</t>
  </si>
  <si>
    <t>***   0700600231  สำนักงานปศุสัตว์จังหวัดกระบี่</t>
  </si>
  <si>
    <t>***   0700600170  สำนักงานปศุสัตว์จังหวัดนนทบุรี</t>
  </si>
  <si>
    <t>***   0700600005  กองคลัง</t>
  </si>
  <si>
    <t>***   0700600141  ศูนย์วิจัยการผสมเทียมและเทคโนโลยีฯ สงขลา</t>
  </si>
  <si>
    <t>***   0700600243  สำนักงานปศุสัตว์จังหวัดนราธิวาส</t>
  </si>
  <si>
    <t>***   0700600031  สถานีวิจัยทดสอบพันธุ์สัตว์ศรีสะเกษ</t>
  </si>
  <si>
    <t>***   0700600242  สำนักงานปศุสัตว์จังหวัดยะลา</t>
  </si>
  <si>
    <t>***   0700600024  ศูนย์วิจัยและบำรุงพันธุ์สัตว์นครราชสีมา</t>
  </si>
  <si>
    <t>***   0700600087  ด่านกักกันสัตว์หนองคาย</t>
  </si>
  <si>
    <t>***   0700600147  ศูนย์วิจัยและพัฒนาการสัตวแพทย์ภาคตะวันออก</t>
  </si>
  <si>
    <t>***   0700600272  สำนักตรวจสอบคุณภาพสินค้าปศุสัตว์</t>
  </si>
  <si>
    <t>***   0700600013  กลุ่มตรวจสอบชีววัตถุสำหรับสัตว์</t>
  </si>
  <si>
    <t>***   0700600010  สถาบันสุขภาพสัตว์แห่งชาติ</t>
  </si>
  <si>
    <t>***   0700600172  สำนักงานปศุสัตว์จังหวัดพระนครศรีอยุธยา</t>
  </si>
  <si>
    <t>***   0700600143  สำนักสุขศาสตร์สัตว์และสุขอนามัยที่ 1</t>
  </si>
  <si>
    <t>***   0700600238  สำนักงานปศุสัตว์จังหวัดสตูล</t>
  </si>
  <si>
    <t>***   0700600148  สำนักสุขศาสตร์สัตว์และสุขอนามัยที่ 3</t>
  </si>
  <si>
    <t>***   0700600145  สำนักสุขศาสตร์สัตว์และสุขอนามัยที่ 2</t>
  </si>
  <si>
    <t>***   0700600017  กองบำรุงพันธุ์สัตว์</t>
  </si>
  <si>
    <t>***   0700600004  กองการเจ้าหน้าที่</t>
  </si>
  <si>
    <t>***   0700600084  สถาบันวิจัยและบริการสุขภาพช้างแห่งชาติ</t>
  </si>
  <si>
    <t>***   0700600167  ศูนย์วิจัยและถ่ายทอดเทคโนโลยีนราธิวาส</t>
  </si>
  <si>
    <t>***   0700600053  กองอาหารสัตว์</t>
  </si>
  <si>
    <t>***   0700600011  ศูนย์อ้างอิงโรคปากและฯ เอเชียตะวันออกเฉียงใต้</t>
  </si>
  <si>
    <t>***   0700600241  สำนักงานปศุสัตว์จังหวัดปัตตานี</t>
  </si>
  <si>
    <t>***   0700600014  สำนักพัฒนาระบบและรับรองมาตรฐานสินค้าปศุสัตว์</t>
  </si>
  <si>
    <t>***   0700600003  สำนักงานเลขานุการกรม</t>
  </si>
  <si>
    <t>***   0700600250  ด่านกักกันสัตว์พระนครศรีอยุธยา</t>
  </si>
  <si>
    <t>***   0700600015  สำนักพัฒนาการปศุสัตว์และถ่ายทอดเทคโนโลยี</t>
  </si>
  <si>
    <t>***   0700600126  สำนักเทคโนโลยีชีวภัณฑ์สัตว์</t>
  </si>
  <si>
    <t>***   0700600009  ศูนย์สารสนเทศ</t>
  </si>
  <si>
    <r>
      <t>ตั้งแต่ วันที่ 1 ตุลาคม 2553 ถึง วันที่ 31 ธันวาคม 2553 (</t>
    </r>
    <r>
      <rPr>
        <u val="single"/>
        <sz val="15"/>
        <rFont val="TH SarabunPSK"/>
        <family val="2"/>
      </rPr>
      <t>รวมทุกงบรายจ่าย  จัดลำดับจากร้อยละของการเบิกจ่ายสะสม)</t>
    </r>
  </si>
  <si>
    <r>
      <t xml:space="preserve">***** มติ ครม. เมื่อวันที่ 21 กันยายน 2553 ได้กำหนดให้ส่วนราชการและรัฐวิสาหกิจ เบิกจ่ายสะสม </t>
    </r>
    <r>
      <rPr>
        <b/>
        <u val="single"/>
        <sz val="15"/>
        <rFont val="TH SarabunPSK"/>
        <family val="2"/>
      </rPr>
      <t xml:space="preserve">(รวมทุกงบรายจ่าย) </t>
    </r>
    <r>
      <rPr>
        <b/>
        <sz val="15"/>
        <rFont val="TH SarabunPSK"/>
        <family val="2"/>
      </rPr>
      <t>ณ สิ้นไตรมาส 1  (สิ้นเดือน ธันวาคม 2553) ให้ได้ร้อยละ 20  *****</t>
    </r>
  </si>
  <si>
    <r>
      <t>เงินประจำงวดได้รับตาม พรบ.(รวมได้รับจัดสรร</t>
    </r>
    <r>
      <rPr>
        <u val="single"/>
        <sz val="15"/>
        <rFont val="TH SarabunPSK"/>
        <family val="2"/>
      </rPr>
      <t>เพิ่มเติม</t>
    </r>
    <r>
      <rPr>
        <sz val="15"/>
        <rFont val="TH SarabunPSK"/>
        <family val="2"/>
      </rPr>
      <t>ระหว่างปี)</t>
    </r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</si>
  <si>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68.00</t>
    </r>
    <r>
      <rPr>
        <sz val="15"/>
        <rFont val="TH SarabunPSK"/>
        <family val="2"/>
      </rPr>
      <t xml:space="preserve"> %</t>
    </r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</si>
  <si>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20.00</t>
    </r>
    <r>
      <rPr>
        <sz val="15"/>
        <rFont val="TH SarabunPSK"/>
        <family val="2"/>
      </rPr>
      <t xml:space="preserve"> %</t>
    </r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</si>
</sst>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#,##0.000"/>
    <numFmt numFmtId="201" formatCode="#,##0.0_);\(#,##0.0\)"/>
    <numFmt numFmtId="202" formatCode="#,##0.0000"/>
    <numFmt numFmtId="203" formatCode="#,##0.00_);\(#,##0.00\)"/>
    <numFmt numFmtId="204" formatCode="t&quot;฿&quot;#,##0.00_);[Red]\(#,##0.00\)"/>
    <numFmt numFmtId="205" formatCode="t&quot;฿&quot;#,##0.00_);\(#,##0.00\)"/>
  </numFmts>
  <fonts count="14">
    <font>
      <sz val="16"/>
      <name val="TH SarabunPSK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Small Fonts"/>
      <family val="0"/>
    </font>
    <font>
      <sz val="8"/>
      <name val="Arial"/>
      <family val="0"/>
    </font>
    <font>
      <sz val="15"/>
      <name val="TH SarabunPSK"/>
      <family val="2"/>
    </font>
    <font>
      <sz val="15"/>
      <color indexed="10"/>
      <name val="TH SarabunPSK"/>
      <family val="2"/>
    </font>
    <font>
      <u val="single"/>
      <sz val="15"/>
      <name val="TH SarabunPSK"/>
      <family val="2"/>
    </font>
    <font>
      <b/>
      <u val="single"/>
      <sz val="15"/>
      <name val="TH SarabunPSK"/>
      <family val="2"/>
    </font>
    <font>
      <b/>
      <sz val="15"/>
      <name val="TH SarabunPSK"/>
      <family val="2"/>
    </font>
    <font>
      <sz val="15"/>
      <color indexed="9"/>
      <name val="TH SarabunPSK"/>
      <family val="2"/>
    </font>
    <font>
      <sz val="15"/>
      <color indexed="13"/>
      <name val="TH SarabunPSK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Fill="1">
      <alignment/>
      <protection/>
    </xf>
    <xf numFmtId="0" fontId="6" fillId="0" borderId="0" xfId="19" applyFont="1" applyFill="1" applyAlignment="1">
      <alignment horizontal="center"/>
      <protection/>
    </xf>
    <xf numFmtId="4" fontId="7" fillId="0" borderId="0" xfId="19" applyNumberFormat="1" applyFont="1" applyFill="1">
      <alignment/>
      <protection/>
    </xf>
    <xf numFmtId="39" fontId="6" fillId="0" borderId="0" xfId="19" applyNumberFormat="1" applyFont="1" applyFill="1">
      <alignment/>
      <protection/>
    </xf>
    <xf numFmtId="3" fontId="6" fillId="0" borderId="0" xfId="19" applyNumberFormat="1" applyFont="1" applyFill="1">
      <alignment/>
      <protection/>
    </xf>
    <xf numFmtId="37" fontId="6" fillId="0" borderId="0" xfId="19" applyNumberFormat="1" applyFont="1" applyFill="1">
      <alignment/>
      <protection/>
    </xf>
    <xf numFmtId="0" fontId="6" fillId="0" borderId="0" xfId="19" applyFont="1" applyFill="1" applyAlignment="1">
      <alignment/>
      <protection/>
    </xf>
    <xf numFmtId="37" fontId="11" fillId="0" borderId="0" xfId="19" applyNumberFormat="1" applyFont="1" applyFill="1">
      <alignment/>
      <protection/>
    </xf>
    <xf numFmtId="3" fontId="6" fillId="0" borderId="1" xfId="19" applyNumberFormat="1" applyFont="1" applyFill="1" applyBorder="1" applyAlignment="1">
      <alignment horizontal="center" vertical="center" wrapText="1"/>
      <protection/>
    </xf>
    <xf numFmtId="37" fontId="0" fillId="0" borderId="1" xfId="19" applyNumberFormat="1" applyFont="1" applyFill="1" applyBorder="1" applyAlignment="1">
      <alignment horizontal="center" vertical="center" wrapText="1"/>
      <protection/>
    </xf>
    <xf numFmtId="0" fontId="6" fillId="0" borderId="0" xfId="19" applyFont="1" applyFill="1" applyAlignment="1">
      <alignment vertical="center" wrapText="1"/>
      <protection/>
    </xf>
    <xf numFmtId="0" fontId="6" fillId="0" borderId="0" xfId="19" applyFont="1" applyFill="1" applyAlignment="1">
      <alignment horizontal="center" vertical="center" wrapText="1"/>
      <protection/>
    </xf>
    <xf numFmtId="4" fontId="7" fillId="0" borderId="0" xfId="19" applyNumberFormat="1" applyFont="1" applyFill="1" applyAlignment="1">
      <alignment vertical="center" wrapText="1"/>
      <protection/>
    </xf>
    <xf numFmtId="39" fontId="6" fillId="0" borderId="0" xfId="19" applyNumberFormat="1" applyFont="1" applyFill="1" applyAlignment="1">
      <alignment vertical="center" wrapText="1"/>
      <protection/>
    </xf>
    <xf numFmtId="3" fontId="6" fillId="2" borderId="1" xfId="19" applyNumberFormat="1" applyFont="1" applyFill="1" applyBorder="1" applyAlignment="1">
      <alignment horizontal="center" vertical="center" wrapText="1"/>
      <protection/>
    </xf>
    <xf numFmtId="37" fontId="6" fillId="2" borderId="1" xfId="19" applyNumberFormat="1" applyFont="1" applyFill="1" applyBorder="1" applyAlignment="1">
      <alignment horizontal="center" vertical="center" wrapText="1"/>
      <protection/>
    </xf>
    <xf numFmtId="49" fontId="6" fillId="2" borderId="1" xfId="19" applyNumberFormat="1" applyFont="1" applyFill="1" applyBorder="1" applyAlignment="1">
      <alignment horizontal="center" vertical="center" wrapText="1"/>
      <protection/>
    </xf>
    <xf numFmtId="39" fontId="6" fillId="2" borderId="1" xfId="19" applyNumberFormat="1" applyFont="1" applyFill="1" applyBorder="1" applyAlignment="1">
      <alignment horizontal="center" vertical="center" wrapText="1"/>
      <protection/>
    </xf>
    <xf numFmtId="49" fontId="6" fillId="0" borderId="1" xfId="19" applyNumberFormat="1" applyFont="1" applyFill="1" applyBorder="1" applyAlignment="1">
      <alignment horizontal="center" vertical="center" wrapText="1"/>
      <protection/>
    </xf>
    <xf numFmtId="49" fontId="6" fillId="0" borderId="0" xfId="19" applyNumberFormat="1" applyFont="1" applyFill="1" applyAlignment="1">
      <alignment vertical="center" wrapText="1"/>
      <protection/>
    </xf>
    <xf numFmtId="49" fontId="6" fillId="0" borderId="0" xfId="19" applyNumberFormat="1" applyFont="1" applyFill="1" applyAlignment="1">
      <alignment horizontal="center" vertical="center" wrapText="1"/>
      <protection/>
    </xf>
    <xf numFmtId="49" fontId="7" fillId="0" borderId="0" xfId="19" applyNumberFormat="1" applyFont="1" applyFill="1" applyAlignment="1">
      <alignment vertical="center" wrapText="1"/>
      <protection/>
    </xf>
    <xf numFmtId="0" fontId="6" fillId="0" borderId="2" xfId="19" applyFont="1" applyFill="1" applyBorder="1" applyAlignment="1">
      <alignment vertical="center" wrapText="1"/>
      <protection/>
    </xf>
    <xf numFmtId="3" fontId="6" fillId="3" borderId="1" xfId="19" applyNumberFormat="1" applyFont="1" applyFill="1" applyBorder="1" applyAlignment="1">
      <alignment horizontal="center" vertical="center" wrapText="1"/>
      <protection/>
    </xf>
    <xf numFmtId="37" fontId="6" fillId="3" borderId="1" xfId="19" applyNumberFormat="1" applyFont="1" applyFill="1" applyBorder="1" applyAlignment="1">
      <alignment horizontal="center" vertical="center" wrapText="1"/>
      <protection/>
    </xf>
    <xf numFmtId="49" fontId="6" fillId="3" borderId="1" xfId="19" applyNumberFormat="1" applyFont="1" applyFill="1" applyBorder="1" applyAlignment="1">
      <alignment horizontal="center" vertical="center" wrapText="1"/>
      <protection/>
    </xf>
    <xf numFmtId="39" fontId="6" fillId="3" borderId="1" xfId="19" applyNumberFormat="1" applyFont="1" applyFill="1" applyBorder="1" applyAlignment="1">
      <alignment horizontal="center" vertical="center" wrapText="1"/>
      <protection/>
    </xf>
    <xf numFmtId="49" fontId="6" fillId="3" borderId="0" xfId="19" applyNumberFormat="1" applyFont="1" applyFill="1" applyAlignment="1">
      <alignment horizontal="center" vertical="center" wrapText="1"/>
      <protection/>
    </xf>
    <xf numFmtId="39" fontId="6" fillId="3" borderId="0" xfId="19" applyNumberFormat="1" applyFont="1" applyFill="1" applyAlignment="1">
      <alignment horizontal="center" vertical="center" wrapText="1"/>
      <protection/>
    </xf>
    <xf numFmtId="3" fontId="10" fillId="0" borderId="1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vertical="center"/>
      <protection/>
    </xf>
    <xf numFmtId="37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vertical="center"/>
      <protection/>
    </xf>
    <xf numFmtId="39" fontId="10" fillId="0" borderId="1" xfId="19" applyNumberFormat="1" applyFont="1" applyFill="1" applyBorder="1" applyAlignment="1">
      <alignment horizontal="center" vertical="center"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Font="1" applyFill="1" applyAlignment="1">
      <alignment vertical="center"/>
      <protection/>
    </xf>
    <xf numFmtId="4" fontId="7" fillId="0" borderId="0" xfId="19" applyNumberFormat="1" applyFont="1" applyFill="1" applyAlignment="1">
      <alignment vertical="center"/>
      <protection/>
    </xf>
    <xf numFmtId="39" fontId="6" fillId="0" borderId="0" xfId="19" applyNumberFormat="1" applyFont="1" applyFill="1" applyAlignment="1">
      <alignment vertical="center"/>
      <protection/>
    </xf>
    <xf numFmtId="3" fontId="6" fillId="0" borderId="3" xfId="19" applyNumberFormat="1" applyFont="1" applyFill="1" applyBorder="1" applyAlignment="1">
      <alignment horizontal="center" vertical="center"/>
      <protection/>
    </xf>
    <xf numFmtId="0" fontId="6" fillId="0" borderId="3" xfId="19" applyFont="1" applyFill="1" applyBorder="1" applyAlignment="1">
      <alignment vertical="center"/>
      <protection/>
    </xf>
    <xf numFmtId="3" fontId="6" fillId="0" borderId="3" xfId="19" applyNumberFormat="1" applyFont="1" applyFill="1" applyBorder="1" applyAlignment="1">
      <alignment vertical="center"/>
      <protection/>
    </xf>
    <xf numFmtId="37" fontId="6" fillId="0" borderId="3" xfId="19" applyNumberFormat="1" applyFont="1" applyFill="1" applyBorder="1" applyAlignment="1">
      <alignment vertical="center"/>
      <protection/>
    </xf>
    <xf numFmtId="4" fontId="6" fillId="0" borderId="3" xfId="19" applyNumberFormat="1" applyFont="1" applyFill="1" applyBorder="1" applyAlignment="1">
      <alignment vertical="center"/>
      <protection/>
    </xf>
    <xf numFmtId="4" fontId="6" fillId="0" borderId="3" xfId="19" applyNumberFormat="1" applyFont="1" applyFill="1" applyBorder="1" applyAlignment="1">
      <alignment horizontal="center" vertical="center"/>
      <protection/>
    </xf>
    <xf numFmtId="203" fontId="6" fillId="0" borderId="3" xfId="19" applyNumberFormat="1" applyFont="1" applyFill="1" applyBorder="1" applyAlignment="1">
      <alignment horizontal="center" vertical="center"/>
      <protection/>
    </xf>
    <xf numFmtId="39" fontId="6" fillId="0" borderId="3" xfId="19" applyNumberFormat="1" applyFont="1" applyFill="1" applyBorder="1" applyAlignment="1">
      <alignment vertical="center"/>
      <protection/>
    </xf>
    <xf numFmtId="39" fontId="6" fillId="0" borderId="3" xfId="19" applyNumberFormat="1" applyFont="1" applyFill="1" applyBorder="1" applyAlignment="1">
      <alignment horizontal="center" vertical="center"/>
      <protection/>
    </xf>
    <xf numFmtId="4" fontId="6" fillId="0" borderId="0" xfId="19" applyNumberFormat="1" applyFont="1" applyFill="1" applyAlignment="1">
      <alignment vertical="center"/>
      <protection/>
    </xf>
    <xf numFmtId="3" fontId="6" fillId="0" borderId="4" xfId="19" applyNumberFormat="1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vertical="center"/>
      <protection/>
    </xf>
    <xf numFmtId="3" fontId="6" fillId="0" borderId="4" xfId="19" applyNumberFormat="1" applyFont="1" applyFill="1" applyBorder="1" applyAlignment="1">
      <alignment vertical="center"/>
      <protection/>
    </xf>
    <xf numFmtId="37" fontId="6" fillId="0" borderId="4" xfId="19" applyNumberFormat="1" applyFont="1" applyFill="1" applyBorder="1" applyAlignment="1">
      <alignment vertical="center"/>
      <protection/>
    </xf>
    <xf numFmtId="4" fontId="6" fillId="0" borderId="4" xfId="19" applyNumberFormat="1" applyFont="1" applyFill="1" applyBorder="1" applyAlignment="1">
      <alignment vertical="center"/>
      <protection/>
    </xf>
    <xf numFmtId="39" fontId="6" fillId="0" borderId="4" xfId="19" applyNumberFormat="1" applyFont="1" applyFill="1" applyBorder="1" applyAlignment="1">
      <alignment horizontal="center" vertical="center"/>
      <protection/>
    </xf>
    <xf numFmtId="4" fontId="6" fillId="0" borderId="4" xfId="19" applyNumberFormat="1" applyFont="1" applyFill="1" applyBorder="1" applyAlignment="1">
      <alignment horizontal="center" vertical="center"/>
      <protection/>
    </xf>
    <xf numFmtId="4" fontId="12" fillId="0" borderId="0" xfId="19" applyNumberFormat="1" applyFont="1" applyFill="1" applyAlignment="1">
      <alignment vertical="center"/>
      <protection/>
    </xf>
    <xf numFmtId="205" fontId="6" fillId="0" borderId="3" xfId="19" applyNumberFormat="1" applyFont="1" applyFill="1" applyBorder="1" applyAlignment="1">
      <alignment horizontal="center" vertical="center"/>
      <protection/>
    </xf>
    <xf numFmtId="194" fontId="6" fillId="0" borderId="0" xfId="15" applyFont="1" applyFill="1" applyAlignment="1">
      <alignment vertical="center"/>
    </xf>
    <xf numFmtId="39" fontId="7" fillId="0" borderId="0" xfId="19" applyNumberFormat="1" applyFont="1" applyFill="1" applyAlignment="1">
      <alignment vertical="center"/>
      <protection/>
    </xf>
    <xf numFmtId="3" fontId="6" fillId="0" borderId="5" xfId="19" applyNumberFormat="1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vertical="center"/>
      <protection/>
    </xf>
    <xf numFmtId="3" fontId="6" fillId="0" borderId="5" xfId="19" applyNumberFormat="1" applyFont="1" applyFill="1" applyBorder="1" applyAlignment="1">
      <alignment vertical="center"/>
      <protection/>
    </xf>
    <xf numFmtId="37" fontId="6" fillId="0" borderId="5" xfId="19" applyNumberFormat="1" applyFont="1" applyFill="1" applyBorder="1" applyAlignment="1">
      <alignment vertical="center"/>
      <protection/>
    </xf>
    <xf numFmtId="4" fontId="6" fillId="0" borderId="5" xfId="19" applyNumberFormat="1" applyFont="1" applyFill="1" applyBorder="1" applyAlignment="1">
      <alignment vertical="center"/>
      <protection/>
    </xf>
    <xf numFmtId="4" fontId="6" fillId="0" borderId="5" xfId="19" applyNumberFormat="1" applyFont="1" applyFill="1" applyBorder="1" applyAlignment="1">
      <alignment horizontal="center" vertical="center"/>
      <protection/>
    </xf>
    <xf numFmtId="203" fontId="6" fillId="0" borderId="5" xfId="19" applyNumberFormat="1" applyFont="1" applyFill="1" applyBorder="1" applyAlignment="1">
      <alignment horizontal="center" vertical="center"/>
      <protection/>
    </xf>
    <xf numFmtId="39" fontId="6" fillId="0" borderId="5" xfId="19" applyNumberFormat="1" applyFont="1" applyFill="1" applyBorder="1" applyAlignment="1">
      <alignment vertical="center"/>
      <protection/>
    </xf>
    <xf numFmtId="39" fontId="6" fillId="0" borderId="5" xfId="19" applyNumberFormat="1" applyFont="1" applyFill="1" applyBorder="1" applyAlignment="1">
      <alignment horizontal="center" vertical="center"/>
      <protection/>
    </xf>
    <xf numFmtId="0" fontId="6" fillId="0" borderId="6" xfId="19" applyFont="1" applyFill="1" applyBorder="1" applyAlignment="1">
      <alignment horizontal="center" vertical="center" wrapText="1"/>
      <protection/>
    </xf>
    <xf numFmtId="0" fontId="6" fillId="0" borderId="7" xfId="19" applyFont="1" applyFill="1" applyBorder="1" applyAlignment="1">
      <alignment horizontal="center" vertical="center" wrapText="1"/>
      <protection/>
    </xf>
    <xf numFmtId="0" fontId="6" fillId="0" borderId="2" xfId="19" applyFont="1" applyFill="1" applyBorder="1" applyAlignment="1">
      <alignment horizontal="center" vertical="center" wrapText="1"/>
      <protection/>
    </xf>
    <xf numFmtId="0" fontId="6" fillId="0" borderId="0" xfId="19" applyFont="1" applyFill="1" applyAlignment="1">
      <alignment horizontal="center" vertical="center"/>
      <protection/>
    </xf>
    <xf numFmtId="0" fontId="10" fillId="0" borderId="0" xfId="19" applyFont="1" applyFill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 wrapText="1"/>
      <protection/>
    </xf>
    <xf numFmtId="0" fontId="6" fillId="0" borderId="9" xfId="19" applyFont="1" applyFill="1" applyBorder="1" applyAlignment="1">
      <alignment horizontal="center" vertical="center" wrapText="1"/>
      <protection/>
    </xf>
    <xf numFmtId="0" fontId="6" fillId="0" borderId="10" xfId="19" applyFont="1" applyFill="1" applyBorder="1" applyAlignment="1">
      <alignment horizontal="center" vertical="center" wrapText="1"/>
      <protection/>
    </xf>
  </cellXfs>
  <cellStyles count="11">
    <cellStyle name="Normal" xfId="0"/>
    <cellStyle name="Comma_สรุปการจัดลำดับปี 2553" xfId="15"/>
    <cellStyle name="Followed Hyperlink" xfId="16"/>
    <cellStyle name="Hyperlink" xfId="17"/>
    <cellStyle name="no dec" xfId="18"/>
    <cellStyle name="Normal_สรุปการจัดลำดับปี 2553" xfId="19"/>
    <cellStyle name="Comma" xfId="20"/>
    <cellStyle name="Comma [0]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53"/>
  </sheetPr>
  <dimension ref="A1:AH407"/>
  <sheetViews>
    <sheetView tabSelected="1" zoomScaleSheetLayoutView="100" workbookViewId="0" topLeftCell="A1">
      <selection activeCell="A1" sqref="A1:Q1"/>
    </sheetView>
  </sheetViews>
  <sheetFormatPr defaultColWidth="9.00390625" defaultRowHeight="24"/>
  <cols>
    <col min="1" max="1" width="4.625" style="2" customWidth="1"/>
    <col min="2" max="2" width="51.50390625" style="2" customWidth="1"/>
    <col min="3" max="3" width="12.75390625" style="6" hidden="1" customWidth="1"/>
    <col min="4" max="4" width="11.50390625" style="6" hidden="1" customWidth="1"/>
    <col min="5" max="5" width="12.50390625" style="7" bestFit="1" customWidth="1"/>
    <col min="6" max="6" width="13.875" style="2" customWidth="1"/>
    <col min="7" max="7" width="6.125" style="3" customWidth="1"/>
    <col min="8" max="8" width="10.625" style="2" customWidth="1"/>
    <col min="9" max="9" width="14.50390625" style="8" bestFit="1" customWidth="1"/>
    <col min="10" max="10" width="8.25390625" style="2" customWidth="1"/>
    <col min="11" max="11" width="13.00390625" style="2" customWidth="1"/>
    <col min="12" max="12" width="5.875" style="2" customWidth="1"/>
    <col min="13" max="13" width="14.50390625" style="2" bestFit="1" customWidth="1"/>
    <col min="14" max="14" width="5.875" style="2" customWidth="1"/>
    <col min="15" max="15" width="8.75390625" style="5" hidden="1" customWidth="1"/>
    <col min="16" max="16" width="14.50390625" style="2" customWidth="1"/>
    <col min="17" max="17" width="5.50390625" style="2" customWidth="1"/>
    <col min="18" max="18" width="12.25390625" style="2" hidden="1" customWidth="1"/>
    <col min="19" max="22" width="8.00390625" style="3" hidden="1" customWidth="1"/>
    <col min="23" max="23" width="8.00390625" style="2" hidden="1" customWidth="1"/>
    <col min="24" max="24" width="13.125" style="4" hidden="1" customWidth="1"/>
    <col min="25" max="25" width="13.125" style="5" hidden="1" customWidth="1"/>
    <col min="26" max="27" width="8.00390625" style="3" hidden="1" customWidth="1"/>
    <col min="28" max="28" width="10.75390625" style="2" hidden="1" customWidth="1"/>
    <col min="29" max="29" width="8.00390625" style="2" hidden="1" customWidth="1"/>
    <col min="30" max="30" width="10.25390625" style="2" hidden="1" customWidth="1"/>
    <col min="31" max="31" width="8.00390625" style="2" hidden="1" customWidth="1"/>
    <col min="32" max="32" width="13.125" style="5" hidden="1" customWidth="1"/>
    <col min="33" max="33" width="11.25390625" style="5" hidden="1" customWidth="1"/>
    <col min="34" max="34" width="13.125" style="5" hidden="1" customWidth="1"/>
    <col min="35" max="67" width="8.00390625" style="2" hidden="1" customWidth="1"/>
    <col min="68" max="16384" width="8.00390625" style="2" customWidth="1"/>
  </cols>
  <sheetData>
    <row r="1" spans="1:17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4.75" customHeight="1">
      <c r="A3" s="73" t="s">
        <v>312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24.75" customHeight="1">
      <c r="A4" s="74" t="s">
        <v>313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ht="19.5">
      <c r="O5" s="9"/>
    </row>
    <row r="6" spans="1:34" s="12" customFormat="1" ht="106.5" customHeight="1">
      <c r="A6" s="70" t="s">
        <v>2</v>
      </c>
      <c r="B6" s="70" t="s">
        <v>3</v>
      </c>
      <c r="C6" s="10" t="s">
        <v>314</v>
      </c>
      <c r="D6" s="10" t="s">
        <v>4</v>
      </c>
      <c r="E6" s="11" t="s">
        <v>5</v>
      </c>
      <c r="F6" s="75" t="s">
        <v>6</v>
      </c>
      <c r="G6" s="77"/>
      <c r="H6" s="76"/>
      <c r="I6" s="75" t="s">
        <v>7</v>
      </c>
      <c r="J6" s="76"/>
      <c r="K6" s="75" t="s">
        <v>8</v>
      </c>
      <c r="L6" s="76"/>
      <c r="M6" s="75" t="s">
        <v>9</v>
      </c>
      <c r="N6" s="77"/>
      <c r="O6" s="76"/>
      <c r="P6" s="75" t="s">
        <v>10</v>
      </c>
      <c r="Q6" s="76"/>
      <c r="S6" s="13"/>
      <c r="T6" s="13"/>
      <c r="U6" s="13"/>
      <c r="V6" s="13"/>
      <c r="X6" s="14"/>
      <c r="Y6" s="15"/>
      <c r="Z6" s="13"/>
      <c r="AA6" s="13"/>
      <c r="AF6" s="15">
        <f>SUM(AF11:AF299)</f>
        <v>5362962.580000008</v>
      </c>
      <c r="AG6" s="15">
        <f>SUM(AG11:AG299)</f>
        <v>267485.9999999999</v>
      </c>
      <c r="AH6" s="15">
        <f>SUM(AH11:AH299)</f>
        <v>5630448.580000008</v>
      </c>
    </row>
    <row r="7" spans="1:34" s="12" customFormat="1" ht="72.75" customHeight="1" hidden="1">
      <c r="A7" s="71"/>
      <c r="B7" s="71"/>
      <c r="C7" s="16" t="s">
        <v>11</v>
      </c>
      <c r="D7" s="16" t="s">
        <v>12</v>
      </c>
      <c r="E7" s="17">
        <v>-1</v>
      </c>
      <c r="F7" s="18" t="s">
        <v>12</v>
      </c>
      <c r="G7" s="18" t="s">
        <v>13</v>
      </c>
      <c r="H7" s="19" t="s">
        <v>315</v>
      </c>
      <c r="I7" s="19" t="s">
        <v>14</v>
      </c>
      <c r="J7" s="18" t="s">
        <v>13</v>
      </c>
      <c r="K7" s="18" t="s">
        <v>15</v>
      </c>
      <c r="L7" s="18" t="s">
        <v>13</v>
      </c>
      <c r="M7" s="18" t="s">
        <v>16</v>
      </c>
      <c r="N7" s="18" t="s">
        <v>13</v>
      </c>
      <c r="O7" s="19" t="s">
        <v>17</v>
      </c>
      <c r="P7" s="18" t="s">
        <v>18</v>
      </c>
      <c r="Q7" s="20" t="s">
        <v>13</v>
      </c>
      <c r="S7" s="13"/>
      <c r="T7" s="13"/>
      <c r="U7" s="13"/>
      <c r="V7" s="13"/>
      <c r="X7" s="14"/>
      <c r="Y7" s="15"/>
      <c r="Z7" s="13"/>
      <c r="AA7" s="13"/>
      <c r="AF7" s="15"/>
      <c r="AG7" s="15"/>
      <c r="AH7" s="15"/>
    </row>
    <row r="8" spans="1:27" s="21" customFormat="1" ht="97.5">
      <c r="A8" s="71"/>
      <c r="B8" s="72"/>
      <c r="C8" s="20"/>
      <c r="D8" s="20"/>
      <c r="E8" s="20" t="s">
        <v>11</v>
      </c>
      <c r="F8" s="20" t="s">
        <v>12</v>
      </c>
      <c r="G8" s="20" t="s">
        <v>19</v>
      </c>
      <c r="H8" s="20" t="s">
        <v>20</v>
      </c>
      <c r="I8" s="20" t="s">
        <v>14</v>
      </c>
      <c r="J8" s="20" t="s">
        <v>19</v>
      </c>
      <c r="K8" s="20" t="s">
        <v>15</v>
      </c>
      <c r="L8" s="20" t="s">
        <v>19</v>
      </c>
      <c r="M8" s="20" t="s">
        <v>21</v>
      </c>
      <c r="N8" s="20" t="s">
        <v>19</v>
      </c>
      <c r="O8" s="20"/>
      <c r="P8" s="20" t="s">
        <v>22</v>
      </c>
      <c r="Q8" s="20" t="s">
        <v>19</v>
      </c>
      <c r="S8" s="22"/>
      <c r="T8" s="22"/>
      <c r="U8" s="22"/>
      <c r="V8" s="22"/>
      <c r="X8" s="23"/>
      <c r="Z8" s="22"/>
      <c r="AA8" s="22"/>
    </row>
    <row r="9" spans="1:34" s="29" customFormat="1" ht="117" hidden="1">
      <c r="A9" s="72"/>
      <c r="B9" s="24"/>
      <c r="C9" s="25" t="s">
        <v>11</v>
      </c>
      <c r="D9" s="25" t="s">
        <v>12</v>
      </c>
      <c r="E9" s="26" t="s">
        <v>23</v>
      </c>
      <c r="F9" s="27" t="s">
        <v>15</v>
      </c>
      <c r="G9" s="27" t="s">
        <v>13</v>
      </c>
      <c r="H9" s="28" t="s">
        <v>316</v>
      </c>
      <c r="I9" s="28" t="s">
        <v>18</v>
      </c>
      <c r="J9" s="27" t="s">
        <v>13</v>
      </c>
      <c r="K9" s="27" t="s">
        <v>24</v>
      </c>
      <c r="L9" s="27" t="s">
        <v>13</v>
      </c>
      <c r="M9" s="27" t="s">
        <v>25</v>
      </c>
      <c r="N9" s="27" t="s">
        <v>13</v>
      </c>
      <c r="O9" s="28" t="s">
        <v>17</v>
      </c>
      <c r="P9" s="27" t="s">
        <v>26</v>
      </c>
      <c r="Q9" s="27" t="s">
        <v>13</v>
      </c>
      <c r="S9" s="29" t="s">
        <v>27</v>
      </c>
      <c r="T9" s="29" t="s">
        <v>28</v>
      </c>
      <c r="U9" s="29" t="s">
        <v>29</v>
      </c>
      <c r="V9" s="29" t="s">
        <v>30</v>
      </c>
      <c r="X9" s="30"/>
      <c r="Y9" s="30"/>
      <c r="Z9" s="29" t="s">
        <v>31</v>
      </c>
      <c r="AA9" s="29" t="s">
        <v>32</v>
      </c>
      <c r="AF9" s="30" t="s">
        <v>33</v>
      </c>
      <c r="AG9" s="30" t="s">
        <v>34</v>
      </c>
      <c r="AH9" s="30" t="s">
        <v>35</v>
      </c>
    </row>
    <row r="10" spans="1:34" s="37" customFormat="1" ht="30.75" customHeight="1">
      <c r="A10" s="31"/>
      <c r="B10" s="32" t="s">
        <v>36</v>
      </c>
      <c r="C10" s="31">
        <f>SUM(C11:C281)</f>
        <v>4704171700</v>
      </c>
      <c r="D10" s="33">
        <f>SUM(D11:D281)</f>
        <v>7988920</v>
      </c>
      <c r="E10" s="33">
        <f>SUM(E11:E281)</f>
        <v>4712160620</v>
      </c>
      <c r="F10" s="34">
        <f>SUM(F11:F281)</f>
        <v>868254636.2099992</v>
      </c>
      <c r="G10" s="35">
        <f aca="true" t="shared" si="0" ref="G10:G73">+F10*100/E10</f>
        <v>18.425828536591762</v>
      </c>
      <c r="H10" s="35">
        <f aca="true" t="shared" si="1" ref="H10:H73">+AA10-G10</f>
        <v>1.5741714634082378</v>
      </c>
      <c r="I10" s="34">
        <f>SUM(I11:I281)</f>
        <v>3843905983.789999</v>
      </c>
      <c r="J10" s="36">
        <f aca="true" t="shared" si="2" ref="J10:J73">+I10*100/E10</f>
        <v>81.57417146340819</v>
      </c>
      <c r="K10" s="34">
        <f>SUM(K11:K281)</f>
        <v>170237443.78000003</v>
      </c>
      <c r="L10" s="36">
        <f aca="true" t="shared" si="3" ref="L10:L73">+K10*100/E10</f>
        <v>3.612725828093696</v>
      </c>
      <c r="M10" s="34">
        <f>SUM(M11:M281)</f>
        <v>1038492079.9899994</v>
      </c>
      <c r="N10" s="36">
        <f>+M10*100/E10</f>
        <v>22.03855436468546</v>
      </c>
      <c r="O10" s="35">
        <f>SUM(Z10-N10)</f>
        <v>47.96144563531454</v>
      </c>
      <c r="P10" s="34">
        <f>SUM(P11:P281)</f>
        <v>3673668540.010001</v>
      </c>
      <c r="Q10" s="36">
        <f aca="true" t="shared" si="4" ref="Q10:Q73">+P10*100/E10</f>
        <v>77.96144563531455</v>
      </c>
      <c r="S10" s="1"/>
      <c r="T10" s="1"/>
      <c r="U10" s="1"/>
      <c r="V10" s="1"/>
      <c r="X10" s="38"/>
      <c r="Y10" s="39"/>
      <c r="Z10" s="1">
        <v>70</v>
      </c>
      <c r="AA10" s="1">
        <v>20</v>
      </c>
      <c r="AF10" s="39"/>
      <c r="AG10" s="39"/>
      <c r="AH10" s="39"/>
    </row>
    <row r="11" spans="1:34" s="37" customFormat="1" ht="23.25" customHeight="1">
      <c r="A11" s="40">
        <v>1</v>
      </c>
      <c r="B11" s="41" t="s">
        <v>37</v>
      </c>
      <c r="C11" s="42">
        <v>3323350</v>
      </c>
      <c r="D11" s="42"/>
      <c r="E11" s="43">
        <f aca="true" t="shared" si="5" ref="E11:E74">SUM(C11:D11)</f>
        <v>3323350</v>
      </c>
      <c r="F11" s="44">
        <v>1557121.45</v>
      </c>
      <c r="G11" s="45">
        <f t="shared" si="0"/>
        <v>46.85397114357501</v>
      </c>
      <c r="H11" s="46">
        <f t="shared" si="1"/>
        <v>-26.85397114357501</v>
      </c>
      <c r="I11" s="47">
        <f aca="true" t="shared" si="6" ref="I11:I74">+E11-F11</f>
        <v>1766228.55</v>
      </c>
      <c r="J11" s="48">
        <f t="shared" si="2"/>
        <v>53.14602885642499</v>
      </c>
      <c r="K11" s="44"/>
      <c r="L11" s="45">
        <f t="shared" si="3"/>
        <v>0</v>
      </c>
      <c r="M11" s="44">
        <f aca="true" t="shared" si="7" ref="M11:M74">SUM(F11+K11)</f>
        <v>1557121.45</v>
      </c>
      <c r="N11" s="45">
        <f aca="true" t="shared" si="8" ref="N11:N74">SUM(M11*100/E11)</f>
        <v>46.85397114357501</v>
      </c>
      <c r="O11" s="48">
        <f aca="true" t="shared" si="9" ref="O11:O74">+Z11-N11</f>
        <v>23.14602885642499</v>
      </c>
      <c r="P11" s="44">
        <f aca="true" t="shared" si="10" ref="P11:P74">SUM(E11-M11)</f>
        <v>1766228.55</v>
      </c>
      <c r="Q11" s="45">
        <f t="shared" si="4"/>
        <v>53.14602885642499</v>
      </c>
      <c r="S11" s="1">
        <v>4</v>
      </c>
      <c r="T11" s="1">
        <v>53</v>
      </c>
      <c r="U11" s="1"/>
      <c r="V11" s="1" t="s">
        <v>38</v>
      </c>
      <c r="X11" s="38"/>
      <c r="Y11" s="39"/>
      <c r="Z11" s="1">
        <v>70</v>
      </c>
      <c r="AA11" s="1">
        <v>20</v>
      </c>
      <c r="AB11" s="49">
        <f>SUM(Y11-X11)</f>
        <v>0</v>
      </c>
      <c r="AF11" s="39">
        <v>138371482.1</v>
      </c>
      <c r="AG11" s="39">
        <v>582840.1</v>
      </c>
      <c r="AH11" s="39">
        <f aca="true" t="shared" si="11" ref="AH11:AH74">SUM(AF11:AG11)</f>
        <v>138954322.2</v>
      </c>
    </row>
    <row r="12" spans="1:34" s="37" customFormat="1" ht="23.25" customHeight="1">
      <c r="A12" s="50">
        <v>2</v>
      </c>
      <c r="B12" s="51" t="s">
        <v>39</v>
      </c>
      <c r="C12" s="52">
        <v>2749400</v>
      </c>
      <c r="D12" s="52"/>
      <c r="E12" s="53">
        <f t="shared" si="5"/>
        <v>2749400</v>
      </c>
      <c r="F12" s="54">
        <v>1256787.68</v>
      </c>
      <c r="G12" s="45">
        <f t="shared" si="0"/>
        <v>45.711343565868916</v>
      </c>
      <c r="H12" s="46">
        <f t="shared" si="1"/>
        <v>-25.711343565868916</v>
      </c>
      <c r="I12" s="47">
        <f t="shared" si="6"/>
        <v>1492612.32</v>
      </c>
      <c r="J12" s="48">
        <f t="shared" si="2"/>
        <v>54.288656434131084</v>
      </c>
      <c r="K12" s="54">
        <v>115000</v>
      </c>
      <c r="L12" s="45">
        <f t="shared" si="3"/>
        <v>4.182730777624209</v>
      </c>
      <c r="M12" s="44">
        <f t="shared" si="7"/>
        <v>1371787.68</v>
      </c>
      <c r="N12" s="45">
        <f t="shared" si="8"/>
        <v>49.89407434349312</v>
      </c>
      <c r="O12" s="55">
        <f t="shared" si="9"/>
        <v>20.105925656506876</v>
      </c>
      <c r="P12" s="54">
        <f t="shared" si="10"/>
        <v>1377612.32</v>
      </c>
      <c r="Q12" s="56">
        <f t="shared" si="4"/>
        <v>50.10592565650688</v>
      </c>
      <c r="S12" s="1">
        <v>5</v>
      </c>
      <c r="T12" s="1">
        <v>53</v>
      </c>
      <c r="U12" s="1"/>
      <c r="V12" s="1" t="s">
        <v>38</v>
      </c>
      <c r="X12" s="38"/>
      <c r="Y12" s="39"/>
      <c r="Z12" s="1">
        <v>70</v>
      </c>
      <c r="AA12" s="1">
        <v>20</v>
      </c>
      <c r="AB12" s="49">
        <f>+Y12+X12</f>
        <v>0</v>
      </c>
      <c r="AD12" s="57">
        <f>+X12+X13+X14+X15+X17+X18+X19+X20+X279+X23+X24+X26+X61+X91+X251+X252</f>
        <v>0</v>
      </c>
      <c r="AF12" s="39">
        <v>25340</v>
      </c>
      <c r="AG12" s="39">
        <v>1267</v>
      </c>
      <c r="AH12" s="39">
        <f t="shared" si="11"/>
        <v>26607</v>
      </c>
    </row>
    <row r="13" spans="1:34" s="37" customFormat="1" ht="23.25" customHeight="1">
      <c r="A13" s="50">
        <v>3</v>
      </c>
      <c r="B13" s="51" t="s">
        <v>40</v>
      </c>
      <c r="C13" s="52">
        <v>2381660</v>
      </c>
      <c r="D13" s="52"/>
      <c r="E13" s="53">
        <f t="shared" si="5"/>
        <v>2381660</v>
      </c>
      <c r="F13" s="54">
        <v>1044228.78</v>
      </c>
      <c r="G13" s="45">
        <f t="shared" si="0"/>
        <v>43.84457815137341</v>
      </c>
      <c r="H13" s="46">
        <f t="shared" si="1"/>
        <v>-23.844578151373412</v>
      </c>
      <c r="I13" s="47">
        <f t="shared" si="6"/>
        <v>1337431.22</v>
      </c>
      <c r="J13" s="48">
        <f t="shared" si="2"/>
        <v>56.15542184862659</v>
      </c>
      <c r="K13" s="54"/>
      <c r="L13" s="45">
        <f t="shared" si="3"/>
        <v>0</v>
      </c>
      <c r="M13" s="44">
        <f t="shared" si="7"/>
        <v>1044228.78</v>
      </c>
      <c r="N13" s="45">
        <f t="shared" si="8"/>
        <v>43.84457815137341</v>
      </c>
      <c r="O13" s="55">
        <f t="shared" si="9"/>
        <v>26.155421848626588</v>
      </c>
      <c r="P13" s="54">
        <f t="shared" si="10"/>
        <v>1337431.22</v>
      </c>
      <c r="Q13" s="56">
        <f t="shared" si="4"/>
        <v>56.15542184862659</v>
      </c>
      <c r="S13" s="1">
        <v>4</v>
      </c>
      <c r="T13" s="1">
        <v>53</v>
      </c>
      <c r="U13" s="1"/>
      <c r="V13" s="1" t="s">
        <v>38</v>
      </c>
      <c r="X13" s="38"/>
      <c r="Y13" s="39"/>
      <c r="Z13" s="1">
        <v>70</v>
      </c>
      <c r="AA13" s="1">
        <v>20</v>
      </c>
      <c r="AB13" s="49">
        <f>+Y13+X13</f>
        <v>0</v>
      </c>
      <c r="AF13" s="39">
        <v>16550</v>
      </c>
      <c r="AG13" s="39">
        <v>828</v>
      </c>
      <c r="AH13" s="39">
        <f t="shared" si="11"/>
        <v>17378</v>
      </c>
    </row>
    <row r="14" spans="1:34" s="37" customFormat="1" ht="23.25" customHeight="1">
      <c r="A14" s="50">
        <v>4</v>
      </c>
      <c r="B14" s="51" t="s">
        <v>41</v>
      </c>
      <c r="C14" s="52">
        <v>3418240</v>
      </c>
      <c r="D14" s="52"/>
      <c r="E14" s="53">
        <f t="shared" si="5"/>
        <v>3418240</v>
      </c>
      <c r="F14" s="54">
        <v>1384086.72</v>
      </c>
      <c r="G14" s="45">
        <f t="shared" si="0"/>
        <v>40.49120951132747</v>
      </c>
      <c r="H14" s="46">
        <f t="shared" si="1"/>
        <v>-20.49120951132747</v>
      </c>
      <c r="I14" s="47">
        <f t="shared" si="6"/>
        <v>2034153.28</v>
      </c>
      <c r="J14" s="48">
        <f t="shared" si="2"/>
        <v>59.50879048867253</v>
      </c>
      <c r="K14" s="54"/>
      <c r="L14" s="45">
        <f t="shared" si="3"/>
        <v>0</v>
      </c>
      <c r="M14" s="44">
        <f t="shared" si="7"/>
        <v>1384086.72</v>
      </c>
      <c r="N14" s="45">
        <f t="shared" si="8"/>
        <v>40.49120951132747</v>
      </c>
      <c r="O14" s="55">
        <f t="shared" si="9"/>
        <v>29.50879048867253</v>
      </c>
      <c r="P14" s="54">
        <f t="shared" si="10"/>
        <v>2034153.28</v>
      </c>
      <c r="Q14" s="56">
        <f t="shared" si="4"/>
        <v>59.50879048867253</v>
      </c>
      <c r="S14" s="1">
        <v>5</v>
      </c>
      <c r="T14" s="1">
        <v>53</v>
      </c>
      <c r="U14" s="1"/>
      <c r="V14" s="1" t="s">
        <v>38</v>
      </c>
      <c r="X14" s="38"/>
      <c r="Y14" s="39"/>
      <c r="Z14" s="1">
        <v>70</v>
      </c>
      <c r="AA14" s="1">
        <v>20</v>
      </c>
      <c r="AB14" s="49">
        <f>+Y14+X14</f>
        <v>0</v>
      </c>
      <c r="AF14" s="39">
        <f>33520+136869.03</f>
        <v>170389.03</v>
      </c>
      <c r="AG14" s="39">
        <v>6844</v>
      </c>
      <c r="AH14" s="39">
        <f t="shared" si="11"/>
        <v>177233.03</v>
      </c>
    </row>
    <row r="15" spans="1:34" s="37" customFormat="1" ht="23.25" customHeight="1">
      <c r="A15" s="50">
        <v>5</v>
      </c>
      <c r="B15" s="51" t="s">
        <v>42</v>
      </c>
      <c r="C15" s="52">
        <v>8938910</v>
      </c>
      <c r="D15" s="52"/>
      <c r="E15" s="53">
        <f t="shared" si="5"/>
        <v>8938910</v>
      </c>
      <c r="F15" s="54">
        <v>3525776.49</v>
      </c>
      <c r="G15" s="45">
        <f t="shared" si="0"/>
        <v>39.44302482069961</v>
      </c>
      <c r="H15" s="46">
        <f t="shared" si="1"/>
        <v>-19.443024820699613</v>
      </c>
      <c r="I15" s="47">
        <f t="shared" si="6"/>
        <v>5413133.51</v>
      </c>
      <c r="J15" s="48">
        <f t="shared" si="2"/>
        <v>60.55697517930039</v>
      </c>
      <c r="K15" s="54">
        <v>109200</v>
      </c>
      <c r="L15" s="45">
        <f t="shared" si="3"/>
        <v>1.2216254554526222</v>
      </c>
      <c r="M15" s="44">
        <f t="shared" si="7"/>
        <v>3634976.49</v>
      </c>
      <c r="N15" s="45">
        <f t="shared" si="8"/>
        <v>40.66465027615224</v>
      </c>
      <c r="O15" s="55">
        <f t="shared" si="9"/>
        <v>29.335349723847763</v>
      </c>
      <c r="P15" s="54">
        <f t="shared" si="10"/>
        <v>5303933.51</v>
      </c>
      <c r="Q15" s="56">
        <f t="shared" si="4"/>
        <v>59.33534972384776</v>
      </c>
      <c r="S15" s="1">
        <v>3</v>
      </c>
      <c r="T15" s="1">
        <v>127</v>
      </c>
      <c r="U15" s="1"/>
      <c r="V15" s="1" t="s">
        <v>38</v>
      </c>
      <c r="X15" s="38"/>
      <c r="Y15" s="39"/>
      <c r="Z15" s="1">
        <v>70</v>
      </c>
      <c r="AA15" s="1">
        <v>20</v>
      </c>
      <c r="AB15" s="49">
        <f>+Y15+X15</f>
        <v>0</v>
      </c>
      <c r="AF15" s="39">
        <v>6120</v>
      </c>
      <c r="AG15" s="39">
        <v>306</v>
      </c>
      <c r="AH15" s="39">
        <f t="shared" si="11"/>
        <v>6426</v>
      </c>
    </row>
    <row r="16" spans="1:34" s="37" customFormat="1" ht="23.25" customHeight="1">
      <c r="A16" s="50">
        <v>6</v>
      </c>
      <c r="B16" s="51" t="s">
        <v>43</v>
      </c>
      <c r="C16" s="52">
        <v>3854452</v>
      </c>
      <c r="D16" s="52"/>
      <c r="E16" s="53">
        <f t="shared" si="5"/>
        <v>3854452</v>
      </c>
      <c r="F16" s="54">
        <v>1514172.53</v>
      </c>
      <c r="G16" s="45">
        <f t="shared" si="0"/>
        <v>39.283730346103674</v>
      </c>
      <c r="H16" s="46">
        <f t="shared" si="1"/>
        <v>-19.283730346103674</v>
      </c>
      <c r="I16" s="47">
        <f t="shared" si="6"/>
        <v>2340279.4699999997</v>
      </c>
      <c r="J16" s="48">
        <f t="shared" si="2"/>
        <v>60.71626965389632</v>
      </c>
      <c r="K16" s="54">
        <v>83530</v>
      </c>
      <c r="L16" s="45">
        <f t="shared" si="3"/>
        <v>2.167104428852662</v>
      </c>
      <c r="M16" s="44">
        <f t="shared" si="7"/>
        <v>1597702.53</v>
      </c>
      <c r="N16" s="45">
        <f t="shared" si="8"/>
        <v>41.450834774956334</v>
      </c>
      <c r="O16" s="55">
        <f t="shared" si="9"/>
        <v>28.549165225043666</v>
      </c>
      <c r="P16" s="54">
        <f t="shared" si="10"/>
        <v>2256749.4699999997</v>
      </c>
      <c r="Q16" s="56">
        <f t="shared" si="4"/>
        <v>58.54916522504366</v>
      </c>
      <c r="S16" s="1">
        <v>7</v>
      </c>
      <c r="T16" s="1">
        <v>83</v>
      </c>
      <c r="U16" s="1"/>
      <c r="V16" s="1" t="s">
        <v>38</v>
      </c>
      <c r="X16" s="38"/>
      <c r="Y16" s="39"/>
      <c r="Z16" s="1">
        <v>70</v>
      </c>
      <c r="AA16" s="1">
        <v>20</v>
      </c>
      <c r="AB16" s="49">
        <f>+Y16-X16</f>
        <v>0</v>
      </c>
      <c r="AF16" s="39">
        <f>58160-6155810.32-138371482.1-58160</f>
        <v>-144527292.42</v>
      </c>
      <c r="AG16" s="39">
        <f>2909-642534-582840.1-2909</f>
        <v>-1225374.1</v>
      </c>
      <c r="AH16" s="39">
        <f t="shared" si="11"/>
        <v>-145752666.51999998</v>
      </c>
    </row>
    <row r="17" spans="1:34" s="37" customFormat="1" ht="23.25" customHeight="1">
      <c r="A17" s="50">
        <v>7</v>
      </c>
      <c r="B17" s="51" t="s">
        <v>44</v>
      </c>
      <c r="C17" s="52">
        <v>1090600</v>
      </c>
      <c r="D17" s="52"/>
      <c r="E17" s="53">
        <f t="shared" si="5"/>
        <v>1090600</v>
      </c>
      <c r="F17" s="54">
        <v>423618.74</v>
      </c>
      <c r="G17" s="45">
        <f t="shared" si="0"/>
        <v>38.84272327159362</v>
      </c>
      <c r="H17" s="46">
        <f t="shared" si="1"/>
        <v>-18.84272327159362</v>
      </c>
      <c r="I17" s="47">
        <f t="shared" si="6"/>
        <v>666981.26</v>
      </c>
      <c r="J17" s="48">
        <f t="shared" si="2"/>
        <v>61.15727672840638</v>
      </c>
      <c r="K17" s="54">
        <v>96919</v>
      </c>
      <c r="L17" s="45">
        <f t="shared" si="3"/>
        <v>8.886759581881533</v>
      </c>
      <c r="M17" s="44">
        <f t="shared" si="7"/>
        <v>520537.74</v>
      </c>
      <c r="N17" s="45">
        <f t="shared" si="8"/>
        <v>47.729482853475155</v>
      </c>
      <c r="O17" s="55">
        <f t="shared" si="9"/>
        <v>22.270517146524845</v>
      </c>
      <c r="P17" s="54">
        <f t="shared" si="10"/>
        <v>570062.26</v>
      </c>
      <c r="Q17" s="56">
        <f t="shared" si="4"/>
        <v>52.270517146524845</v>
      </c>
      <c r="S17" s="1">
        <v>4</v>
      </c>
      <c r="T17" s="1">
        <v>83</v>
      </c>
      <c r="U17" s="1"/>
      <c r="V17" s="1" t="s">
        <v>38</v>
      </c>
      <c r="X17" s="38"/>
      <c r="Y17" s="39"/>
      <c r="Z17" s="1">
        <v>70</v>
      </c>
      <c r="AA17" s="1">
        <v>20</v>
      </c>
      <c r="AB17" s="49">
        <f aca="true" t="shared" si="12" ref="AB17:AB80">+Y17+X17</f>
        <v>0</v>
      </c>
      <c r="AF17" s="39">
        <v>27960</v>
      </c>
      <c r="AG17" s="39">
        <v>1398</v>
      </c>
      <c r="AH17" s="39">
        <f t="shared" si="11"/>
        <v>29358</v>
      </c>
    </row>
    <row r="18" spans="1:34" s="37" customFormat="1" ht="23.25" customHeight="1">
      <c r="A18" s="50">
        <v>8</v>
      </c>
      <c r="B18" s="51" t="s">
        <v>45</v>
      </c>
      <c r="C18" s="52">
        <v>2781340</v>
      </c>
      <c r="D18" s="52"/>
      <c r="E18" s="53">
        <f t="shared" si="5"/>
        <v>2781340</v>
      </c>
      <c r="F18" s="54">
        <v>1042862.27</v>
      </c>
      <c r="G18" s="45">
        <f t="shared" si="0"/>
        <v>37.49495818562276</v>
      </c>
      <c r="H18" s="46">
        <f t="shared" si="1"/>
        <v>-17.494958185622757</v>
      </c>
      <c r="I18" s="47">
        <f t="shared" si="6"/>
        <v>1738477.73</v>
      </c>
      <c r="J18" s="48">
        <f t="shared" si="2"/>
        <v>62.50504181437724</v>
      </c>
      <c r="K18" s="54"/>
      <c r="L18" s="45">
        <f t="shared" si="3"/>
        <v>0</v>
      </c>
      <c r="M18" s="44">
        <f t="shared" si="7"/>
        <v>1042862.27</v>
      </c>
      <c r="N18" s="45">
        <f t="shared" si="8"/>
        <v>37.49495818562276</v>
      </c>
      <c r="O18" s="55">
        <f t="shared" si="9"/>
        <v>32.50504181437724</v>
      </c>
      <c r="P18" s="54">
        <f t="shared" si="10"/>
        <v>1738477.73</v>
      </c>
      <c r="Q18" s="56">
        <f t="shared" si="4"/>
        <v>62.50504181437724</v>
      </c>
      <c r="S18" s="1">
        <v>9</v>
      </c>
      <c r="T18" s="1">
        <v>83</v>
      </c>
      <c r="U18" s="1"/>
      <c r="V18" s="1" t="s">
        <v>38</v>
      </c>
      <c r="X18" s="38"/>
      <c r="Y18" s="39"/>
      <c r="Z18" s="1">
        <v>70</v>
      </c>
      <c r="AA18" s="1">
        <v>20</v>
      </c>
      <c r="AB18" s="49">
        <f t="shared" si="12"/>
        <v>0</v>
      </c>
      <c r="AF18" s="39">
        <v>93450</v>
      </c>
      <c r="AG18" s="39">
        <f>10074+40296+33580+50370+4675+67160+67160+67160</f>
        <v>340475</v>
      </c>
      <c r="AH18" s="39">
        <f t="shared" si="11"/>
        <v>433925</v>
      </c>
    </row>
    <row r="19" spans="1:34" s="37" customFormat="1" ht="23.25" customHeight="1">
      <c r="A19" s="50">
        <v>9</v>
      </c>
      <c r="B19" s="51" t="s">
        <v>46</v>
      </c>
      <c r="C19" s="52">
        <v>9782300</v>
      </c>
      <c r="D19" s="52"/>
      <c r="E19" s="53">
        <f t="shared" si="5"/>
        <v>9782300</v>
      </c>
      <c r="F19" s="54">
        <v>3648346.61</v>
      </c>
      <c r="G19" s="45">
        <f t="shared" si="0"/>
        <v>37.29538666775707</v>
      </c>
      <c r="H19" s="46">
        <f t="shared" si="1"/>
        <v>-17.29538666775707</v>
      </c>
      <c r="I19" s="47">
        <f t="shared" si="6"/>
        <v>6133953.390000001</v>
      </c>
      <c r="J19" s="48">
        <f t="shared" si="2"/>
        <v>62.70461333224293</v>
      </c>
      <c r="K19" s="54">
        <v>11000</v>
      </c>
      <c r="L19" s="45">
        <f t="shared" si="3"/>
        <v>0.11244799280332846</v>
      </c>
      <c r="M19" s="44">
        <f t="shared" si="7"/>
        <v>3659346.61</v>
      </c>
      <c r="N19" s="45">
        <f t="shared" si="8"/>
        <v>37.4078346605604</v>
      </c>
      <c r="O19" s="55">
        <f t="shared" si="9"/>
        <v>32.5921653394396</v>
      </c>
      <c r="P19" s="54">
        <f t="shared" si="10"/>
        <v>6122953.390000001</v>
      </c>
      <c r="Q19" s="56">
        <f t="shared" si="4"/>
        <v>62.5921653394396</v>
      </c>
      <c r="S19" s="1">
        <v>4</v>
      </c>
      <c r="T19" s="1">
        <v>127</v>
      </c>
      <c r="U19" s="1"/>
      <c r="V19" s="1" t="s">
        <v>38</v>
      </c>
      <c r="X19" s="38"/>
      <c r="Y19" s="39"/>
      <c r="Z19" s="1">
        <v>70</v>
      </c>
      <c r="AA19" s="1">
        <v>20</v>
      </c>
      <c r="AB19" s="49">
        <f t="shared" si="12"/>
        <v>0</v>
      </c>
      <c r="AF19" s="39">
        <v>75580</v>
      </c>
      <c r="AG19" s="39">
        <v>3779</v>
      </c>
      <c r="AH19" s="39">
        <f t="shared" si="11"/>
        <v>79359</v>
      </c>
    </row>
    <row r="20" spans="1:34" s="37" customFormat="1" ht="23.25" customHeight="1">
      <c r="A20" s="50">
        <v>10</v>
      </c>
      <c r="B20" s="51" t="s">
        <v>47</v>
      </c>
      <c r="C20" s="52">
        <v>14064450</v>
      </c>
      <c r="D20" s="52"/>
      <c r="E20" s="53">
        <f t="shared" si="5"/>
        <v>14064450</v>
      </c>
      <c r="F20" s="54">
        <v>5225513.93</v>
      </c>
      <c r="G20" s="45">
        <f t="shared" si="0"/>
        <v>37.15405813949354</v>
      </c>
      <c r="H20" s="46">
        <f t="shared" si="1"/>
        <v>-17.154058139493543</v>
      </c>
      <c r="I20" s="47">
        <f t="shared" si="6"/>
        <v>8838936.07</v>
      </c>
      <c r="J20" s="48">
        <f t="shared" si="2"/>
        <v>62.84594186050646</v>
      </c>
      <c r="K20" s="54">
        <v>283015</v>
      </c>
      <c r="L20" s="45">
        <f t="shared" si="3"/>
        <v>2.0122720760498987</v>
      </c>
      <c r="M20" s="44">
        <f t="shared" si="7"/>
        <v>5508528.93</v>
      </c>
      <c r="N20" s="45">
        <f t="shared" si="8"/>
        <v>39.16633021554345</v>
      </c>
      <c r="O20" s="55">
        <f t="shared" si="9"/>
        <v>30.833669784456553</v>
      </c>
      <c r="P20" s="54">
        <f t="shared" si="10"/>
        <v>8555921.07</v>
      </c>
      <c r="Q20" s="56">
        <f t="shared" si="4"/>
        <v>60.83366978445655</v>
      </c>
      <c r="S20" s="1">
        <v>4</v>
      </c>
      <c r="T20" s="1">
        <v>10</v>
      </c>
      <c r="U20" s="1"/>
      <c r="V20" s="1" t="s">
        <v>38</v>
      </c>
      <c r="X20" s="38"/>
      <c r="Y20" s="39"/>
      <c r="Z20" s="1">
        <v>70</v>
      </c>
      <c r="AA20" s="1">
        <v>20</v>
      </c>
      <c r="AB20" s="49">
        <f t="shared" si="12"/>
        <v>0</v>
      </c>
      <c r="AF20" s="39">
        <f>28310+932050</f>
        <v>960360</v>
      </c>
      <c r="AG20" s="39">
        <f>1416+46619</f>
        <v>48035</v>
      </c>
      <c r="AH20" s="39">
        <f t="shared" si="11"/>
        <v>1008395</v>
      </c>
    </row>
    <row r="21" spans="1:34" s="37" customFormat="1" ht="23.25" customHeight="1">
      <c r="A21" s="50">
        <v>11</v>
      </c>
      <c r="B21" s="51" t="s">
        <v>48</v>
      </c>
      <c r="C21" s="52">
        <v>719960</v>
      </c>
      <c r="D21" s="52"/>
      <c r="E21" s="53">
        <f t="shared" si="5"/>
        <v>719960</v>
      </c>
      <c r="F21" s="54">
        <v>256369.47</v>
      </c>
      <c r="G21" s="45">
        <f t="shared" si="0"/>
        <v>35.60884910272793</v>
      </c>
      <c r="H21" s="46">
        <f t="shared" si="1"/>
        <v>-15.60884910272793</v>
      </c>
      <c r="I21" s="47">
        <f t="shared" si="6"/>
        <v>463590.53</v>
      </c>
      <c r="J21" s="48">
        <f t="shared" si="2"/>
        <v>64.39115089727207</v>
      </c>
      <c r="K21" s="54"/>
      <c r="L21" s="45">
        <f t="shared" si="3"/>
        <v>0</v>
      </c>
      <c r="M21" s="44">
        <f t="shared" si="7"/>
        <v>256369.47</v>
      </c>
      <c r="N21" s="45">
        <f t="shared" si="8"/>
        <v>35.60884910272793</v>
      </c>
      <c r="O21" s="55">
        <f t="shared" si="9"/>
        <v>34.39115089727207</v>
      </c>
      <c r="P21" s="54">
        <f t="shared" si="10"/>
        <v>463590.53</v>
      </c>
      <c r="Q21" s="56">
        <f t="shared" si="4"/>
        <v>64.39115089727207</v>
      </c>
      <c r="S21" s="1">
        <v>9</v>
      </c>
      <c r="T21" s="1">
        <v>83</v>
      </c>
      <c r="U21" s="1"/>
      <c r="V21" s="1" t="s">
        <v>38</v>
      </c>
      <c r="X21" s="38"/>
      <c r="Y21" s="39"/>
      <c r="Z21" s="1">
        <v>70</v>
      </c>
      <c r="AA21" s="1">
        <v>20</v>
      </c>
      <c r="AB21" s="49">
        <f t="shared" si="12"/>
        <v>0</v>
      </c>
      <c r="AF21" s="39"/>
      <c r="AG21" s="39"/>
      <c r="AH21" s="39">
        <f t="shared" si="11"/>
        <v>0</v>
      </c>
    </row>
    <row r="22" spans="1:34" s="37" customFormat="1" ht="23.25" customHeight="1">
      <c r="A22" s="50">
        <v>12</v>
      </c>
      <c r="B22" s="51" t="s">
        <v>49</v>
      </c>
      <c r="C22" s="52">
        <v>5227220</v>
      </c>
      <c r="D22" s="52"/>
      <c r="E22" s="53">
        <f t="shared" si="5"/>
        <v>5227220</v>
      </c>
      <c r="F22" s="54">
        <v>1842390.38</v>
      </c>
      <c r="G22" s="45">
        <f t="shared" si="0"/>
        <v>35.24608453441791</v>
      </c>
      <c r="H22" s="46">
        <f t="shared" si="1"/>
        <v>-15.24608453441791</v>
      </c>
      <c r="I22" s="47">
        <f t="shared" si="6"/>
        <v>3384829.62</v>
      </c>
      <c r="J22" s="48">
        <f t="shared" si="2"/>
        <v>64.75391546558208</v>
      </c>
      <c r="K22" s="54">
        <v>24500</v>
      </c>
      <c r="L22" s="45">
        <f t="shared" si="3"/>
        <v>0.46870037993426716</v>
      </c>
      <c r="M22" s="44">
        <f t="shared" si="7"/>
        <v>1866890.38</v>
      </c>
      <c r="N22" s="45">
        <f t="shared" si="8"/>
        <v>35.71478491435218</v>
      </c>
      <c r="O22" s="55">
        <f t="shared" si="9"/>
        <v>34.28521508564782</v>
      </c>
      <c r="P22" s="54">
        <f t="shared" si="10"/>
        <v>3360329.62</v>
      </c>
      <c r="Q22" s="56">
        <f t="shared" si="4"/>
        <v>64.28521508564782</v>
      </c>
      <c r="S22" s="1">
        <v>1</v>
      </c>
      <c r="T22" s="1">
        <v>53</v>
      </c>
      <c r="U22" s="1"/>
      <c r="V22" s="1" t="s">
        <v>38</v>
      </c>
      <c r="X22" s="38"/>
      <c r="Y22" s="39"/>
      <c r="Z22" s="1">
        <v>70</v>
      </c>
      <c r="AA22" s="1">
        <v>20</v>
      </c>
      <c r="AB22" s="49">
        <f t="shared" si="12"/>
        <v>0</v>
      </c>
      <c r="AF22" s="39">
        <v>208840</v>
      </c>
      <c r="AG22" s="39">
        <v>10452</v>
      </c>
      <c r="AH22" s="39">
        <f t="shared" si="11"/>
        <v>219292</v>
      </c>
    </row>
    <row r="23" spans="1:34" s="37" customFormat="1" ht="23.25" customHeight="1">
      <c r="A23" s="50">
        <v>13</v>
      </c>
      <c r="B23" s="51" t="s">
        <v>50</v>
      </c>
      <c r="C23" s="52">
        <v>2545950</v>
      </c>
      <c r="D23" s="52"/>
      <c r="E23" s="53">
        <f t="shared" si="5"/>
        <v>2545950</v>
      </c>
      <c r="F23" s="54">
        <v>883964.14</v>
      </c>
      <c r="G23" s="45">
        <f t="shared" si="0"/>
        <v>34.720404564111625</v>
      </c>
      <c r="H23" s="46">
        <f t="shared" si="1"/>
        <v>-14.720404564111625</v>
      </c>
      <c r="I23" s="47">
        <f t="shared" si="6"/>
        <v>1661985.8599999999</v>
      </c>
      <c r="J23" s="48">
        <f t="shared" si="2"/>
        <v>65.27959543588837</v>
      </c>
      <c r="K23" s="54">
        <v>27500</v>
      </c>
      <c r="L23" s="45">
        <f t="shared" si="3"/>
        <v>1.080146899978397</v>
      </c>
      <c r="M23" s="44">
        <f t="shared" si="7"/>
        <v>911464.14</v>
      </c>
      <c r="N23" s="45">
        <f t="shared" si="8"/>
        <v>35.80055146409003</v>
      </c>
      <c r="O23" s="55">
        <f t="shared" si="9"/>
        <v>34.19944853590997</v>
      </c>
      <c r="P23" s="54">
        <f t="shared" si="10"/>
        <v>1634485.8599999999</v>
      </c>
      <c r="Q23" s="56">
        <f t="shared" si="4"/>
        <v>64.19944853590998</v>
      </c>
      <c r="S23" s="1">
        <v>1</v>
      </c>
      <c r="T23" s="1">
        <v>15</v>
      </c>
      <c r="U23" s="1"/>
      <c r="V23" s="1" t="s">
        <v>38</v>
      </c>
      <c r="X23" s="38"/>
      <c r="Y23" s="39"/>
      <c r="Z23" s="1">
        <v>70</v>
      </c>
      <c r="AA23" s="1">
        <v>20</v>
      </c>
      <c r="AB23" s="49">
        <f t="shared" si="12"/>
        <v>0</v>
      </c>
      <c r="AF23" s="39">
        <v>954750</v>
      </c>
      <c r="AG23" s="39">
        <v>47747</v>
      </c>
      <c r="AH23" s="39">
        <f t="shared" si="11"/>
        <v>1002497</v>
      </c>
    </row>
    <row r="24" spans="1:34" s="37" customFormat="1" ht="23.25" customHeight="1">
      <c r="A24" s="50">
        <v>14</v>
      </c>
      <c r="B24" s="51" t="s">
        <v>51</v>
      </c>
      <c r="C24" s="52">
        <v>1626780</v>
      </c>
      <c r="D24" s="52"/>
      <c r="E24" s="53">
        <f t="shared" si="5"/>
        <v>1626780</v>
      </c>
      <c r="F24" s="54">
        <v>563821.84</v>
      </c>
      <c r="G24" s="45">
        <f t="shared" si="0"/>
        <v>34.65876393857805</v>
      </c>
      <c r="H24" s="46">
        <f t="shared" si="1"/>
        <v>-14.658763938578048</v>
      </c>
      <c r="I24" s="47">
        <f t="shared" si="6"/>
        <v>1062958.1600000001</v>
      </c>
      <c r="J24" s="48">
        <f t="shared" si="2"/>
        <v>65.34123606142195</v>
      </c>
      <c r="K24" s="54">
        <v>350000</v>
      </c>
      <c r="L24" s="45">
        <f t="shared" si="3"/>
        <v>21.51489445407492</v>
      </c>
      <c r="M24" s="44">
        <f t="shared" si="7"/>
        <v>913821.84</v>
      </c>
      <c r="N24" s="45">
        <f t="shared" si="8"/>
        <v>56.17365839265297</v>
      </c>
      <c r="O24" s="55">
        <f t="shared" si="9"/>
        <v>13.826341607347032</v>
      </c>
      <c r="P24" s="54">
        <f t="shared" si="10"/>
        <v>712958.16</v>
      </c>
      <c r="Q24" s="56">
        <f t="shared" si="4"/>
        <v>43.82634160734703</v>
      </c>
      <c r="S24" s="1">
        <v>7</v>
      </c>
      <c r="T24" s="1">
        <v>83</v>
      </c>
      <c r="U24" s="1"/>
      <c r="V24" s="1" t="s">
        <v>38</v>
      </c>
      <c r="X24" s="38"/>
      <c r="Y24" s="39"/>
      <c r="Z24" s="1">
        <v>70</v>
      </c>
      <c r="AA24" s="1">
        <v>20</v>
      </c>
      <c r="AB24" s="49">
        <f t="shared" si="12"/>
        <v>0</v>
      </c>
      <c r="AF24" s="39">
        <f>76140+239960</f>
        <v>316100</v>
      </c>
      <c r="AG24" s="39">
        <f>3809+12000</f>
        <v>15809</v>
      </c>
      <c r="AH24" s="39">
        <f t="shared" si="11"/>
        <v>331909</v>
      </c>
    </row>
    <row r="25" spans="1:34" s="37" customFormat="1" ht="23.25" customHeight="1">
      <c r="A25" s="50">
        <v>15</v>
      </c>
      <c r="B25" s="51" t="s">
        <v>52</v>
      </c>
      <c r="C25" s="52">
        <v>8988492</v>
      </c>
      <c r="D25" s="52"/>
      <c r="E25" s="53">
        <f t="shared" si="5"/>
        <v>8988492</v>
      </c>
      <c r="F25" s="54">
        <v>3014016.44</v>
      </c>
      <c r="G25" s="45">
        <f t="shared" si="0"/>
        <v>33.53194773939833</v>
      </c>
      <c r="H25" s="46">
        <f t="shared" si="1"/>
        <v>-13.531947739398333</v>
      </c>
      <c r="I25" s="47">
        <f t="shared" si="6"/>
        <v>5974475.5600000005</v>
      </c>
      <c r="J25" s="48">
        <f t="shared" si="2"/>
        <v>66.46805226060167</v>
      </c>
      <c r="K25" s="54"/>
      <c r="L25" s="45">
        <f t="shared" si="3"/>
        <v>0</v>
      </c>
      <c r="M25" s="44">
        <f t="shared" si="7"/>
        <v>3014016.44</v>
      </c>
      <c r="N25" s="45">
        <f t="shared" si="8"/>
        <v>33.53194773939833</v>
      </c>
      <c r="O25" s="55">
        <f t="shared" si="9"/>
        <v>36.46805226060167</v>
      </c>
      <c r="P25" s="54">
        <f t="shared" si="10"/>
        <v>5974475.5600000005</v>
      </c>
      <c r="Q25" s="56">
        <f t="shared" si="4"/>
        <v>66.46805226060167</v>
      </c>
      <c r="S25" s="1">
        <v>2</v>
      </c>
      <c r="T25" s="1">
        <v>83</v>
      </c>
      <c r="U25" s="1"/>
      <c r="V25" s="1" t="s">
        <v>38</v>
      </c>
      <c r="X25" s="38"/>
      <c r="Y25" s="39"/>
      <c r="Z25" s="1">
        <v>70</v>
      </c>
      <c r="AA25" s="1">
        <v>20</v>
      </c>
      <c r="AB25" s="49">
        <f t="shared" si="12"/>
        <v>0</v>
      </c>
      <c r="AF25" s="39"/>
      <c r="AG25" s="39"/>
      <c r="AH25" s="39">
        <f t="shared" si="11"/>
        <v>0</v>
      </c>
    </row>
    <row r="26" spans="1:34" s="37" customFormat="1" ht="23.25" customHeight="1">
      <c r="A26" s="50">
        <v>16</v>
      </c>
      <c r="B26" s="51" t="s">
        <v>53</v>
      </c>
      <c r="C26" s="52">
        <v>2963090</v>
      </c>
      <c r="D26" s="52"/>
      <c r="E26" s="53">
        <f t="shared" si="5"/>
        <v>2963090</v>
      </c>
      <c r="F26" s="54">
        <v>968532.23</v>
      </c>
      <c r="G26" s="45">
        <f t="shared" si="0"/>
        <v>32.68656132618314</v>
      </c>
      <c r="H26" s="46">
        <f t="shared" si="1"/>
        <v>-12.686561326183138</v>
      </c>
      <c r="I26" s="47">
        <f t="shared" si="6"/>
        <v>1994557.77</v>
      </c>
      <c r="J26" s="48">
        <f t="shared" si="2"/>
        <v>67.31343867381686</v>
      </c>
      <c r="K26" s="54"/>
      <c r="L26" s="45">
        <f t="shared" si="3"/>
        <v>0</v>
      </c>
      <c r="M26" s="44">
        <f t="shared" si="7"/>
        <v>968532.23</v>
      </c>
      <c r="N26" s="45">
        <f t="shared" si="8"/>
        <v>32.68656132618314</v>
      </c>
      <c r="O26" s="55">
        <f t="shared" si="9"/>
        <v>37.31343867381686</v>
      </c>
      <c r="P26" s="54">
        <f t="shared" si="10"/>
        <v>1994557.77</v>
      </c>
      <c r="Q26" s="56">
        <f t="shared" si="4"/>
        <v>67.31343867381686</v>
      </c>
      <c r="S26" s="1">
        <v>2</v>
      </c>
      <c r="T26" s="1">
        <v>83</v>
      </c>
      <c r="U26" s="1"/>
      <c r="V26" s="1" t="s">
        <v>38</v>
      </c>
      <c r="X26" s="38"/>
      <c r="Y26" s="39"/>
      <c r="Z26" s="1">
        <v>70</v>
      </c>
      <c r="AA26" s="1">
        <v>20</v>
      </c>
      <c r="AB26" s="49">
        <f t="shared" si="12"/>
        <v>0</v>
      </c>
      <c r="AF26" s="39">
        <v>94400</v>
      </c>
      <c r="AG26" s="39">
        <v>4720</v>
      </c>
      <c r="AH26" s="39">
        <f t="shared" si="11"/>
        <v>99120</v>
      </c>
    </row>
    <row r="27" spans="1:34" s="37" customFormat="1" ht="23.25" customHeight="1">
      <c r="A27" s="50">
        <v>17</v>
      </c>
      <c r="B27" s="51" t="s">
        <v>54</v>
      </c>
      <c r="C27" s="52">
        <v>4197560</v>
      </c>
      <c r="D27" s="52"/>
      <c r="E27" s="53">
        <f t="shared" si="5"/>
        <v>4197560</v>
      </c>
      <c r="F27" s="54">
        <v>1369615.04</v>
      </c>
      <c r="G27" s="45">
        <f t="shared" si="0"/>
        <v>32.62883770571475</v>
      </c>
      <c r="H27" s="46">
        <f t="shared" si="1"/>
        <v>-12.628837705714751</v>
      </c>
      <c r="I27" s="47">
        <f t="shared" si="6"/>
        <v>2827944.96</v>
      </c>
      <c r="J27" s="48">
        <f t="shared" si="2"/>
        <v>67.37116229428526</v>
      </c>
      <c r="K27" s="54"/>
      <c r="L27" s="45">
        <f t="shared" si="3"/>
        <v>0</v>
      </c>
      <c r="M27" s="44">
        <f t="shared" si="7"/>
        <v>1369615.04</v>
      </c>
      <c r="N27" s="45">
        <f t="shared" si="8"/>
        <v>32.62883770571475</v>
      </c>
      <c r="O27" s="55">
        <f t="shared" si="9"/>
        <v>37.37116229428525</v>
      </c>
      <c r="P27" s="54">
        <f t="shared" si="10"/>
        <v>2827944.96</v>
      </c>
      <c r="Q27" s="56">
        <f t="shared" si="4"/>
        <v>67.37116229428526</v>
      </c>
      <c r="S27" s="1">
        <v>8</v>
      </c>
      <c r="T27" s="1">
        <v>53</v>
      </c>
      <c r="U27" s="1"/>
      <c r="V27" s="1" t="s">
        <v>38</v>
      </c>
      <c r="X27" s="38"/>
      <c r="Y27" s="39"/>
      <c r="Z27" s="1">
        <v>70</v>
      </c>
      <c r="AA27" s="1">
        <v>20</v>
      </c>
      <c r="AB27" s="49">
        <f t="shared" si="12"/>
        <v>0</v>
      </c>
      <c r="AF27" s="39"/>
      <c r="AG27" s="39"/>
      <c r="AH27" s="39">
        <f t="shared" si="11"/>
        <v>0</v>
      </c>
    </row>
    <row r="28" spans="1:34" s="37" customFormat="1" ht="23.25" customHeight="1">
      <c r="A28" s="50">
        <v>18</v>
      </c>
      <c r="B28" s="51" t="s">
        <v>55</v>
      </c>
      <c r="C28" s="52">
        <v>2589560</v>
      </c>
      <c r="D28" s="52"/>
      <c r="E28" s="53">
        <f t="shared" si="5"/>
        <v>2589560</v>
      </c>
      <c r="F28" s="54">
        <v>836500.88</v>
      </c>
      <c r="G28" s="45">
        <f t="shared" si="0"/>
        <v>32.302819011724</v>
      </c>
      <c r="H28" s="46">
        <f t="shared" si="1"/>
        <v>-12.302819011723997</v>
      </c>
      <c r="I28" s="47">
        <f t="shared" si="6"/>
        <v>1753059.12</v>
      </c>
      <c r="J28" s="48">
        <f t="shared" si="2"/>
        <v>67.697180988276</v>
      </c>
      <c r="K28" s="54"/>
      <c r="L28" s="45">
        <f t="shared" si="3"/>
        <v>0</v>
      </c>
      <c r="M28" s="44">
        <f t="shared" si="7"/>
        <v>836500.88</v>
      </c>
      <c r="N28" s="45">
        <f t="shared" si="8"/>
        <v>32.302819011724</v>
      </c>
      <c r="O28" s="55">
        <f t="shared" si="9"/>
        <v>37.697180988276</v>
      </c>
      <c r="P28" s="54">
        <f t="shared" si="10"/>
        <v>1753059.12</v>
      </c>
      <c r="Q28" s="56">
        <f t="shared" si="4"/>
        <v>67.697180988276</v>
      </c>
      <c r="S28" s="1">
        <v>4</v>
      </c>
      <c r="T28" s="1">
        <v>53</v>
      </c>
      <c r="U28" s="1"/>
      <c r="V28" s="1" t="s">
        <v>38</v>
      </c>
      <c r="X28" s="38"/>
      <c r="Y28" s="39"/>
      <c r="Z28" s="1">
        <v>70</v>
      </c>
      <c r="AA28" s="1">
        <v>20</v>
      </c>
      <c r="AB28" s="49">
        <f t="shared" si="12"/>
        <v>0</v>
      </c>
      <c r="AF28" s="39"/>
      <c r="AG28" s="39"/>
      <c r="AH28" s="39">
        <f t="shared" si="11"/>
        <v>0</v>
      </c>
    </row>
    <row r="29" spans="1:34" s="37" customFormat="1" ht="23.25" customHeight="1">
      <c r="A29" s="50">
        <v>19</v>
      </c>
      <c r="B29" s="51" t="s">
        <v>56</v>
      </c>
      <c r="C29" s="52">
        <v>2316994</v>
      </c>
      <c r="D29" s="52"/>
      <c r="E29" s="53">
        <f t="shared" si="5"/>
        <v>2316994</v>
      </c>
      <c r="F29" s="54">
        <v>730998.68</v>
      </c>
      <c r="G29" s="45">
        <f t="shared" si="0"/>
        <v>31.54944207883145</v>
      </c>
      <c r="H29" s="46">
        <f t="shared" si="1"/>
        <v>-11.54944207883145</v>
      </c>
      <c r="I29" s="47">
        <f t="shared" si="6"/>
        <v>1585995.3199999998</v>
      </c>
      <c r="J29" s="48">
        <f t="shared" si="2"/>
        <v>68.45055792116854</v>
      </c>
      <c r="K29" s="54"/>
      <c r="L29" s="45">
        <f t="shared" si="3"/>
        <v>0</v>
      </c>
      <c r="M29" s="44">
        <f t="shared" si="7"/>
        <v>730998.68</v>
      </c>
      <c r="N29" s="45">
        <f t="shared" si="8"/>
        <v>31.54944207883145</v>
      </c>
      <c r="O29" s="55">
        <f t="shared" si="9"/>
        <v>38.45055792116855</v>
      </c>
      <c r="P29" s="54">
        <f t="shared" si="10"/>
        <v>1585995.3199999998</v>
      </c>
      <c r="Q29" s="56">
        <f t="shared" si="4"/>
        <v>68.45055792116854</v>
      </c>
      <c r="S29" s="1">
        <v>4</v>
      </c>
      <c r="T29" s="1">
        <v>53</v>
      </c>
      <c r="U29" s="1"/>
      <c r="V29" s="1" t="s">
        <v>38</v>
      </c>
      <c r="X29" s="38"/>
      <c r="Y29" s="39"/>
      <c r="Z29" s="1">
        <v>70</v>
      </c>
      <c r="AA29" s="1">
        <v>20</v>
      </c>
      <c r="AB29" s="49">
        <f t="shared" si="12"/>
        <v>0</v>
      </c>
      <c r="AF29" s="39"/>
      <c r="AG29" s="39"/>
      <c r="AH29" s="39">
        <f t="shared" si="11"/>
        <v>0</v>
      </c>
    </row>
    <row r="30" spans="1:34" s="37" customFormat="1" ht="23.25" customHeight="1">
      <c r="A30" s="50">
        <v>20</v>
      </c>
      <c r="B30" s="51" t="s">
        <v>57</v>
      </c>
      <c r="C30" s="52">
        <v>11950030</v>
      </c>
      <c r="D30" s="52"/>
      <c r="E30" s="53">
        <f t="shared" si="5"/>
        <v>11950030</v>
      </c>
      <c r="F30" s="54">
        <v>3735758.94</v>
      </c>
      <c r="G30" s="45">
        <f t="shared" si="0"/>
        <v>31.261502607106426</v>
      </c>
      <c r="H30" s="46">
        <f t="shared" si="1"/>
        <v>-11.261502607106426</v>
      </c>
      <c r="I30" s="47">
        <f t="shared" si="6"/>
        <v>8214271.0600000005</v>
      </c>
      <c r="J30" s="48">
        <f t="shared" si="2"/>
        <v>68.73849739289358</v>
      </c>
      <c r="K30" s="54">
        <v>169100</v>
      </c>
      <c r="L30" s="45">
        <f t="shared" si="3"/>
        <v>1.415059209056379</v>
      </c>
      <c r="M30" s="44">
        <f t="shared" si="7"/>
        <v>3904858.94</v>
      </c>
      <c r="N30" s="45">
        <f t="shared" si="8"/>
        <v>32.6765618161628</v>
      </c>
      <c r="O30" s="55">
        <f t="shared" si="9"/>
        <v>37.3234381838372</v>
      </c>
      <c r="P30" s="54">
        <f t="shared" si="10"/>
        <v>8045171.0600000005</v>
      </c>
      <c r="Q30" s="56">
        <f t="shared" si="4"/>
        <v>67.3234381838372</v>
      </c>
      <c r="S30" s="1">
        <v>3</v>
      </c>
      <c r="T30" s="1">
        <v>127</v>
      </c>
      <c r="U30" s="1"/>
      <c r="V30" s="1" t="s">
        <v>38</v>
      </c>
      <c r="X30" s="38"/>
      <c r="Y30" s="39"/>
      <c r="Z30" s="1">
        <v>70</v>
      </c>
      <c r="AA30" s="1">
        <v>20</v>
      </c>
      <c r="AB30" s="49">
        <f t="shared" si="12"/>
        <v>0</v>
      </c>
      <c r="AF30" s="39"/>
      <c r="AG30" s="39"/>
      <c r="AH30" s="39">
        <f t="shared" si="11"/>
        <v>0</v>
      </c>
    </row>
    <row r="31" spans="1:34" s="37" customFormat="1" ht="23.25" customHeight="1">
      <c r="A31" s="50">
        <v>21</v>
      </c>
      <c r="B31" s="51" t="s">
        <v>58</v>
      </c>
      <c r="C31" s="52">
        <v>2112370</v>
      </c>
      <c r="D31" s="52"/>
      <c r="E31" s="53">
        <f t="shared" si="5"/>
        <v>2112370</v>
      </c>
      <c r="F31" s="54">
        <v>659699.58</v>
      </c>
      <c r="G31" s="45">
        <f t="shared" si="0"/>
        <v>31.23030435009018</v>
      </c>
      <c r="H31" s="46">
        <f t="shared" si="1"/>
        <v>-11.23030435009018</v>
      </c>
      <c r="I31" s="47">
        <f t="shared" si="6"/>
        <v>1452670.42</v>
      </c>
      <c r="J31" s="48">
        <f t="shared" si="2"/>
        <v>68.76969564990982</v>
      </c>
      <c r="K31" s="54"/>
      <c r="L31" s="45">
        <f t="shared" si="3"/>
        <v>0</v>
      </c>
      <c r="M31" s="44">
        <f t="shared" si="7"/>
        <v>659699.58</v>
      </c>
      <c r="N31" s="45">
        <f t="shared" si="8"/>
        <v>31.23030435009018</v>
      </c>
      <c r="O31" s="55">
        <f t="shared" si="9"/>
        <v>38.76969564990982</v>
      </c>
      <c r="P31" s="54">
        <f t="shared" si="10"/>
        <v>1452670.42</v>
      </c>
      <c r="Q31" s="56">
        <f t="shared" si="4"/>
        <v>68.76969564990982</v>
      </c>
      <c r="S31" s="1">
        <v>2</v>
      </c>
      <c r="T31" s="1">
        <v>83</v>
      </c>
      <c r="U31" s="1"/>
      <c r="V31" s="1" t="s">
        <v>38</v>
      </c>
      <c r="X31" s="38"/>
      <c r="Y31" s="39"/>
      <c r="Z31" s="1">
        <v>70</v>
      </c>
      <c r="AA31" s="1">
        <v>20</v>
      </c>
      <c r="AB31" s="49">
        <f t="shared" si="12"/>
        <v>0</v>
      </c>
      <c r="AF31" s="39"/>
      <c r="AG31" s="39"/>
      <c r="AH31" s="39">
        <f t="shared" si="11"/>
        <v>0</v>
      </c>
    </row>
    <row r="32" spans="1:34" s="37" customFormat="1" ht="23.25" customHeight="1">
      <c r="A32" s="50">
        <v>22</v>
      </c>
      <c r="B32" s="51" t="s">
        <v>59</v>
      </c>
      <c r="C32" s="52">
        <v>3116610</v>
      </c>
      <c r="D32" s="52"/>
      <c r="E32" s="53">
        <f t="shared" si="5"/>
        <v>3116610</v>
      </c>
      <c r="F32" s="54">
        <v>971892.58</v>
      </c>
      <c r="G32" s="45">
        <f t="shared" si="0"/>
        <v>31.1842861314056</v>
      </c>
      <c r="H32" s="46">
        <f t="shared" si="1"/>
        <v>-11.1842861314056</v>
      </c>
      <c r="I32" s="47">
        <f t="shared" si="6"/>
        <v>2144717.42</v>
      </c>
      <c r="J32" s="48">
        <f t="shared" si="2"/>
        <v>68.8157138685944</v>
      </c>
      <c r="K32" s="54"/>
      <c r="L32" s="45">
        <f t="shared" si="3"/>
        <v>0</v>
      </c>
      <c r="M32" s="44">
        <f t="shared" si="7"/>
        <v>971892.58</v>
      </c>
      <c r="N32" s="45">
        <f t="shared" si="8"/>
        <v>31.1842861314056</v>
      </c>
      <c r="O32" s="55">
        <f t="shared" si="9"/>
        <v>38.8157138685944</v>
      </c>
      <c r="P32" s="54">
        <f t="shared" si="10"/>
        <v>2144717.42</v>
      </c>
      <c r="Q32" s="56">
        <f t="shared" si="4"/>
        <v>68.8157138685944</v>
      </c>
      <c r="S32" s="1">
        <v>4</v>
      </c>
      <c r="T32" s="1">
        <v>53</v>
      </c>
      <c r="U32" s="1"/>
      <c r="V32" s="1" t="s">
        <v>38</v>
      </c>
      <c r="X32" s="38"/>
      <c r="Y32" s="39"/>
      <c r="Z32" s="1">
        <v>70</v>
      </c>
      <c r="AA32" s="1">
        <v>20</v>
      </c>
      <c r="AB32" s="49">
        <f t="shared" si="12"/>
        <v>0</v>
      </c>
      <c r="AF32" s="39"/>
      <c r="AG32" s="39"/>
      <c r="AH32" s="39">
        <f t="shared" si="11"/>
        <v>0</v>
      </c>
    </row>
    <row r="33" spans="1:34" s="37" customFormat="1" ht="23.25" customHeight="1">
      <c r="A33" s="50">
        <v>23</v>
      </c>
      <c r="B33" s="51" t="s">
        <v>60</v>
      </c>
      <c r="C33" s="52">
        <v>12509970</v>
      </c>
      <c r="D33" s="52"/>
      <c r="E33" s="53">
        <f t="shared" si="5"/>
        <v>12509970</v>
      </c>
      <c r="F33" s="54">
        <v>3821699.25</v>
      </c>
      <c r="G33" s="45">
        <f t="shared" si="0"/>
        <v>30.549227935798406</v>
      </c>
      <c r="H33" s="46">
        <f t="shared" si="1"/>
        <v>-10.549227935798406</v>
      </c>
      <c r="I33" s="47">
        <f t="shared" si="6"/>
        <v>8688270.75</v>
      </c>
      <c r="J33" s="48">
        <f t="shared" si="2"/>
        <v>69.45077206420159</v>
      </c>
      <c r="K33" s="54">
        <v>4105449.3</v>
      </c>
      <c r="L33" s="45">
        <f t="shared" si="3"/>
        <v>32.817419226425</v>
      </c>
      <c r="M33" s="44">
        <f t="shared" si="7"/>
        <v>7927148.55</v>
      </c>
      <c r="N33" s="45">
        <f t="shared" si="8"/>
        <v>63.36664716222341</v>
      </c>
      <c r="O33" s="55">
        <f t="shared" si="9"/>
        <v>6.633352837776592</v>
      </c>
      <c r="P33" s="54">
        <f t="shared" si="10"/>
        <v>4582821.45</v>
      </c>
      <c r="Q33" s="56">
        <f t="shared" si="4"/>
        <v>36.63335283777659</v>
      </c>
      <c r="S33" s="1">
        <v>4</v>
      </c>
      <c r="T33" s="1">
        <v>3</v>
      </c>
      <c r="U33" s="1" t="s">
        <v>61</v>
      </c>
      <c r="V33" s="1" t="s">
        <v>38</v>
      </c>
      <c r="X33" s="38"/>
      <c r="Y33" s="39"/>
      <c r="Z33" s="1">
        <v>70</v>
      </c>
      <c r="AA33" s="1">
        <v>20</v>
      </c>
      <c r="AB33" s="49">
        <f t="shared" si="12"/>
        <v>0</v>
      </c>
      <c r="AF33" s="39"/>
      <c r="AG33" s="39"/>
      <c r="AH33" s="39">
        <f t="shared" si="11"/>
        <v>0</v>
      </c>
    </row>
    <row r="34" spans="1:34" s="37" customFormat="1" ht="23.25" customHeight="1">
      <c r="A34" s="50">
        <v>24</v>
      </c>
      <c r="B34" s="51" t="s">
        <v>62</v>
      </c>
      <c r="C34" s="52">
        <v>1286020</v>
      </c>
      <c r="D34" s="52"/>
      <c r="E34" s="53">
        <f t="shared" si="5"/>
        <v>1286020</v>
      </c>
      <c r="F34" s="54">
        <v>389140.69</v>
      </c>
      <c r="G34" s="45">
        <f t="shared" si="0"/>
        <v>30.259303121257833</v>
      </c>
      <c r="H34" s="46">
        <f t="shared" si="1"/>
        <v>-10.259303121257833</v>
      </c>
      <c r="I34" s="47">
        <f t="shared" si="6"/>
        <v>896879.31</v>
      </c>
      <c r="J34" s="48">
        <f t="shared" si="2"/>
        <v>69.74069687874217</v>
      </c>
      <c r="K34" s="54">
        <v>200000</v>
      </c>
      <c r="L34" s="45">
        <f t="shared" si="3"/>
        <v>15.55185766939861</v>
      </c>
      <c r="M34" s="44">
        <f t="shared" si="7"/>
        <v>589140.69</v>
      </c>
      <c r="N34" s="45">
        <f t="shared" si="8"/>
        <v>45.81116079065644</v>
      </c>
      <c r="O34" s="55">
        <f t="shared" si="9"/>
        <v>24.188839209343563</v>
      </c>
      <c r="P34" s="54">
        <f t="shared" si="10"/>
        <v>696879.31</v>
      </c>
      <c r="Q34" s="56">
        <f t="shared" si="4"/>
        <v>54.188839209343556</v>
      </c>
      <c r="S34" s="1">
        <v>3</v>
      </c>
      <c r="T34" s="1">
        <v>83</v>
      </c>
      <c r="U34" s="1"/>
      <c r="V34" s="1" t="s">
        <v>38</v>
      </c>
      <c r="X34" s="38"/>
      <c r="Y34" s="39"/>
      <c r="Z34" s="1">
        <v>70</v>
      </c>
      <c r="AA34" s="1">
        <v>20</v>
      </c>
      <c r="AB34" s="49">
        <f t="shared" si="12"/>
        <v>0</v>
      </c>
      <c r="AF34" s="39"/>
      <c r="AG34" s="39"/>
      <c r="AH34" s="39">
        <f t="shared" si="11"/>
        <v>0</v>
      </c>
    </row>
    <row r="35" spans="1:34" s="37" customFormat="1" ht="23.25" customHeight="1">
      <c r="A35" s="50">
        <v>25</v>
      </c>
      <c r="B35" s="51" t="s">
        <v>63</v>
      </c>
      <c r="C35" s="52">
        <v>4280610</v>
      </c>
      <c r="D35" s="52"/>
      <c r="E35" s="53">
        <f t="shared" si="5"/>
        <v>4280610</v>
      </c>
      <c r="F35" s="54">
        <v>1290655</v>
      </c>
      <c r="G35" s="45">
        <f t="shared" si="0"/>
        <v>30.151193404678306</v>
      </c>
      <c r="H35" s="46">
        <f t="shared" si="1"/>
        <v>-10.151193404678306</v>
      </c>
      <c r="I35" s="47">
        <f t="shared" si="6"/>
        <v>2989955</v>
      </c>
      <c r="J35" s="48">
        <f t="shared" si="2"/>
        <v>69.84880659532169</v>
      </c>
      <c r="K35" s="54">
        <v>229720</v>
      </c>
      <c r="L35" s="45">
        <f t="shared" si="3"/>
        <v>5.366524864446889</v>
      </c>
      <c r="M35" s="44">
        <f t="shared" si="7"/>
        <v>1520375</v>
      </c>
      <c r="N35" s="45">
        <f t="shared" si="8"/>
        <v>35.5177182691252</v>
      </c>
      <c r="O35" s="55">
        <f t="shared" si="9"/>
        <v>34.4822817308748</v>
      </c>
      <c r="P35" s="54">
        <f t="shared" si="10"/>
        <v>2760235</v>
      </c>
      <c r="Q35" s="56">
        <f t="shared" si="4"/>
        <v>64.4822817308748</v>
      </c>
      <c r="S35" s="1">
        <v>1</v>
      </c>
      <c r="T35" s="1">
        <v>53</v>
      </c>
      <c r="U35" s="1"/>
      <c r="V35" s="1" t="s">
        <v>38</v>
      </c>
      <c r="X35" s="38"/>
      <c r="Y35" s="39"/>
      <c r="Z35" s="1">
        <v>70</v>
      </c>
      <c r="AA35" s="1">
        <v>20</v>
      </c>
      <c r="AB35" s="49">
        <f t="shared" si="12"/>
        <v>0</v>
      </c>
      <c r="AF35" s="39"/>
      <c r="AG35" s="39"/>
      <c r="AH35" s="39">
        <f t="shared" si="11"/>
        <v>0</v>
      </c>
    </row>
    <row r="36" spans="1:34" s="37" customFormat="1" ht="23.25" customHeight="1">
      <c r="A36" s="50">
        <v>26</v>
      </c>
      <c r="B36" s="51" t="s">
        <v>64</v>
      </c>
      <c r="C36" s="52">
        <v>2792790</v>
      </c>
      <c r="D36" s="52"/>
      <c r="E36" s="53">
        <f t="shared" si="5"/>
        <v>2792790</v>
      </c>
      <c r="F36" s="54">
        <v>830246.48</v>
      </c>
      <c r="G36" s="45">
        <f t="shared" si="0"/>
        <v>29.728210141113365</v>
      </c>
      <c r="H36" s="46">
        <f t="shared" si="1"/>
        <v>-9.728210141113365</v>
      </c>
      <c r="I36" s="47">
        <f t="shared" si="6"/>
        <v>1962543.52</v>
      </c>
      <c r="J36" s="48">
        <f t="shared" si="2"/>
        <v>70.27178985888663</v>
      </c>
      <c r="K36" s="54">
        <v>139200</v>
      </c>
      <c r="L36" s="45">
        <f t="shared" si="3"/>
        <v>4.9842630487791775</v>
      </c>
      <c r="M36" s="44">
        <f t="shared" si="7"/>
        <v>969446.48</v>
      </c>
      <c r="N36" s="45">
        <f t="shared" si="8"/>
        <v>34.71247318989254</v>
      </c>
      <c r="O36" s="55">
        <f t="shared" si="9"/>
        <v>35.28752681010746</v>
      </c>
      <c r="P36" s="54">
        <f t="shared" si="10"/>
        <v>1823343.52</v>
      </c>
      <c r="Q36" s="56">
        <f t="shared" si="4"/>
        <v>65.28752681010745</v>
      </c>
      <c r="S36" s="1">
        <v>7</v>
      </c>
      <c r="T36" s="1">
        <v>53</v>
      </c>
      <c r="U36" s="1"/>
      <c r="V36" s="1" t="s">
        <v>38</v>
      </c>
      <c r="X36" s="38"/>
      <c r="Y36" s="39"/>
      <c r="Z36" s="1">
        <v>70</v>
      </c>
      <c r="AA36" s="1">
        <v>20</v>
      </c>
      <c r="AB36" s="49">
        <f t="shared" si="12"/>
        <v>0</v>
      </c>
      <c r="AF36" s="39"/>
      <c r="AG36" s="39"/>
      <c r="AH36" s="39">
        <f t="shared" si="11"/>
        <v>0</v>
      </c>
    </row>
    <row r="37" spans="1:34" s="37" customFormat="1" ht="23.25" customHeight="1">
      <c r="A37" s="50">
        <v>27</v>
      </c>
      <c r="B37" s="51" t="s">
        <v>65</v>
      </c>
      <c r="C37" s="52">
        <v>15651170</v>
      </c>
      <c r="D37" s="52"/>
      <c r="E37" s="53">
        <f t="shared" si="5"/>
        <v>15651170</v>
      </c>
      <c r="F37" s="54">
        <v>4635110.6</v>
      </c>
      <c r="G37" s="45">
        <f t="shared" si="0"/>
        <v>29.615106091110118</v>
      </c>
      <c r="H37" s="46">
        <f t="shared" si="1"/>
        <v>-9.615106091110118</v>
      </c>
      <c r="I37" s="47">
        <f t="shared" si="6"/>
        <v>11016059.4</v>
      </c>
      <c r="J37" s="48">
        <f t="shared" si="2"/>
        <v>70.38489390888988</v>
      </c>
      <c r="K37" s="54"/>
      <c r="L37" s="45">
        <f t="shared" si="3"/>
        <v>0</v>
      </c>
      <c r="M37" s="44">
        <f t="shared" si="7"/>
        <v>4635110.6</v>
      </c>
      <c r="N37" s="45">
        <f t="shared" si="8"/>
        <v>29.615106091110118</v>
      </c>
      <c r="O37" s="55">
        <f t="shared" si="9"/>
        <v>40.38489390888988</v>
      </c>
      <c r="P37" s="54">
        <f t="shared" si="10"/>
        <v>11016059.4</v>
      </c>
      <c r="Q37" s="56">
        <f t="shared" si="4"/>
        <v>70.38489390888988</v>
      </c>
      <c r="S37" s="1">
        <v>2</v>
      </c>
      <c r="T37" s="1">
        <v>17</v>
      </c>
      <c r="U37" s="1"/>
      <c r="V37" s="1" t="s">
        <v>38</v>
      </c>
      <c r="X37" s="38"/>
      <c r="Y37" s="39"/>
      <c r="Z37" s="1">
        <v>70</v>
      </c>
      <c r="AA37" s="1">
        <v>20</v>
      </c>
      <c r="AB37" s="49">
        <f t="shared" si="12"/>
        <v>0</v>
      </c>
      <c r="AF37" s="39"/>
      <c r="AG37" s="39"/>
      <c r="AH37" s="39">
        <f t="shared" si="11"/>
        <v>0</v>
      </c>
    </row>
    <row r="38" spans="1:34" s="37" customFormat="1" ht="23.25" customHeight="1">
      <c r="A38" s="50">
        <v>28</v>
      </c>
      <c r="B38" s="51" t="s">
        <v>66</v>
      </c>
      <c r="C38" s="52">
        <v>2730890</v>
      </c>
      <c r="D38" s="52"/>
      <c r="E38" s="53">
        <f t="shared" si="5"/>
        <v>2730890</v>
      </c>
      <c r="F38" s="54">
        <v>802387.84</v>
      </c>
      <c r="G38" s="45">
        <f t="shared" si="0"/>
        <v>29.381917250420194</v>
      </c>
      <c r="H38" s="46">
        <f t="shared" si="1"/>
        <v>-9.381917250420194</v>
      </c>
      <c r="I38" s="47">
        <f t="shared" si="6"/>
        <v>1928502.1600000001</v>
      </c>
      <c r="J38" s="48">
        <f t="shared" si="2"/>
        <v>70.61808274957981</v>
      </c>
      <c r="K38" s="54"/>
      <c r="L38" s="45">
        <f t="shared" si="3"/>
        <v>0</v>
      </c>
      <c r="M38" s="44">
        <f t="shared" si="7"/>
        <v>802387.84</v>
      </c>
      <c r="N38" s="45">
        <f t="shared" si="8"/>
        <v>29.381917250420194</v>
      </c>
      <c r="O38" s="55">
        <f t="shared" si="9"/>
        <v>40.618082749579806</v>
      </c>
      <c r="P38" s="54">
        <f t="shared" si="10"/>
        <v>1928502.1600000001</v>
      </c>
      <c r="Q38" s="56">
        <f t="shared" si="4"/>
        <v>70.61808274957981</v>
      </c>
      <c r="S38" s="1">
        <v>6</v>
      </c>
      <c r="T38" s="1">
        <v>53</v>
      </c>
      <c r="U38" s="1"/>
      <c r="V38" s="1" t="s">
        <v>38</v>
      </c>
      <c r="X38" s="38"/>
      <c r="Y38" s="39"/>
      <c r="Z38" s="1">
        <v>70</v>
      </c>
      <c r="AA38" s="1">
        <v>20</v>
      </c>
      <c r="AB38" s="49">
        <f t="shared" si="12"/>
        <v>0</v>
      </c>
      <c r="AF38" s="39"/>
      <c r="AG38" s="39"/>
      <c r="AH38" s="39">
        <f t="shared" si="11"/>
        <v>0</v>
      </c>
    </row>
    <row r="39" spans="1:34" s="37" customFormat="1" ht="23.25" customHeight="1">
      <c r="A39" s="50">
        <v>29</v>
      </c>
      <c r="B39" s="51" t="s">
        <v>67</v>
      </c>
      <c r="C39" s="52">
        <v>1226740</v>
      </c>
      <c r="D39" s="52"/>
      <c r="E39" s="53">
        <f t="shared" si="5"/>
        <v>1226740</v>
      </c>
      <c r="F39" s="54">
        <v>355294.87</v>
      </c>
      <c r="G39" s="45">
        <f t="shared" si="0"/>
        <v>28.96252425126759</v>
      </c>
      <c r="H39" s="46">
        <f t="shared" si="1"/>
        <v>-8.962524251267588</v>
      </c>
      <c r="I39" s="47">
        <f t="shared" si="6"/>
        <v>871445.13</v>
      </c>
      <c r="J39" s="48">
        <f t="shared" si="2"/>
        <v>71.03747574873242</v>
      </c>
      <c r="K39" s="54"/>
      <c r="L39" s="45">
        <f t="shared" si="3"/>
        <v>0</v>
      </c>
      <c r="M39" s="44">
        <f t="shared" si="7"/>
        <v>355294.87</v>
      </c>
      <c r="N39" s="45">
        <f t="shared" si="8"/>
        <v>28.96252425126759</v>
      </c>
      <c r="O39" s="55">
        <f t="shared" si="9"/>
        <v>41.03747574873241</v>
      </c>
      <c r="P39" s="54">
        <f t="shared" si="10"/>
        <v>871445.13</v>
      </c>
      <c r="Q39" s="56">
        <f t="shared" si="4"/>
        <v>71.03747574873242</v>
      </c>
      <c r="S39" s="1">
        <v>3</v>
      </c>
      <c r="T39" s="1">
        <v>83</v>
      </c>
      <c r="U39" s="1"/>
      <c r="V39" s="1" t="s">
        <v>38</v>
      </c>
      <c r="X39" s="38"/>
      <c r="Y39" s="39"/>
      <c r="Z39" s="1">
        <v>70</v>
      </c>
      <c r="AA39" s="1">
        <v>20</v>
      </c>
      <c r="AB39" s="49">
        <f t="shared" si="12"/>
        <v>0</v>
      </c>
      <c r="AF39" s="39"/>
      <c r="AG39" s="39"/>
      <c r="AH39" s="39">
        <f t="shared" si="11"/>
        <v>0</v>
      </c>
    </row>
    <row r="40" spans="1:34" s="37" customFormat="1" ht="23.25" customHeight="1">
      <c r="A40" s="50">
        <v>30</v>
      </c>
      <c r="B40" s="51" t="s">
        <v>68</v>
      </c>
      <c r="C40" s="52">
        <v>4259760</v>
      </c>
      <c r="D40" s="52"/>
      <c r="E40" s="53">
        <f t="shared" si="5"/>
        <v>4259760</v>
      </c>
      <c r="F40" s="54">
        <v>1220428.86</v>
      </c>
      <c r="G40" s="45">
        <f t="shared" si="0"/>
        <v>28.650178883317373</v>
      </c>
      <c r="H40" s="46">
        <f t="shared" si="1"/>
        <v>-8.650178883317373</v>
      </c>
      <c r="I40" s="47">
        <f t="shared" si="6"/>
        <v>3039331.1399999997</v>
      </c>
      <c r="J40" s="48">
        <f t="shared" si="2"/>
        <v>71.34982111668262</v>
      </c>
      <c r="K40" s="54"/>
      <c r="L40" s="45">
        <f t="shared" si="3"/>
        <v>0</v>
      </c>
      <c r="M40" s="44">
        <f t="shared" si="7"/>
        <v>1220428.86</v>
      </c>
      <c r="N40" s="45">
        <f t="shared" si="8"/>
        <v>28.650178883317373</v>
      </c>
      <c r="O40" s="55">
        <f t="shared" si="9"/>
        <v>41.34982111668263</v>
      </c>
      <c r="P40" s="54">
        <f t="shared" si="10"/>
        <v>3039331.1399999997</v>
      </c>
      <c r="Q40" s="56">
        <f t="shared" si="4"/>
        <v>71.34982111668262</v>
      </c>
      <c r="S40" s="1">
        <v>5</v>
      </c>
      <c r="T40" s="1">
        <v>17</v>
      </c>
      <c r="U40" s="1"/>
      <c r="V40" s="1" t="s">
        <v>38</v>
      </c>
      <c r="X40" s="38"/>
      <c r="Y40" s="39"/>
      <c r="Z40" s="1">
        <v>70</v>
      </c>
      <c r="AA40" s="1">
        <v>20</v>
      </c>
      <c r="AB40" s="49">
        <f t="shared" si="12"/>
        <v>0</v>
      </c>
      <c r="AF40" s="39"/>
      <c r="AG40" s="39"/>
      <c r="AH40" s="39">
        <f t="shared" si="11"/>
        <v>0</v>
      </c>
    </row>
    <row r="41" spans="1:34" s="37" customFormat="1" ht="23.25" customHeight="1">
      <c r="A41" s="50">
        <v>31</v>
      </c>
      <c r="B41" s="51" t="s">
        <v>69</v>
      </c>
      <c r="C41" s="52">
        <v>2177020</v>
      </c>
      <c r="D41" s="52"/>
      <c r="E41" s="53">
        <f t="shared" si="5"/>
        <v>2177020</v>
      </c>
      <c r="F41" s="54">
        <v>620409.69</v>
      </c>
      <c r="G41" s="45">
        <f t="shared" si="0"/>
        <v>28.49811623228082</v>
      </c>
      <c r="H41" s="46">
        <f t="shared" si="1"/>
        <v>-8.498116232280822</v>
      </c>
      <c r="I41" s="47">
        <f t="shared" si="6"/>
        <v>1556610.31</v>
      </c>
      <c r="J41" s="48">
        <f t="shared" si="2"/>
        <v>71.50188376771918</v>
      </c>
      <c r="K41" s="54"/>
      <c r="L41" s="45">
        <f t="shared" si="3"/>
        <v>0</v>
      </c>
      <c r="M41" s="44">
        <f t="shared" si="7"/>
        <v>620409.69</v>
      </c>
      <c r="N41" s="45">
        <f t="shared" si="8"/>
        <v>28.49811623228082</v>
      </c>
      <c r="O41" s="55">
        <f t="shared" si="9"/>
        <v>41.50188376771918</v>
      </c>
      <c r="P41" s="54">
        <f t="shared" si="10"/>
        <v>1556610.31</v>
      </c>
      <c r="Q41" s="56">
        <f t="shared" si="4"/>
        <v>71.50188376771918</v>
      </c>
      <c r="S41" s="1">
        <v>6</v>
      </c>
      <c r="T41" s="1">
        <v>53</v>
      </c>
      <c r="U41" s="1"/>
      <c r="V41" s="1" t="s">
        <v>38</v>
      </c>
      <c r="X41" s="38"/>
      <c r="Y41" s="39"/>
      <c r="Z41" s="1">
        <v>70</v>
      </c>
      <c r="AA41" s="1">
        <v>20</v>
      </c>
      <c r="AB41" s="49">
        <f t="shared" si="12"/>
        <v>0</v>
      </c>
      <c r="AF41" s="39"/>
      <c r="AG41" s="39"/>
      <c r="AH41" s="39">
        <f t="shared" si="11"/>
        <v>0</v>
      </c>
    </row>
    <row r="42" spans="1:34" s="37" customFormat="1" ht="23.25" customHeight="1">
      <c r="A42" s="50">
        <v>32</v>
      </c>
      <c r="B42" s="51" t="s">
        <v>70</v>
      </c>
      <c r="C42" s="52">
        <v>3863610</v>
      </c>
      <c r="D42" s="52"/>
      <c r="E42" s="53">
        <f t="shared" si="5"/>
        <v>3863610</v>
      </c>
      <c r="F42" s="54">
        <v>1073275.22</v>
      </c>
      <c r="G42" s="45">
        <f t="shared" si="0"/>
        <v>27.77907759841185</v>
      </c>
      <c r="H42" s="46">
        <f t="shared" si="1"/>
        <v>-7.779077598411849</v>
      </c>
      <c r="I42" s="47">
        <f t="shared" si="6"/>
        <v>2790334.7800000003</v>
      </c>
      <c r="J42" s="48">
        <f t="shared" si="2"/>
        <v>72.22092240158815</v>
      </c>
      <c r="K42" s="54"/>
      <c r="L42" s="45">
        <f t="shared" si="3"/>
        <v>0</v>
      </c>
      <c r="M42" s="44">
        <f t="shared" si="7"/>
        <v>1073275.22</v>
      </c>
      <c r="N42" s="45">
        <f t="shared" si="8"/>
        <v>27.77907759841185</v>
      </c>
      <c r="O42" s="55">
        <f t="shared" si="9"/>
        <v>42.220922401588155</v>
      </c>
      <c r="P42" s="54">
        <f t="shared" si="10"/>
        <v>2790334.7800000003</v>
      </c>
      <c r="Q42" s="56">
        <f t="shared" si="4"/>
        <v>72.22092240158815</v>
      </c>
      <c r="S42" s="1">
        <v>4</v>
      </c>
      <c r="T42" s="1">
        <v>53</v>
      </c>
      <c r="U42" s="1"/>
      <c r="V42" s="1" t="s">
        <v>38</v>
      </c>
      <c r="X42" s="38"/>
      <c r="Y42" s="39"/>
      <c r="Z42" s="1">
        <v>70</v>
      </c>
      <c r="AA42" s="1">
        <v>20</v>
      </c>
      <c r="AB42" s="49">
        <f t="shared" si="12"/>
        <v>0</v>
      </c>
      <c r="AF42" s="39"/>
      <c r="AG42" s="39"/>
      <c r="AH42" s="39">
        <f t="shared" si="11"/>
        <v>0</v>
      </c>
    </row>
    <row r="43" spans="1:34" s="37" customFormat="1" ht="23.25" customHeight="1">
      <c r="A43" s="50">
        <v>33</v>
      </c>
      <c r="B43" s="51" t="s">
        <v>71</v>
      </c>
      <c r="C43" s="52">
        <v>12098280</v>
      </c>
      <c r="D43" s="52"/>
      <c r="E43" s="53">
        <f t="shared" si="5"/>
        <v>12098280</v>
      </c>
      <c r="F43" s="54">
        <v>3347359.18</v>
      </c>
      <c r="G43" s="45">
        <f t="shared" si="0"/>
        <v>27.66805843475271</v>
      </c>
      <c r="H43" s="46">
        <f t="shared" si="1"/>
        <v>-7.668058434752709</v>
      </c>
      <c r="I43" s="47">
        <f t="shared" si="6"/>
        <v>8750920.82</v>
      </c>
      <c r="J43" s="48">
        <f t="shared" si="2"/>
        <v>72.33194156524729</v>
      </c>
      <c r="K43" s="54">
        <v>164200</v>
      </c>
      <c r="L43" s="45">
        <f t="shared" si="3"/>
        <v>1.3572177202048556</v>
      </c>
      <c r="M43" s="44">
        <f t="shared" si="7"/>
        <v>3511559.18</v>
      </c>
      <c r="N43" s="45">
        <f t="shared" si="8"/>
        <v>29.025276154957563</v>
      </c>
      <c r="O43" s="55">
        <f t="shared" si="9"/>
        <v>40.97472384504243</v>
      </c>
      <c r="P43" s="54">
        <f t="shared" si="10"/>
        <v>8586720.82</v>
      </c>
      <c r="Q43" s="56">
        <f t="shared" si="4"/>
        <v>70.97472384504243</v>
      </c>
      <c r="S43" s="1">
        <v>7</v>
      </c>
      <c r="T43" s="1">
        <v>127</v>
      </c>
      <c r="U43" s="1"/>
      <c r="V43" s="1" t="s">
        <v>38</v>
      </c>
      <c r="X43" s="38"/>
      <c r="Y43" s="39"/>
      <c r="Z43" s="1">
        <v>70</v>
      </c>
      <c r="AA43" s="1">
        <v>20</v>
      </c>
      <c r="AB43" s="49">
        <f t="shared" si="12"/>
        <v>0</v>
      </c>
      <c r="AF43" s="39"/>
      <c r="AG43" s="39"/>
      <c r="AH43" s="39">
        <f t="shared" si="11"/>
        <v>0</v>
      </c>
    </row>
    <row r="44" spans="1:34" s="37" customFormat="1" ht="23.25" customHeight="1">
      <c r="A44" s="50">
        <v>34</v>
      </c>
      <c r="B44" s="51" t="s">
        <v>72</v>
      </c>
      <c r="C44" s="52">
        <v>3366570</v>
      </c>
      <c r="D44" s="52"/>
      <c r="E44" s="53">
        <f t="shared" si="5"/>
        <v>3366570</v>
      </c>
      <c r="F44" s="54">
        <v>929242.53</v>
      </c>
      <c r="G44" s="45">
        <f t="shared" si="0"/>
        <v>27.602055801602223</v>
      </c>
      <c r="H44" s="46">
        <f t="shared" si="1"/>
        <v>-7.602055801602223</v>
      </c>
      <c r="I44" s="47">
        <f t="shared" si="6"/>
        <v>2437327.4699999997</v>
      </c>
      <c r="J44" s="48">
        <f t="shared" si="2"/>
        <v>72.39794419839777</v>
      </c>
      <c r="K44" s="54"/>
      <c r="L44" s="45">
        <f t="shared" si="3"/>
        <v>0</v>
      </c>
      <c r="M44" s="44">
        <f t="shared" si="7"/>
        <v>929242.53</v>
      </c>
      <c r="N44" s="45">
        <f t="shared" si="8"/>
        <v>27.602055801602223</v>
      </c>
      <c r="O44" s="55">
        <f t="shared" si="9"/>
        <v>42.39794419839778</v>
      </c>
      <c r="P44" s="54">
        <f t="shared" si="10"/>
        <v>2437327.4699999997</v>
      </c>
      <c r="Q44" s="56">
        <f t="shared" si="4"/>
        <v>72.39794419839777</v>
      </c>
      <c r="S44" s="1">
        <v>3</v>
      </c>
      <c r="T44" s="1">
        <v>53</v>
      </c>
      <c r="U44" s="1"/>
      <c r="V44" s="1" t="s">
        <v>38</v>
      </c>
      <c r="X44" s="38"/>
      <c r="Y44" s="39"/>
      <c r="Z44" s="1">
        <v>70</v>
      </c>
      <c r="AA44" s="1">
        <v>20</v>
      </c>
      <c r="AB44" s="49">
        <f t="shared" si="12"/>
        <v>0</v>
      </c>
      <c r="AF44" s="39"/>
      <c r="AG44" s="39"/>
      <c r="AH44" s="39">
        <f t="shared" si="11"/>
        <v>0</v>
      </c>
    </row>
    <row r="45" spans="1:34" s="37" customFormat="1" ht="23.25" customHeight="1">
      <c r="A45" s="50">
        <v>35</v>
      </c>
      <c r="B45" s="51" t="s">
        <v>73</v>
      </c>
      <c r="C45" s="52">
        <v>1031820</v>
      </c>
      <c r="D45" s="52"/>
      <c r="E45" s="53">
        <f t="shared" si="5"/>
        <v>1031820</v>
      </c>
      <c r="F45" s="54">
        <v>283996.04</v>
      </c>
      <c r="G45" s="45">
        <f t="shared" si="0"/>
        <v>27.523796786261165</v>
      </c>
      <c r="H45" s="46">
        <f t="shared" si="1"/>
        <v>-7.523796786261165</v>
      </c>
      <c r="I45" s="47">
        <f t="shared" si="6"/>
        <v>747823.96</v>
      </c>
      <c r="J45" s="48">
        <f t="shared" si="2"/>
        <v>72.47620321373883</v>
      </c>
      <c r="K45" s="54"/>
      <c r="L45" s="45">
        <f t="shared" si="3"/>
        <v>0</v>
      </c>
      <c r="M45" s="44">
        <f t="shared" si="7"/>
        <v>283996.04</v>
      </c>
      <c r="N45" s="45">
        <f t="shared" si="8"/>
        <v>27.523796786261165</v>
      </c>
      <c r="O45" s="55">
        <f t="shared" si="9"/>
        <v>42.476203213738835</v>
      </c>
      <c r="P45" s="54">
        <f t="shared" si="10"/>
        <v>747823.96</v>
      </c>
      <c r="Q45" s="56">
        <f t="shared" si="4"/>
        <v>72.47620321373883</v>
      </c>
      <c r="S45" s="1">
        <v>5</v>
      </c>
      <c r="T45" s="1">
        <v>83</v>
      </c>
      <c r="U45" s="1"/>
      <c r="V45" s="1" t="s">
        <v>38</v>
      </c>
      <c r="X45" s="38"/>
      <c r="Y45" s="39"/>
      <c r="Z45" s="1">
        <v>70</v>
      </c>
      <c r="AA45" s="1">
        <v>20</v>
      </c>
      <c r="AB45" s="49">
        <f t="shared" si="12"/>
        <v>0</v>
      </c>
      <c r="AF45" s="39"/>
      <c r="AG45" s="39"/>
      <c r="AH45" s="39">
        <f t="shared" si="11"/>
        <v>0</v>
      </c>
    </row>
    <row r="46" spans="1:34" s="37" customFormat="1" ht="23.25" customHeight="1">
      <c r="A46" s="50">
        <v>36</v>
      </c>
      <c r="B46" s="51" t="s">
        <v>74</v>
      </c>
      <c r="C46" s="52">
        <v>7888480</v>
      </c>
      <c r="D46" s="52"/>
      <c r="E46" s="53">
        <f t="shared" si="5"/>
        <v>7888480</v>
      </c>
      <c r="F46" s="54">
        <v>2160288.11</v>
      </c>
      <c r="G46" s="45">
        <f t="shared" si="0"/>
        <v>27.385353198588323</v>
      </c>
      <c r="H46" s="46">
        <f t="shared" si="1"/>
        <v>-7.385353198588323</v>
      </c>
      <c r="I46" s="47">
        <f t="shared" si="6"/>
        <v>5728191.890000001</v>
      </c>
      <c r="J46" s="48">
        <f t="shared" si="2"/>
        <v>72.61464680141168</v>
      </c>
      <c r="K46" s="54">
        <v>1082000</v>
      </c>
      <c r="L46" s="45">
        <f t="shared" si="3"/>
        <v>13.716203882116707</v>
      </c>
      <c r="M46" s="44">
        <f t="shared" si="7"/>
        <v>3242288.11</v>
      </c>
      <c r="N46" s="45">
        <f t="shared" si="8"/>
        <v>41.10155708070503</v>
      </c>
      <c r="O46" s="55">
        <f t="shared" si="9"/>
        <v>28.898442919294972</v>
      </c>
      <c r="P46" s="54">
        <f t="shared" si="10"/>
        <v>4646191.890000001</v>
      </c>
      <c r="Q46" s="56">
        <f t="shared" si="4"/>
        <v>58.89844291929498</v>
      </c>
      <c r="S46" s="1">
        <v>9</v>
      </c>
      <c r="T46" s="1">
        <v>3</v>
      </c>
      <c r="U46" s="1" t="s">
        <v>61</v>
      </c>
      <c r="V46" s="1" t="s">
        <v>38</v>
      </c>
      <c r="X46" s="38"/>
      <c r="Y46" s="39"/>
      <c r="Z46" s="1">
        <v>70</v>
      </c>
      <c r="AA46" s="1">
        <v>20</v>
      </c>
      <c r="AB46" s="49">
        <f t="shared" si="12"/>
        <v>0</v>
      </c>
      <c r="AF46" s="39"/>
      <c r="AG46" s="39"/>
      <c r="AH46" s="39">
        <f t="shared" si="11"/>
        <v>0</v>
      </c>
    </row>
    <row r="47" spans="1:34" s="37" customFormat="1" ht="23.25" customHeight="1">
      <c r="A47" s="50">
        <v>37</v>
      </c>
      <c r="B47" s="51" t="s">
        <v>75</v>
      </c>
      <c r="C47" s="52">
        <v>4457270</v>
      </c>
      <c r="D47" s="52"/>
      <c r="E47" s="53">
        <f t="shared" si="5"/>
        <v>4457270</v>
      </c>
      <c r="F47" s="54">
        <v>1214994.44</v>
      </c>
      <c r="G47" s="45">
        <f t="shared" si="0"/>
        <v>27.25871306876182</v>
      </c>
      <c r="H47" s="46">
        <f t="shared" si="1"/>
        <v>-7.258713068761821</v>
      </c>
      <c r="I47" s="47">
        <f t="shared" si="6"/>
        <v>3242275.56</v>
      </c>
      <c r="J47" s="48">
        <f t="shared" si="2"/>
        <v>72.74128693123818</v>
      </c>
      <c r="K47" s="54"/>
      <c r="L47" s="45">
        <f t="shared" si="3"/>
        <v>0</v>
      </c>
      <c r="M47" s="44">
        <f t="shared" si="7"/>
        <v>1214994.44</v>
      </c>
      <c r="N47" s="45">
        <f t="shared" si="8"/>
        <v>27.25871306876182</v>
      </c>
      <c r="O47" s="55">
        <f t="shared" si="9"/>
        <v>42.74128693123818</v>
      </c>
      <c r="P47" s="54">
        <f t="shared" si="10"/>
        <v>3242275.56</v>
      </c>
      <c r="Q47" s="56">
        <f t="shared" si="4"/>
        <v>72.74128693123818</v>
      </c>
      <c r="S47" s="1">
        <v>5</v>
      </c>
      <c r="T47" s="1">
        <v>17</v>
      </c>
      <c r="U47" s="1"/>
      <c r="V47" s="1" t="s">
        <v>38</v>
      </c>
      <c r="X47" s="38"/>
      <c r="Y47" s="39"/>
      <c r="Z47" s="1">
        <v>70</v>
      </c>
      <c r="AA47" s="1">
        <v>20</v>
      </c>
      <c r="AB47" s="49">
        <f t="shared" si="12"/>
        <v>0</v>
      </c>
      <c r="AF47" s="39"/>
      <c r="AG47" s="39"/>
      <c r="AH47" s="39">
        <f t="shared" si="11"/>
        <v>0</v>
      </c>
    </row>
    <row r="48" spans="1:34" s="37" customFormat="1" ht="23.25" customHeight="1">
      <c r="A48" s="50">
        <v>38</v>
      </c>
      <c r="B48" s="51" t="s">
        <v>76</v>
      </c>
      <c r="C48" s="52">
        <v>2924560</v>
      </c>
      <c r="D48" s="52"/>
      <c r="E48" s="53">
        <f t="shared" si="5"/>
        <v>2924560</v>
      </c>
      <c r="F48" s="54">
        <v>793576.82</v>
      </c>
      <c r="G48" s="45">
        <f t="shared" si="0"/>
        <v>27.134913286101156</v>
      </c>
      <c r="H48" s="46">
        <f t="shared" si="1"/>
        <v>-7.134913286101156</v>
      </c>
      <c r="I48" s="47">
        <f t="shared" si="6"/>
        <v>2130983.18</v>
      </c>
      <c r="J48" s="48">
        <f t="shared" si="2"/>
        <v>72.86508671389885</v>
      </c>
      <c r="K48" s="54"/>
      <c r="L48" s="45">
        <f t="shared" si="3"/>
        <v>0</v>
      </c>
      <c r="M48" s="44">
        <f t="shared" si="7"/>
        <v>793576.82</v>
      </c>
      <c r="N48" s="45">
        <f t="shared" si="8"/>
        <v>27.134913286101156</v>
      </c>
      <c r="O48" s="55">
        <f t="shared" si="9"/>
        <v>42.86508671389885</v>
      </c>
      <c r="P48" s="54">
        <f t="shared" si="10"/>
        <v>2130983.18</v>
      </c>
      <c r="Q48" s="56">
        <f t="shared" si="4"/>
        <v>72.86508671389885</v>
      </c>
      <c r="S48" s="1">
        <v>4</v>
      </c>
      <c r="T48" s="1">
        <v>17</v>
      </c>
      <c r="U48" s="1"/>
      <c r="V48" s="1" t="s">
        <v>38</v>
      </c>
      <c r="X48" s="38"/>
      <c r="Y48" s="39"/>
      <c r="Z48" s="1">
        <v>70</v>
      </c>
      <c r="AA48" s="1">
        <v>20</v>
      </c>
      <c r="AB48" s="49">
        <f t="shared" si="12"/>
        <v>0</v>
      </c>
      <c r="AF48" s="39"/>
      <c r="AG48" s="39"/>
      <c r="AH48" s="39">
        <f t="shared" si="11"/>
        <v>0</v>
      </c>
    </row>
    <row r="49" spans="1:34" s="37" customFormat="1" ht="23.25" customHeight="1">
      <c r="A49" s="50">
        <v>39</v>
      </c>
      <c r="B49" s="51" t="s">
        <v>77</v>
      </c>
      <c r="C49" s="52">
        <v>7535840</v>
      </c>
      <c r="D49" s="52"/>
      <c r="E49" s="53">
        <f t="shared" si="5"/>
        <v>7535840</v>
      </c>
      <c r="F49" s="54">
        <v>2032843.1</v>
      </c>
      <c r="G49" s="45">
        <f t="shared" si="0"/>
        <v>26.975666946219665</v>
      </c>
      <c r="H49" s="46">
        <f t="shared" si="1"/>
        <v>-6.975666946219665</v>
      </c>
      <c r="I49" s="47">
        <f t="shared" si="6"/>
        <v>5502996.9</v>
      </c>
      <c r="J49" s="48">
        <f t="shared" si="2"/>
        <v>73.02433305378034</v>
      </c>
      <c r="K49" s="54">
        <v>348990</v>
      </c>
      <c r="L49" s="45">
        <f t="shared" si="3"/>
        <v>4.631069661776259</v>
      </c>
      <c r="M49" s="44">
        <f t="shared" si="7"/>
        <v>2381833.1</v>
      </c>
      <c r="N49" s="45">
        <f t="shared" si="8"/>
        <v>31.606736607995924</v>
      </c>
      <c r="O49" s="55">
        <f t="shared" si="9"/>
        <v>38.39326339200407</v>
      </c>
      <c r="P49" s="54">
        <f t="shared" si="10"/>
        <v>5154006.9</v>
      </c>
      <c r="Q49" s="56">
        <f t="shared" si="4"/>
        <v>68.39326339200409</v>
      </c>
      <c r="S49" s="1">
        <v>5</v>
      </c>
      <c r="T49" s="1">
        <v>127</v>
      </c>
      <c r="U49" s="1"/>
      <c r="V49" s="1" t="s">
        <v>38</v>
      </c>
      <c r="X49" s="38"/>
      <c r="Y49" s="39"/>
      <c r="Z49" s="1">
        <v>70</v>
      </c>
      <c r="AA49" s="1">
        <v>20</v>
      </c>
      <c r="AB49" s="49">
        <f t="shared" si="12"/>
        <v>0</v>
      </c>
      <c r="AF49" s="39"/>
      <c r="AG49" s="39"/>
      <c r="AH49" s="39">
        <f t="shared" si="11"/>
        <v>0</v>
      </c>
    </row>
    <row r="50" spans="1:34" s="37" customFormat="1" ht="23.25" customHeight="1">
      <c r="A50" s="50">
        <v>40</v>
      </c>
      <c r="B50" s="51" t="s">
        <v>78</v>
      </c>
      <c r="C50" s="52">
        <v>1498700</v>
      </c>
      <c r="D50" s="52"/>
      <c r="E50" s="53">
        <f t="shared" si="5"/>
        <v>1498700</v>
      </c>
      <c r="F50" s="54">
        <v>400778.31</v>
      </c>
      <c r="G50" s="45">
        <f t="shared" si="0"/>
        <v>26.74173016614399</v>
      </c>
      <c r="H50" s="46">
        <f t="shared" si="1"/>
        <v>-6.7417301661439915</v>
      </c>
      <c r="I50" s="47">
        <f t="shared" si="6"/>
        <v>1097921.69</v>
      </c>
      <c r="J50" s="48">
        <f t="shared" si="2"/>
        <v>73.258269833856</v>
      </c>
      <c r="K50" s="54">
        <v>560000</v>
      </c>
      <c r="L50" s="45">
        <f t="shared" si="3"/>
        <v>37.365716954694065</v>
      </c>
      <c r="M50" s="44">
        <f t="shared" si="7"/>
        <v>960778.31</v>
      </c>
      <c r="N50" s="45">
        <f t="shared" si="8"/>
        <v>64.10744712083806</v>
      </c>
      <c r="O50" s="55">
        <f t="shared" si="9"/>
        <v>5.89255287916194</v>
      </c>
      <c r="P50" s="54">
        <f t="shared" si="10"/>
        <v>537921.69</v>
      </c>
      <c r="Q50" s="56">
        <f t="shared" si="4"/>
        <v>35.89255287916193</v>
      </c>
      <c r="S50" s="1">
        <v>6</v>
      </c>
      <c r="T50" s="1">
        <v>83</v>
      </c>
      <c r="U50" s="1"/>
      <c r="V50" s="1" t="s">
        <v>38</v>
      </c>
      <c r="X50" s="38"/>
      <c r="Y50" s="39"/>
      <c r="Z50" s="1">
        <v>70</v>
      </c>
      <c r="AA50" s="1">
        <v>20</v>
      </c>
      <c r="AB50" s="49">
        <f t="shared" si="12"/>
        <v>0</v>
      </c>
      <c r="AF50" s="39"/>
      <c r="AG50" s="39"/>
      <c r="AH50" s="39">
        <f t="shared" si="11"/>
        <v>0</v>
      </c>
    </row>
    <row r="51" spans="1:34" s="37" customFormat="1" ht="23.25" customHeight="1">
      <c r="A51" s="50">
        <v>41</v>
      </c>
      <c r="B51" s="51" t="s">
        <v>79</v>
      </c>
      <c r="C51" s="52">
        <v>8235900</v>
      </c>
      <c r="D51" s="52"/>
      <c r="E51" s="53">
        <f t="shared" si="5"/>
        <v>8235900</v>
      </c>
      <c r="F51" s="54">
        <v>2201922.98</v>
      </c>
      <c r="G51" s="45">
        <f t="shared" si="0"/>
        <v>26.73566920433711</v>
      </c>
      <c r="H51" s="46">
        <f t="shared" si="1"/>
        <v>-6.7356692043371105</v>
      </c>
      <c r="I51" s="47">
        <f t="shared" si="6"/>
        <v>6033977.02</v>
      </c>
      <c r="J51" s="48">
        <f t="shared" si="2"/>
        <v>73.26433079566289</v>
      </c>
      <c r="K51" s="54"/>
      <c r="L51" s="45">
        <f t="shared" si="3"/>
        <v>0</v>
      </c>
      <c r="M51" s="44">
        <f t="shared" si="7"/>
        <v>2201922.98</v>
      </c>
      <c r="N51" s="45">
        <f t="shared" si="8"/>
        <v>26.73566920433711</v>
      </c>
      <c r="O51" s="55">
        <f t="shared" si="9"/>
        <v>43.264330795662886</v>
      </c>
      <c r="P51" s="54">
        <f t="shared" si="10"/>
        <v>6033977.02</v>
      </c>
      <c r="Q51" s="56">
        <f t="shared" si="4"/>
        <v>73.26433079566289</v>
      </c>
      <c r="S51" s="1">
        <v>3</v>
      </c>
      <c r="T51" s="1">
        <v>17</v>
      </c>
      <c r="U51" s="1"/>
      <c r="V51" s="1" t="s">
        <v>38</v>
      </c>
      <c r="X51" s="38"/>
      <c r="Y51" s="39"/>
      <c r="Z51" s="1">
        <v>70</v>
      </c>
      <c r="AA51" s="1">
        <v>20</v>
      </c>
      <c r="AB51" s="49">
        <f t="shared" si="12"/>
        <v>0</v>
      </c>
      <c r="AF51" s="39"/>
      <c r="AG51" s="39"/>
      <c r="AH51" s="39">
        <f t="shared" si="11"/>
        <v>0</v>
      </c>
    </row>
    <row r="52" spans="1:34" s="37" customFormat="1" ht="23.25" customHeight="1">
      <c r="A52" s="50">
        <v>42</v>
      </c>
      <c r="B52" s="51" t="s">
        <v>80</v>
      </c>
      <c r="C52" s="52">
        <v>1131740</v>
      </c>
      <c r="D52" s="52"/>
      <c r="E52" s="53">
        <f t="shared" si="5"/>
        <v>1131740</v>
      </c>
      <c r="F52" s="54">
        <v>302173.98</v>
      </c>
      <c r="G52" s="45">
        <f t="shared" si="0"/>
        <v>26.699946984289678</v>
      </c>
      <c r="H52" s="46">
        <f t="shared" si="1"/>
        <v>-6.699946984289678</v>
      </c>
      <c r="I52" s="47">
        <f t="shared" si="6"/>
        <v>829566.02</v>
      </c>
      <c r="J52" s="48">
        <f t="shared" si="2"/>
        <v>73.30005301571032</v>
      </c>
      <c r="K52" s="54"/>
      <c r="L52" s="45">
        <f t="shared" si="3"/>
        <v>0</v>
      </c>
      <c r="M52" s="44">
        <f t="shared" si="7"/>
        <v>302173.98</v>
      </c>
      <c r="N52" s="45">
        <f t="shared" si="8"/>
        <v>26.699946984289678</v>
      </c>
      <c r="O52" s="55">
        <f t="shared" si="9"/>
        <v>43.30005301571032</v>
      </c>
      <c r="P52" s="54">
        <f t="shared" si="10"/>
        <v>829566.02</v>
      </c>
      <c r="Q52" s="56">
        <f t="shared" si="4"/>
        <v>73.30005301571032</v>
      </c>
      <c r="S52" s="1">
        <v>8</v>
      </c>
      <c r="T52" s="1">
        <v>83</v>
      </c>
      <c r="U52" s="1"/>
      <c r="V52" s="1" t="s">
        <v>38</v>
      </c>
      <c r="X52" s="38"/>
      <c r="Y52" s="39"/>
      <c r="Z52" s="1">
        <v>70</v>
      </c>
      <c r="AA52" s="1">
        <v>20</v>
      </c>
      <c r="AB52" s="49">
        <f t="shared" si="12"/>
        <v>0</v>
      </c>
      <c r="AF52" s="39"/>
      <c r="AG52" s="39"/>
      <c r="AH52" s="39">
        <f t="shared" si="11"/>
        <v>0</v>
      </c>
    </row>
    <row r="53" spans="1:34" s="37" customFormat="1" ht="23.25" customHeight="1">
      <c r="A53" s="50">
        <v>43</v>
      </c>
      <c r="B53" s="51" t="s">
        <v>81</v>
      </c>
      <c r="C53" s="52">
        <v>2281960</v>
      </c>
      <c r="D53" s="52"/>
      <c r="E53" s="53">
        <f t="shared" si="5"/>
        <v>2281960</v>
      </c>
      <c r="F53" s="54">
        <v>608629.82</v>
      </c>
      <c r="G53" s="45">
        <f t="shared" si="0"/>
        <v>26.671362337639568</v>
      </c>
      <c r="H53" s="46">
        <f t="shared" si="1"/>
        <v>-6.671362337639568</v>
      </c>
      <c r="I53" s="47">
        <f t="shared" si="6"/>
        <v>1673330.1800000002</v>
      </c>
      <c r="J53" s="48">
        <f t="shared" si="2"/>
        <v>73.32863766236044</v>
      </c>
      <c r="K53" s="54"/>
      <c r="L53" s="45">
        <f t="shared" si="3"/>
        <v>0</v>
      </c>
      <c r="M53" s="44">
        <f t="shared" si="7"/>
        <v>608629.82</v>
      </c>
      <c r="N53" s="45">
        <f t="shared" si="8"/>
        <v>26.671362337639568</v>
      </c>
      <c r="O53" s="55">
        <f t="shared" si="9"/>
        <v>43.328637662360435</v>
      </c>
      <c r="P53" s="54">
        <f t="shared" si="10"/>
        <v>1673330.1800000002</v>
      </c>
      <c r="Q53" s="56">
        <f t="shared" si="4"/>
        <v>73.32863766236044</v>
      </c>
      <c r="S53" s="1">
        <v>4</v>
      </c>
      <c r="T53" s="1">
        <v>17</v>
      </c>
      <c r="U53" s="1"/>
      <c r="V53" s="1" t="s">
        <v>38</v>
      </c>
      <c r="X53" s="38"/>
      <c r="Y53" s="39"/>
      <c r="Z53" s="1">
        <v>70</v>
      </c>
      <c r="AA53" s="1">
        <v>20</v>
      </c>
      <c r="AB53" s="49">
        <f t="shared" si="12"/>
        <v>0</v>
      </c>
      <c r="AF53" s="39"/>
      <c r="AG53" s="39"/>
      <c r="AH53" s="39">
        <f t="shared" si="11"/>
        <v>0</v>
      </c>
    </row>
    <row r="54" spans="1:34" s="37" customFormat="1" ht="23.25" customHeight="1">
      <c r="A54" s="50">
        <v>44</v>
      </c>
      <c r="B54" s="51" t="s">
        <v>82</v>
      </c>
      <c r="C54" s="52">
        <v>7744150</v>
      </c>
      <c r="D54" s="52"/>
      <c r="E54" s="53">
        <f t="shared" si="5"/>
        <v>7744150</v>
      </c>
      <c r="F54" s="54">
        <v>2055754</v>
      </c>
      <c r="G54" s="45">
        <f t="shared" si="0"/>
        <v>26.545895934350444</v>
      </c>
      <c r="H54" s="46">
        <f t="shared" si="1"/>
        <v>-6.545895934350444</v>
      </c>
      <c r="I54" s="47">
        <f t="shared" si="6"/>
        <v>5688396</v>
      </c>
      <c r="J54" s="48">
        <f t="shared" si="2"/>
        <v>73.45410406564956</v>
      </c>
      <c r="K54" s="54"/>
      <c r="L54" s="45">
        <f t="shared" si="3"/>
        <v>0</v>
      </c>
      <c r="M54" s="44">
        <f t="shared" si="7"/>
        <v>2055754</v>
      </c>
      <c r="N54" s="45">
        <f t="shared" si="8"/>
        <v>26.545895934350444</v>
      </c>
      <c r="O54" s="55">
        <f t="shared" si="9"/>
        <v>43.45410406564956</v>
      </c>
      <c r="P54" s="54">
        <f t="shared" si="10"/>
        <v>5688396</v>
      </c>
      <c r="Q54" s="56">
        <f t="shared" si="4"/>
        <v>73.45410406564956</v>
      </c>
      <c r="S54" s="1">
        <v>6</v>
      </c>
      <c r="T54" s="1">
        <v>17</v>
      </c>
      <c r="U54" s="1"/>
      <c r="V54" s="1" t="s">
        <v>38</v>
      </c>
      <c r="X54" s="38"/>
      <c r="Y54" s="39"/>
      <c r="Z54" s="1">
        <v>70</v>
      </c>
      <c r="AA54" s="1">
        <v>20</v>
      </c>
      <c r="AB54" s="49">
        <f t="shared" si="12"/>
        <v>0</v>
      </c>
      <c r="AF54" s="39"/>
      <c r="AG54" s="39"/>
      <c r="AH54" s="39">
        <f t="shared" si="11"/>
        <v>0</v>
      </c>
    </row>
    <row r="55" spans="1:34" s="37" customFormat="1" ht="23.25" customHeight="1">
      <c r="A55" s="50">
        <v>45</v>
      </c>
      <c r="B55" s="51" t="s">
        <v>83</v>
      </c>
      <c r="C55" s="52">
        <v>3502410</v>
      </c>
      <c r="D55" s="52"/>
      <c r="E55" s="53">
        <f t="shared" si="5"/>
        <v>3502410</v>
      </c>
      <c r="F55" s="54">
        <v>929239.57</v>
      </c>
      <c r="G55" s="45">
        <f t="shared" si="0"/>
        <v>26.531433213130388</v>
      </c>
      <c r="H55" s="46">
        <f t="shared" si="1"/>
        <v>-6.531433213130388</v>
      </c>
      <c r="I55" s="47">
        <f t="shared" si="6"/>
        <v>2573170.43</v>
      </c>
      <c r="J55" s="48">
        <f t="shared" si="2"/>
        <v>73.46856678686962</v>
      </c>
      <c r="K55" s="54"/>
      <c r="L55" s="45">
        <f t="shared" si="3"/>
        <v>0</v>
      </c>
      <c r="M55" s="44">
        <f t="shared" si="7"/>
        <v>929239.57</v>
      </c>
      <c r="N55" s="45">
        <f t="shared" si="8"/>
        <v>26.531433213130388</v>
      </c>
      <c r="O55" s="55">
        <f t="shared" si="9"/>
        <v>43.468566786869616</v>
      </c>
      <c r="P55" s="54">
        <f t="shared" si="10"/>
        <v>2573170.43</v>
      </c>
      <c r="Q55" s="56">
        <f t="shared" si="4"/>
        <v>73.46856678686962</v>
      </c>
      <c r="S55" s="1">
        <v>2</v>
      </c>
      <c r="T55" s="1">
        <v>83</v>
      </c>
      <c r="U55" s="1"/>
      <c r="V55" s="1" t="s">
        <v>38</v>
      </c>
      <c r="X55" s="38"/>
      <c r="Y55" s="39"/>
      <c r="Z55" s="1">
        <v>70</v>
      </c>
      <c r="AA55" s="1">
        <v>20</v>
      </c>
      <c r="AB55" s="49">
        <f t="shared" si="12"/>
        <v>0</v>
      </c>
      <c r="AF55" s="39"/>
      <c r="AG55" s="39"/>
      <c r="AH55" s="39">
        <f t="shared" si="11"/>
        <v>0</v>
      </c>
    </row>
    <row r="56" spans="1:34" s="37" customFormat="1" ht="23.25" customHeight="1">
      <c r="A56" s="50">
        <v>46</v>
      </c>
      <c r="B56" s="51" t="s">
        <v>84</v>
      </c>
      <c r="C56" s="52">
        <v>15839580</v>
      </c>
      <c r="D56" s="52"/>
      <c r="E56" s="53">
        <f t="shared" si="5"/>
        <v>15839580</v>
      </c>
      <c r="F56" s="54">
        <v>4140762.15</v>
      </c>
      <c r="G56" s="45">
        <f t="shared" si="0"/>
        <v>26.141868344993995</v>
      </c>
      <c r="H56" s="46">
        <f t="shared" si="1"/>
        <v>-6.141868344993995</v>
      </c>
      <c r="I56" s="47">
        <f t="shared" si="6"/>
        <v>11698817.85</v>
      </c>
      <c r="J56" s="48">
        <f t="shared" si="2"/>
        <v>73.858131655006</v>
      </c>
      <c r="K56" s="54">
        <v>795331</v>
      </c>
      <c r="L56" s="45">
        <f t="shared" si="3"/>
        <v>5.021162177279953</v>
      </c>
      <c r="M56" s="44">
        <f t="shared" si="7"/>
        <v>4936093.15</v>
      </c>
      <c r="N56" s="45">
        <f t="shared" si="8"/>
        <v>31.163030522273953</v>
      </c>
      <c r="O56" s="55">
        <f t="shared" si="9"/>
        <v>38.83696947772604</v>
      </c>
      <c r="P56" s="54">
        <f t="shared" si="10"/>
        <v>10903486.85</v>
      </c>
      <c r="Q56" s="56">
        <f t="shared" si="4"/>
        <v>68.83696947772606</v>
      </c>
      <c r="S56" s="1">
        <v>7</v>
      </c>
      <c r="T56" s="1">
        <v>10</v>
      </c>
      <c r="U56" s="1"/>
      <c r="V56" s="1" t="s">
        <v>38</v>
      </c>
      <c r="X56" s="38"/>
      <c r="Y56" s="39"/>
      <c r="Z56" s="1">
        <v>70</v>
      </c>
      <c r="AA56" s="1">
        <v>20</v>
      </c>
      <c r="AB56" s="49">
        <f t="shared" si="12"/>
        <v>0</v>
      </c>
      <c r="AF56" s="39"/>
      <c r="AG56" s="39"/>
      <c r="AH56" s="39">
        <f t="shared" si="11"/>
        <v>0</v>
      </c>
    </row>
    <row r="57" spans="1:34" s="37" customFormat="1" ht="23.25" customHeight="1">
      <c r="A57" s="50">
        <v>47</v>
      </c>
      <c r="B57" s="51" t="s">
        <v>85</v>
      </c>
      <c r="C57" s="52">
        <v>6915140</v>
      </c>
      <c r="D57" s="52"/>
      <c r="E57" s="53">
        <f t="shared" si="5"/>
        <v>6915140</v>
      </c>
      <c r="F57" s="54">
        <v>1805252.95</v>
      </c>
      <c r="G57" s="45">
        <f t="shared" si="0"/>
        <v>26.105804799324382</v>
      </c>
      <c r="H57" s="46">
        <f t="shared" si="1"/>
        <v>-6.105804799324382</v>
      </c>
      <c r="I57" s="47">
        <f t="shared" si="6"/>
        <v>5109887.05</v>
      </c>
      <c r="J57" s="48">
        <f t="shared" si="2"/>
        <v>73.89419520067563</v>
      </c>
      <c r="K57" s="54"/>
      <c r="L57" s="45">
        <f t="shared" si="3"/>
        <v>0</v>
      </c>
      <c r="M57" s="44">
        <f t="shared" si="7"/>
        <v>1805252.95</v>
      </c>
      <c r="N57" s="45">
        <f t="shared" si="8"/>
        <v>26.105804799324382</v>
      </c>
      <c r="O57" s="55">
        <f t="shared" si="9"/>
        <v>43.89419520067562</v>
      </c>
      <c r="P57" s="54">
        <f t="shared" si="10"/>
        <v>5109887.05</v>
      </c>
      <c r="Q57" s="56">
        <f t="shared" si="4"/>
        <v>73.89419520067563</v>
      </c>
      <c r="S57" s="1">
        <v>1</v>
      </c>
      <c r="T57" s="1">
        <v>17</v>
      </c>
      <c r="U57" s="1"/>
      <c r="V57" s="1" t="s">
        <v>38</v>
      </c>
      <c r="X57" s="38"/>
      <c r="Y57" s="39"/>
      <c r="Z57" s="1">
        <v>70</v>
      </c>
      <c r="AA57" s="1">
        <v>20</v>
      </c>
      <c r="AB57" s="49">
        <f t="shared" si="12"/>
        <v>0</v>
      </c>
      <c r="AF57" s="39"/>
      <c r="AG57" s="39"/>
      <c r="AH57" s="39">
        <f t="shared" si="11"/>
        <v>0</v>
      </c>
    </row>
    <row r="58" spans="1:34" s="37" customFormat="1" ht="23.25" customHeight="1">
      <c r="A58" s="50">
        <v>48</v>
      </c>
      <c r="B58" s="51" t="s">
        <v>86</v>
      </c>
      <c r="C58" s="52">
        <v>1853590</v>
      </c>
      <c r="D58" s="52"/>
      <c r="E58" s="53">
        <f t="shared" si="5"/>
        <v>1853590</v>
      </c>
      <c r="F58" s="54">
        <v>483551.45</v>
      </c>
      <c r="G58" s="45">
        <f t="shared" si="0"/>
        <v>26.087292767008886</v>
      </c>
      <c r="H58" s="46">
        <f t="shared" si="1"/>
        <v>-6.087292767008886</v>
      </c>
      <c r="I58" s="47">
        <f t="shared" si="6"/>
        <v>1370038.55</v>
      </c>
      <c r="J58" s="48">
        <f t="shared" si="2"/>
        <v>73.91270723299111</v>
      </c>
      <c r="K58" s="54"/>
      <c r="L58" s="45">
        <f t="shared" si="3"/>
        <v>0</v>
      </c>
      <c r="M58" s="44">
        <f t="shared" si="7"/>
        <v>483551.45</v>
      </c>
      <c r="N58" s="45">
        <f t="shared" si="8"/>
        <v>26.087292767008886</v>
      </c>
      <c r="O58" s="55">
        <f t="shared" si="9"/>
        <v>43.91270723299111</v>
      </c>
      <c r="P58" s="54">
        <f t="shared" si="10"/>
        <v>1370038.55</v>
      </c>
      <c r="Q58" s="56">
        <f t="shared" si="4"/>
        <v>73.91270723299111</v>
      </c>
      <c r="S58" s="1">
        <v>4</v>
      </c>
      <c r="T58" s="1">
        <v>53</v>
      </c>
      <c r="U58" s="1"/>
      <c r="V58" s="1" t="s">
        <v>38</v>
      </c>
      <c r="X58" s="38"/>
      <c r="Y58" s="39"/>
      <c r="Z58" s="1">
        <v>70</v>
      </c>
      <c r="AA58" s="1">
        <v>20</v>
      </c>
      <c r="AB58" s="49">
        <f t="shared" si="12"/>
        <v>0</v>
      </c>
      <c r="AF58" s="39"/>
      <c r="AG58" s="39"/>
      <c r="AH58" s="39">
        <f t="shared" si="11"/>
        <v>0</v>
      </c>
    </row>
    <row r="59" spans="1:34" s="37" customFormat="1" ht="23.25" customHeight="1">
      <c r="A59" s="50">
        <v>49</v>
      </c>
      <c r="B59" s="51" t="s">
        <v>87</v>
      </c>
      <c r="C59" s="52">
        <v>17745340</v>
      </c>
      <c r="D59" s="52"/>
      <c r="E59" s="53">
        <f t="shared" si="5"/>
        <v>17745340</v>
      </c>
      <c r="F59" s="54">
        <v>4622773.67</v>
      </c>
      <c r="G59" s="45">
        <f t="shared" si="0"/>
        <v>26.050634532784382</v>
      </c>
      <c r="H59" s="46">
        <f t="shared" si="1"/>
        <v>-6.0506345327843825</v>
      </c>
      <c r="I59" s="47">
        <f t="shared" si="6"/>
        <v>13122566.33</v>
      </c>
      <c r="J59" s="48">
        <f t="shared" si="2"/>
        <v>73.94936546721561</v>
      </c>
      <c r="K59" s="54"/>
      <c r="L59" s="45">
        <f t="shared" si="3"/>
        <v>0</v>
      </c>
      <c r="M59" s="44">
        <f t="shared" si="7"/>
        <v>4622773.67</v>
      </c>
      <c r="N59" s="45">
        <f t="shared" si="8"/>
        <v>26.050634532784382</v>
      </c>
      <c r="O59" s="55">
        <f t="shared" si="9"/>
        <v>43.949365467215614</v>
      </c>
      <c r="P59" s="54">
        <f t="shared" si="10"/>
        <v>13122566.33</v>
      </c>
      <c r="Q59" s="56">
        <f t="shared" si="4"/>
        <v>73.94936546721561</v>
      </c>
      <c r="S59" s="1">
        <v>3</v>
      </c>
      <c r="T59" s="1">
        <v>17</v>
      </c>
      <c r="U59" s="1"/>
      <c r="V59" s="1" t="s">
        <v>38</v>
      </c>
      <c r="X59" s="38"/>
      <c r="Y59" s="39"/>
      <c r="Z59" s="1">
        <v>70</v>
      </c>
      <c r="AA59" s="1">
        <v>20</v>
      </c>
      <c r="AB59" s="49">
        <f t="shared" si="12"/>
        <v>0</v>
      </c>
      <c r="AF59" s="39"/>
      <c r="AG59" s="39"/>
      <c r="AH59" s="39">
        <f t="shared" si="11"/>
        <v>0</v>
      </c>
    </row>
    <row r="60" spans="1:34" s="37" customFormat="1" ht="23.25" customHeight="1">
      <c r="A60" s="50">
        <v>50</v>
      </c>
      <c r="B60" s="51" t="s">
        <v>88</v>
      </c>
      <c r="C60" s="52">
        <v>14355070</v>
      </c>
      <c r="D60" s="52"/>
      <c r="E60" s="53">
        <f t="shared" si="5"/>
        <v>14355070</v>
      </c>
      <c r="F60" s="54">
        <v>3737836.56</v>
      </c>
      <c r="G60" s="45">
        <f t="shared" si="0"/>
        <v>26.03844188847564</v>
      </c>
      <c r="H60" s="46">
        <f t="shared" si="1"/>
        <v>-6.038441888475639</v>
      </c>
      <c r="I60" s="47">
        <f t="shared" si="6"/>
        <v>10617233.44</v>
      </c>
      <c r="J60" s="48">
        <f t="shared" si="2"/>
        <v>73.96155811152435</v>
      </c>
      <c r="K60" s="54">
        <v>1085220</v>
      </c>
      <c r="L60" s="45">
        <f t="shared" si="3"/>
        <v>7.559837743737927</v>
      </c>
      <c r="M60" s="44">
        <f t="shared" si="7"/>
        <v>4823056.5600000005</v>
      </c>
      <c r="N60" s="45">
        <f t="shared" si="8"/>
        <v>33.59827963221357</v>
      </c>
      <c r="O60" s="55">
        <f t="shared" si="9"/>
        <v>36.40172036778643</v>
      </c>
      <c r="P60" s="54">
        <f t="shared" si="10"/>
        <v>9532013.44</v>
      </c>
      <c r="Q60" s="56">
        <f t="shared" si="4"/>
        <v>66.40172036778644</v>
      </c>
      <c r="S60" s="1">
        <v>7</v>
      </c>
      <c r="T60" s="1">
        <v>17</v>
      </c>
      <c r="U60" s="1"/>
      <c r="V60" s="1" t="s">
        <v>38</v>
      </c>
      <c r="X60" s="38"/>
      <c r="Y60" s="39"/>
      <c r="Z60" s="1">
        <v>70</v>
      </c>
      <c r="AA60" s="1">
        <v>20</v>
      </c>
      <c r="AB60" s="49">
        <f t="shared" si="12"/>
        <v>0</v>
      </c>
      <c r="AF60" s="39"/>
      <c r="AG60" s="39"/>
      <c r="AH60" s="39">
        <f t="shared" si="11"/>
        <v>0</v>
      </c>
    </row>
    <row r="61" spans="1:34" s="37" customFormat="1" ht="23.25" customHeight="1">
      <c r="A61" s="50">
        <v>51</v>
      </c>
      <c r="B61" s="51" t="s">
        <v>89</v>
      </c>
      <c r="C61" s="52">
        <v>2578400</v>
      </c>
      <c r="D61" s="52"/>
      <c r="E61" s="53">
        <f t="shared" si="5"/>
        <v>2578400</v>
      </c>
      <c r="F61" s="54">
        <v>662825.19</v>
      </c>
      <c r="G61" s="45">
        <f t="shared" si="0"/>
        <v>25.706841064225873</v>
      </c>
      <c r="H61" s="46">
        <f t="shared" si="1"/>
        <v>-5.706841064225873</v>
      </c>
      <c r="I61" s="47">
        <f t="shared" si="6"/>
        <v>1915574.81</v>
      </c>
      <c r="J61" s="48">
        <f t="shared" si="2"/>
        <v>74.29315893577413</v>
      </c>
      <c r="K61" s="54"/>
      <c r="L61" s="45">
        <f t="shared" si="3"/>
        <v>0</v>
      </c>
      <c r="M61" s="44">
        <f t="shared" si="7"/>
        <v>662825.19</v>
      </c>
      <c r="N61" s="45">
        <f t="shared" si="8"/>
        <v>25.706841064225873</v>
      </c>
      <c r="O61" s="55">
        <f t="shared" si="9"/>
        <v>44.29315893577413</v>
      </c>
      <c r="P61" s="54">
        <f t="shared" si="10"/>
        <v>1915574.81</v>
      </c>
      <c r="Q61" s="56">
        <f t="shared" si="4"/>
        <v>74.29315893577413</v>
      </c>
      <c r="S61" s="1">
        <v>3</v>
      </c>
      <c r="T61" s="1">
        <v>17</v>
      </c>
      <c r="U61" s="1"/>
      <c r="V61" s="1" t="s">
        <v>38</v>
      </c>
      <c r="X61" s="38"/>
      <c r="Y61" s="39"/>
      <c r="Z61" s="1">
        <v>70</v>
      </c>
      <c r="AA61" s="1">
        <v>20</v>
      </c>
      <c r="AB61" s="49">
        <f t="shared" si="12"/>
        <v>0</v>
      </c>
      <c r="AF61" s="39">
        <f>9440+17710</f>
        <v>27150</v>
      </c>
      <c r="AG61" s="39">
        <f>472+886</f>
        <v>1358</v>
      </c>
      <c r="AH61" s="39">
        <f t="shared" si="11"/>
        <v>28508</v>
      </c>
    </row>
    <row r="62" spans="1:34" s="37" customFormat="1" ht="23.25" customHeight="1">
      <c r="A62" s="50">
        <v>52</v>
      </c>
      <c r="B62" s="51" t="s">
        <v>90</v>
      </c>
      <c r="C62" s="52">
        <v>3281180</v>
      </c>
      <c r="D62" s="52"/>
      <c r="E62" s="53">
        <f t="shared" si="5"/>
        <v>3281180</v>
      </c>
      <c r="F62" s="54">
        <v>843223.63</v>
      </c>
      <c r="G62" s="45">
        <f t="shared" si="0"/>
        <v>25.698792202805087</v>
      </c>
      <c r="H62" s="46">
        <f t="shared" si="1"/>
        <v>-5.6987922028050875</v>
      </c>
      <c r="I62" s="47">
        <f t="shared" si="6"/>
        <v>2437956.37</v>
      </c>
      <c r="J62" s="48">
        <f t="shared" si="2"/>
        <v>74.3012077971949</v>
      </c>
      <c r="K62" s="54">
        <v>120000</v>
      </c>
      <c r="L62" s="45">
        <f t="shared" si="3"/>
        <v>3.6572208778549182</v>
      </c>
      <c r="M62" s="44">
        <f t="shared" si="7"/>
        <v>963223.63</v>
      </c>
      <c r="N62" s="45">
        <f t="shared" si="8"/>
        <v>29.356013080660006</v>
      </c>
      <c r="O62" s="55">
        <f t="shared" si="9"/>
        <v>40.643986919339994</v>
      </c>
      <c r="P62" s="54">
        <f t="shared" si="10"/>
        <v>2317956.37</v>
      </c>
      <c r="Q62" s="56">
        <f t="shared" si="4"/>
        <v>70.64398691934</v>
      </c>
      <c r="S62" s="1">
        <v>2</v>
      </c>
      <c r="T62" s="1">
        <v>17</v>
      </c>
      <c r="U62" s="1"/>
      <c r="V62" s="1" t="s">
        <v>38</v>
      </c>
      <c r="X62" s="38"/>
      <c r="Y62" s="39"/>
      <c r="Z62" s="1">
        <v>70</v>
      </c>
      <c r="AA62" s="1">
        <v>20</v>
      </c>
      <c r="AB62" s="49">
        <f t="shared" si="12"/>
        <v>0</v>
      </c>
      <c r="AF62" s="39"/>
      <c r="AG62" s="39"/>
      <c r="AH62" s="39">
        <f t="shared" si="11"/>
        <v>0</v>
      </c>
    </row>
    <row r="63" spans="1:34" s="37" customFormat="1" ht="23.25" customHeight="1">
      <c r="A63" s="50">
        <v>53</v>
      </c>
      <c r="B63" s="51" t="s">
        <v>91</v>
      </c>
      <c r="C63" s="52">
        <v>3861440</v>
      </c>
      <c r="D63" s="52"/>
      <c r="E63" s="53">
        <f t="shared" si="5"/>
        <v>3861440</v>
      </c>
      <c r="F63" s="54">
        <v>992317.24</v>
      </c>
      <c r="G63" s="45">
        <f t="shared" si="0"/>
        <v>25.698113657081297</v>
      </c>
      <c r="H63" s="46">
        <f t="shared" si="1"/>
        <v>-5.698113657081297</v>
      </c>
      <c r="I63" s="47">
        <f t="shared" si="6"/>
        <v>2869122.76</v>
      </c>
      <c r="J63" s="48">
        <f t="shared" si="2"/>
        <v>74.3018863429187</v>
      </c>
      <c r="K63" s="54">
        <v>443664</v>
      </c>
      <c r="L63" s="45">
        <f t="shared" si="3"/>
        <v>11.489599734813956</v>
      </c>
      <c r="M63" s="44">
        <f t="shared" si="7"/>
        <v>1435981.24</v>
      </c>
      <c r="N63" s="45">
        <f t="shared" si="8"/>
        <v>37.18771339189525</v>
      </c>
      <c r="O63" s="55">
        <f t="shared" si="9"/>
        <v>32.81228660810475</v>
      </c>
      <c r="P63" s="54">
        <f t="shared" si="10"/>
        <v>2425458.76</v>
      </c>
      <c r="Q63" s="56">
        <f t="shared" si="4"/>
        <v>62.81228660810474</v>
      </c>
      <c r="S63" s="1">
        <v>4</v>
      </c>
      <c r="T63" s="1">
        <v>127</v>
      </c>
      <c r="U63" s="1"/>
      <c r="V63" s="1" t="s">
        <v>38</v>
      </c>
      <c r="X63" s="38"/>
      <c r="Y63" s="39"/>
      <c r="Z63" s="1">
        <v>70</v>
      </c>
      <c r="AA63" s="1">
        <v>20</v>
      </c>
      <c r="AB63" s="49">
        <f t="shared" si="12"/>
        <v>0</v>
      </c>
      <c r="AF63" s="39"/>
      <c r="AG63" s="39"/>
      <c r="AH63" s="39">
        <f t="shared" si="11"/>
        <v>0</v>
      </c>
    </row>
    <row r="64" spans="1:34" s="37" customFormat="1" ht="23.25" customHeight="1">
      <c r="A64" s="50">
        <v>54</v>
      </c>
      <c r="B64" s="51" t="s">
        <v>92</v>
      </c>
      <c r="C64" s="52">
        <v>13143710</v>
      </c>
      <c r="D64" s="52"/>
      <c r="E64" s="53">
        <f t="shared" si="5"/>
        <v>13143710</v>
      </c>
      <c r="F64" s="54">
        <v>3373213.28</v>
      </c>
      <c r="G64" s="45">
        <f t="shared" si="0"/>
        <v>25.66408784125639</v>
      </c>
      <c r="H64" s="46">
        <f t="shared" si="1"/>
        <v>-5.664087841256389</v>
      </c>
      <c r="I64" s="47">
        <f t="shared" si="6"/>
        <v>9770496.72</v>
      </c>
      <c r="J64" s="48">
        <f t="shared" si="2"/>
        <v>74.33591215874362</v>
      </c>
      <c r="K64" s="54">
        <v>254880</v>
      </c>
      <c r="L64" s="45">
        <f t="shared" si="3"/>
        <v>1.9391785120030798</v>
      </c>
      <c r="M64" s="44">
        <f t="shared" si="7"/>
        <v>3628093.28</v>
      </c>
      <c r="N64" s="45">
        <f t="shared" si="8"/>
        <v>27.603266353259468</v>
      </c>
      <c r="O64" s="55">
        <f t="shared" si="9"/>
        <v>42.39673364674053</v>
      </c>
      <c r="P64" s="54">
        <f t="shared" si="10"/>
        <v>9515616.72</v>
      </c>
      <c r="Q64" s="56">
        <f t="shared" si="4"/>
        <v>72.39673364674054</v>
      </c>
      <c r="S64" s="1">
        <v>6</v>
      </c>
      <c r="T64" s="1">
        <v>3</v>
      </c>
      <c r="U64" s="1" t="s">
        <v>93</v>
      </c>
      <c r="V64" s="1" t="s">
        <v>38</v>
      </c>
      <c r="X64" s="38"/>
      <c r="Y64" s="39"/>
      <c r="Z64" s="1">
        <v>70</v>
      </c>
      <c r="AA64" s="1">
        <v>20</v>
      </c>
      <c r="AB64" s="49">
        <f t="shared" si="12"/>
        <v>0</v>
      </c>
      <c r="AF64" s="39"/>
      <c r="AG64" s="39"/>
      <c r="AH64" s="39">
        <f t="shared" si="11"/>
        <v>0</v>
      </c>
    </row>
    <row r="65" spans="1:34" s="37" customFormat="1" ht="23.25" customHeight="1">
      <c r="A65" s="50">
        <v>55</v>
      </c>
      <c r="B65" s="51" t="s">
        <v>94</v>
      </c>
      <c r="C65" s="52">
        <v>20325820</v>
      </c>
      <c r="D65" s="52"/>
      <c r="E65" s="53">
        <f t="shared" si="5"/>
        <v>20325820</v>
      </c>
      <c r="F65" s="54">
        <v>5114023.34</v>
      </c>
      <c r="G65" s="45">
        <f t="shared" si="0"/>
        <v>25.160231370739286</v>
      </c>
      <c r="H65" s="46">
        <f t="shared" si="1"/>
        <v>-5.160231370739286</v>
      </c>
      <c r="I65" s="47">
        <f t="shared" si="6"/>
        <v>15211796.66</v>
      </c>
      <c r="J65" s="48">
        <f t="shared" si="2"/>
        <v>74.83976862926072</v>
      </c>
      <c r="K65" s="54">
        <v>823800</v>
      </c>
      <c r="L65" s="45">
        <f t="shared" si="3"/>
        <v>4.052973016586785</v>
      </c>
      <c r="M65" s="44">
        <f t="shared" si="7"/>
        <v>5937823.34</v>
      </c>
      <c r="N65" s="45">
        <f t="shared" si="8"/>
        <v>29.213204387326073</v>
      </c>
      <c r="O65" s="55">
        <f t="shared" si="9"/>
        <v>40.78679561267393</v>
      </c>
      <c r="P65" s="54">
        <f t="shared" si="10"/>
        <v>14387996.66</v>
      </c>
      <c r="Q65" s="56">
        <f t="shared" si="4"/>
        <v>70.78679561267393</v>
      </c>
      <c r="S65" s="1">
        <v>6</v>
      </c>
      <c r="T65" s="1">
        <v>10</v>
      </c>
      <c r="U65" s="1"/>
      <c r="V65" s="1" t="s">
        <v>38</v>
      </c>
      <c r="X65" s="38"/>
      <c r="Y65" s="39"/>
      <c r="Z65" s="1">
        <v>70</v>
      </c>
      <c r="AA65" s="1">
        <v>20</v>
      </c>
      <c r="AB65" s="49">
        <f t="shared" si="12"/>
        <v>0</v>
      </c>
      <c r="AF65" s="39"/>
      <c r="AG65" s="39"/>
      <c r="AH65" s="39">
        <f t="shared" si="11"/>
        <v>0</v>
      </c>
    </row>
    <row r="66" spans="1:34" s="37" customFormat="1" ht="23.25" customHeight="1">
      <c r="A66" s="50">
        <v>56</v>
      </c>
      <c r="B66" s="51" t="s">
        <v>95</v>
      </c>
      <c r="C66" s="52">
        <v>10081380</v>
      </c>
      <c r="D66" s="52"/>
      <c r="E66" s="53">
        <f t="shared" si="5"/>
        <v>10081380</v>
      </c>
      <c r="F66" s="54">
        <v>2530763.84</v>
      </c>
      <c r="G66" s="45">
        <f t="shared" si="0"/>
        <v>25.103347359190906</v>
      </c>
      <c r="H66" s="46">
        <f t="shared" si="1"/>
        <v>-5.103347359190906</v>
      </c>
      <c r="I66" s="47">
        <f t="shared" si="6"/>
        <v>7550616.16</v>
      </c>
      <c r="J66" s="48">
        <f t="shared" si="2"/>
        <v>74.8966526408091</v>
      </c>
      <c r="K66" s="54">
        <v>499320</v>
      </c>
      <c r="L66" s="45">
        <f t="shared" si="3"/>
        <v>4.9528933538860755</v>
      </c>
      <c r="M66" s="44">
        <f t="shared" si="7"/>
        <v>3030083.84</v>
      </c>
      <c r="N66" s="45">
        <f t="shared" si="8"/>
        <v>30.05624071307698</v>
      </c>
      <c r="O66" s="55">
        <f t="shared" si="9"/>
        <v>39.94375928692302</v>
      </c>
      <c r="P66" s="54">
        <f t="shared" si="10"/>
        <v>7051296.16</v>
      </c>
      <c r="Q66" s="56">
        <f t="shared" si="4"/>
        <v>69.94375928692303</v>
      </c>
      <c r="S66" s="1">
        <v>4</v>
      </c>
      <c r="T66" s="1">
        <v>3</v>
      </c>
      <c r="U66" s="1" t="s">
        <v>93</v>
      </c>
      <c r="V66" s="1" t="s">
        <v>38</v>
      </c>
      <c r="X66" s="38"/>
      <c r="Y66" s="39"/>
      <c r="Z66" s="1">
        <v>70</v>
      </c>
      <c r="AA66" s="1">
        <v>20</v>
      </c>
      <c r="AB66" s="49">
        <f t="shared" si="12"/>
        <v>0</v>
      </c>
      <c r="AF66" s="39"/>
      <c r="AG66" s="39"/>
      <c r="AH66" s="39">
        <f t="shared" si="11"/>
        <v>0</v>
      </c>
    </row>
    <row r="67" spans="1:34" s="37" customFormat="1" ht="23.25" customHeight="1">
      <c r="A67" s="50">
        <v>57</v>
      </c>
      <c r="B67" s="51" t="s">
        <v>96</v>
      </c>
      <c r="C67" s="52">
        <v>13051510</v>
      </c>
      <c r="D67" s="52"/>
      <c r="E67" s="53">
        <f t="shared" si="5"/>
        <v>13051510</v>
      </c>
      <c r="F67" s="54">
        <v>3271982.18</v>
      </c>
      <c r="G67" s="45">
        <f t="shared" si="0"/>
        <v>25.069759591035826</v>
      </c>
      <c r="H67" s="46">
        <f t="shared" si="1"/>
        <v>-5.069759591035826</v>
      </c>
      <c r="I67" s="47">
        <f t="shared" si="6"/>
        <v>9779527.82</v>
      </c>
      <c r="J67" s="48">
        <f t="shared" si="2"/>
        <v>74.93024040896417</v>
      </c>
      <c r="K67" s="54">
        <v>569160</v>
      </c>
      <c r="L67" s="45">
        <f t="shared" si="3"/>
        <v>4.360874718710709</v>
      </c>
      <c r="M67" s="44">
        <f t="shared" si="7"/>
        <v>3841142.18</v>
      </c>
      <c r="N67" s="45">
        <f t="shared" si="8"/>
        <v>29.430634309746534</v>
      </c>
      <c r="O67" s="55">
        <f t="shared" si="9"/>
        <v>40.56936569025346</v>
      </c>
      <c r="P67" s="54">
        <f t="shared" si="10"/>
        <v>9210367.82</v>
      </c>
      <c r="Q67" s="56">
        <f t="shared" si="4"/>
        <v>70.56936569025346</v>
      </c>
      <c r="S67" s="1">
        <v>5</v>
      </c>
      <c r="T67" s="1">
        <v>17</v>
      </c>
      <c r="U67" s="1"/>
      <c r="V67" s="1" t="s">
        <v>38</v>
      </c>
      <c r="X67" s="38"/>
      <c r="Y67" s="39"/>
      <c r="Z67" s="1">
        <v>70</v>
      </c>
      <c r="AA67" s="1">
        <v>20</v>
      </c>
      <c r="AB67" s="49">
        <f t="shared" si="12"/>
        <v>0</v>
      </c>
      <c r="AF67" s="39"/>
      <c r="AG67" s="39"/>
      <c r="AH67" s="39">
        <f t="shared" si="11"/>
        <v>0</v>
      </c>
    </row>
    <row r="68" spans="1:34" s="37" customFormat="1" ht="23.25" customHeight="1">
      <c r="A68" s="50">
        <v>58</v>
      </c>
      <c r="B68" s="51" t="s">
        <v>97</v>
      </c>
      <c r="C68" s="52">
        <v>1284000</v>
      </c>
      <c r="D68" s="52"/>
      <c r="E68" s="53">
        <f t="shared" si="5"/>
        <v>1284000</v>
      </c>
      <c r="F68" s="54">
        <v>321885.46</v>
      </c>
      <c r="G68" s="45">
        <f t="shared" si="0"/>
        <v>25.068961059190034</v>
      </c>
      <c r="H68" s="46">
        <f t="shared" si="1"/>
        <v>-5.068961059190034</v>
      </c>
      <c r="I68" s="47">
        <f t="shared" si="6"/>
        <v>962114.54</v>
      </c>
      <c r="J68" s="48">
        <f t="shared" si="2"/>
        <v>74.93103894080997</v>
      </c>
      <c r="K68" s="54"/>
      <c r="L68" s="45">
        <f t="shared" si="3"/>
        <v>0</v>
      </c>
      <c r="M68" s="44">
        <f t="shared" si="7"/>
        <v>321885.46</v>
      </c>
      <c r="N68" s="45">
        <f t="shared" si="8"/>
        <v>25.068961059190034</v>
      </c>
      <c r="O68" s="55">
        <f t="shared" si="9"/>
        <v>44.93103894080997</v>
      </c>
      <c r="P68" s="54">
        <f t="shared" si="10"/>
        <v>962114.54</v>
      </c>
      <c r="Q68" s="56">
        <f t="shared" si="4"/>
        <v>74.93103894080997</v>
      </c>
      <c r="S68" s="1">
        <v>6</v>
      </c>
      <c r="T68" s="1">
        <v>83</v>
      </c>
      <c r="U68" s="1"/>
      <c r="V68" s="1" t="s">
        <v>38</v>
      </c>
      <c r="X68" s="38"/>
      <c r="Y68" s="39"/>
      <c r="Z68" s="1">
        <v>70</v>
      </c>
      <c r="AA68" s="1">
        <v>20</v>
      </c>
      <c r="AB68" s="49">
        <f t="shared" si="12"/>
        <v>0</v>
      </c>
      <c r="AF68" s="39"/>
      <c r="AG68" s="39"/>
      <c r="AH68" s="39">
        <f t="shared" si="11"/>
        <v>0</v>
      </c>
    </row>
    <row r="69" spans="1:34" s="37" customFormat="1" ht="23.25" customHeight="1">
      <c r="A69" s="50">
        <v>59</v>
      </c>
      <c r="B69" s="51" t="s">
        <v>98</v>
      </c>
      <c r="C69" s="52">
        <v>3114600</v>
      </c>
      <c r="D69" s="52"/>
      <c r="E69" s="53">
        <f t="shared" si="5"/>
        <v>3114600</v>
      </c>
      <c r="F69" s="54">
        <v>779564.52</v>
      </c>
      <c r="G69" s="45">
        <f t="shared" si="0"/>
        <v>25.02936235792718</v>
      </c>
      <c r="H69" s="46">
        <f t="shared" si="1"/>
        <v>-5.02936235792718</v>
      </c>
      <c r="I69" s="47">
        <f t="shared" si="6"/>
        <v>2335035.48</v>
      </c>
      <c r="J69" s="48">
        <f t="shared" si="2"/>
        <v>74.97063764207282</v>
      </c>
      <c r="K69" s="54"/>
      <c r="L69" s="45">
        <f t="shared" si="3"/>
        <v>0</v>
      </c>
      <c r="M69" s="44">
        <f t="shared" si="7"/>
        <v>779564.52</v>
      </c>
      <c r="N69" s="45">
        <f t="shared" si="8"/>
        <v>25.02936235792718</v>
      </c>
      <c r="O69" s="55">
        <f t="shared" si="9"/>
        <v>44.970637642072816</v>
      </c>
      <c r="P69" s="54">
        <f t="shared" si="10"/>
        <v>2335035.48</v>
      </c>
      <c r="Q69" s="56">
        <f t="shared" si="4"/>
        <v>74.97063764207282</v>
      </c>
      <c r="S69" s="1">
        <v>6</v>
      </c>
      <c r="T69" s="1">
        <v>15</v>
      </c>
      <c r="U69" s="1"/>
      <c r="V69" s="1" t="s">
        <v>38</v>
      </c>
      <c r="X69" s="38"/>
      <c r="Y69" s="39"/>
      <c r="Z69" s="1">
        <v>70</v>
      </c>
      <c r="AA69" s="1">
        <v>20</v>
      </c>
      <c r="AB69" s="49">
        <f t="shared" si="12"/>
        <v>0</v>
      </c>
      <c r="AF69" s="39"/>
      <c r="AG69" s="39"/>
      <c r="AH69" s="39">
        <f t="shared" si="11"/>
        <v>0</v>
      </c>
    </row>
    <row r="70" spans="1:34" s="37" customFormat="1" ht="23.25" customHeight="1">
      <c r="A70" s="50">
        <v>60</v>
      </c>
      <c r="B70" s="51" t="s">
        <v>99</v>
      </c>
      <c r="C70" s="52">
        <v>1816860</v>
      </c>
      <c r="D70" s="52"/>
      <c r="E70" s="53">
        <f t="shared" si="5"/>
        <v>1816860</v>
      </c>
      <c r="F70" s="54">
        <v>454711.3</v>
      </c>
      <c r="G70" s="45">
        <f t="shared" si="0"/>
        <v>25.027316358992987</v>
      </c>
      <c r="H70" s="46">
        <f t="shared" si="1"/>
        <v>-5.027316358992987</v>
      </c>
      <c r="I70" s="47">
        <f t="shared" si="6"/>
        <v>1362148.7</v>
      </c>
      <c r="J70" s="48">
        <f t="shared" si="2"/>
        <v>74.97268364100701</v>
      </c>
      <c r="K70" s="54"/>
      <c r="L70" s="45">
        <f t="shared" si="3"/>
        <v>0</v>
      </c>
      <c r="M70" s="44">
        <f t="shared" si="7"/>
        <v>454711.3</v>
      </c>
      <c r="N70" s="45">
        <f t="shared" si="8"/>
        <v>25.027316358992987</v>
      </c>
      <c r="O70" s="55">
        <f t="shared" si="9"/>
        <v>44.97268364100701</v>
      </c>
      <c r="P70" s="54">
        <f t="shared" si="10"/>
        <v>1362148.7</v>
      </c>
      <c r="Q70" s="56">
        <f t="shared" si="4"/>
        <v>74.97268364100701</v>
      </c>
      <c r="S70" s="1">
        <v>4</v>
      </c>
      <c r="T70" s="1">
        <v>53</v>
      </c>
      <c r="U70" s="1"/>
      <c r="V70" s="1" t="s">
        <v>38</v>
      </c>
      <c r="X70" s="38"/>
      <c r="Y70" s="39"/>
      <c r="Z70" s="1">
        <v>70</v>
      </c>
      <c r="AA70" s="1">
        <v>20</v>
      </c>
      <c r="AB70" s="49">
        <f t="shared" si="12"/>
        <v>0</v>
      </c>
      <c r="AF70" s="39"/>
      <c r="AG70" s="39"/>
      <c r="AH70" s="39">
        <f t="shared" si="11"/>
        <v>0</v>
      </c>
    </row>
    <row r="71" spans="1:34" s="37" customFormat="1" ht="23.25" customHeight="1">
      <c r="A71" s="50">
        <v>61</v>
      </c>
      <c r="B71" s="51" t="s">
        <v>100</v>
      </c>
      <c r="C71" s="52">
        <v>8872590</v>
      </c>
      <c r="D71" s="52"/>
      <c r="E71" s="53">
        <f t="shared" si="5"/>
        <v>8872590</v>
      </c>
      <c r="F71" s="54">
        <v>2197646.67</v>
      </c>
      <c r="G71" s="45">
        <f t="shared" si="0"/>
        <v>24.76894198875413</v>
      </c>
      <c r="H71" s="46">
        <f t="shared" si="1"/>
        <v>-4.768941988754129</v>
      </c>
      <c r="I71" s="47">
        <f t="shared" si="6"/>
        <v>6674943.33</v>
      </c>
      <c r="J71" s="48">
        <f t="shared" si="2"/>
        <v>75.23105801124586</v>
      </c>
      <c r="K71" s="54">
        <v>173678.75</v>
      </c>
      <c r="L71" s="45">
        <f t="shared" si="3"/>
        <v>1.957475212987414</v>
      </c>
      <c r="M71" s="44">
        <f t="shared" si="7"/>
        <v>2371325.42</v>
      </c>
      <c r="N71" s="45">
        <f t="shared" si="8"/>
        <v>26.726417201741544</v>
      </c>
      <c r="O71" s="55">
        <f t="shared" si="9"/>
        <v>43.27358279825846</v>
      </c>
      <c r="P71" s="54">
        <f t="shared" si="10"/>
        <v>6501264.58</v>
      </c>
      <c r="Q71" s="56">
        <f t="shared" si="4"/>
        <v>73.27358279825846</v>
      </c>
      <c r="S71" s="1">
        <v>4</v>
      </c>
      <c r="T71" s="1">
        <v>17</v>
      </c>
      <c r="U71" s="1"/>
      <c r="V71" s="1" t="s">
        <v>38</v>
      </c>
      <c r="X71" s="38"/>
      <c r="Y71" s="39"/>
      <c r="Z71" s="1">
        <v>70</v>
      </c>
      <c r="AA71" s="1">
        <v>20</v>
      </c>
      <c r="AB71" s="49">
        <f t="shared" si="12"/>
        <v>0</v>
      </c>
      <c r="AF71" s="39"/>
      <c r="AG71" s="39"/>
      <c r="AH71" s="39">
        <f t="shared" si="11"/>
        <v>0</v>
      </c>
    </row>
    <row r="72" spans="1:34" s="37" customFormat="1" ht="23.25" customHeight="1">
      <c r="A72" s="50">
        <v>62</v>
      </c>
      <c r="B72" s="51" t="s">
        <v>101</v>
      </c>
      <c r="C72" s="52">
        <v>1745950</v>
      </c>
      <c r="D72" s="52"/>
      <c r="E72" s="53">
        <f t="shared" si="5"/>
        <v>1745950</v>
      </c>
      <c r="F72" s="54">
        <v>426163.41</v>
      </c>
      <c r="G72" s="45">
        <f t="shared" si="0"/>
        <v>24.40868352472866</v>
      </c>
      <c r="H72" s="46">
        <f t="shared" si="1"/>
        <v>-4.408683524728659</v>
      </c>
      <c r="I72" s="47">
        <f t="shared" si="6"/>
        <v>1319786.59</v>
      </c>
      <c r="J72" s="48">
        <f t="shared" si="2"/>
        <v>75.59131647527136</v>
      </c>
      <c r="K72" s="54"/>
      <c r="L72" s="45">
        <f t="shared" si="3"/>
        <v>0</v>
      </c>
      <c r="M72" s="44">
        <f t="shared" si="7"/>
        <v>426163.41</v>
      </c>
      <c r="N72" s="45">
        <f t="shared" si="8"/>
        <v>24.40868352472866</v>
      </c>
      <c r="O72" s="55">
        <f t="shared" si="9"/>
        <v>45.59131647527134</v>
      </c>
      <c r="P72" s="54">
        <f t="shared" si="10"/>
        <v>1319786.59</v>
      </c>
      <c r="Q72" s="56">
        <f t="shared" si="4"/>
        <v>75.59131647527136</v>
      </c>
      <c r="S72" s="1">
        <v>4</v>
      </c>
      <c r="T72" s="1">
        <v>15</v>
      </c>
      <c r="U72" s="1"/>
      <c r="V72" s="1" t="s">
        <v>38</v>
      </c>
      <c r="X72" s="38"/>
      <c r="Y72" s="39"/>
      <c r="Z72" s="1">
        <v>70</v>
      </c>
      <c r="AA72" s="1">
        <v>20</v>
      </c>
      <c r="AB72" s="49">
        <f t="shared" si="12"/>
        <v>0</v>
      </c>
      <c r="AF72" s="39"/>
      <c r="AG72" s="39"/>
      <c r="AH72" s="39">
        <f t="shared" si="11"/>
        <v>0</v>
      </c>
    </row>
    <row r="73" spans="1:34" s="37" customFormat="1" ht="23.25" customHeight="1">
      <c r="A73" s="50">
        <v>63</v>
      </c>
      <c r="B73" s="51" t="s">
        <v>102</v>
      </c>
      <c r="C73" s="52">
        <v>1164290</v>
      </c>
      <c r="D73" s="52"/>
      <c r="E73" s="53">
        <f t="shared" si="5"/>
        <v>1164290</v>
      </c>
      <c r="F73" s="54">
        <v>284176.37</v>
      </c>
      <c r="G73" s="45">
        <f t="shared" si="0"/>
        <v>24.40769653608637</v>
      </c>
      <c r="H73" s="46">
        <f t="shared" si="1"/>
        <v>-4.40769653608637</v>
      </c>
      <c r="I73" s="47">
        <f t="shared" si="6"/>
        <v>880113.63</v>
      </c>
      <c r="J73" s="48">
        <f t="shared" si="2"/>
        <v>75.59230346391362</v>
      </c>
      <c r="K73" s="54">
        <v>34500</v>
      </c>
      <c r="L73" s="45">
        <f t="shared" si="3"/>
        <v>2.9631792766406995</v>
      </c>
      <c r="M73" s="44">
        <f t="shared" si="7"/>
        <v>318676.37</v>
      </c>
      <c r="N73" s="45">
        <f t="shared" si="8"/>
        <v>27.37087581272707</v>
      </c>
      <c r="O73" s="55">
        <f t="shared" si="9"/>
        <v>42.62912418727293</v>
      </c>
      <c r="P73" s="54">
        <f t="shared" si="10"/>
        <v>845613.63</v>
      </c>
      <c r="Q73" s="56">
        <f t="shared" si="4"/>
        <v>72.62912418727294</v>
      </c>
      <c r="S73" s="1">
        <v>5</v>
      </c>
      <c r="T73" s="1">
        <v>83</v>
      </c>
      <c r="U73" s="1"/>
      <c r="V73" s="1" t="s">
        <v>38</v>
      </c>
      <c r="X73" s="38"/>
      <c r="Y73" s="39"/>
      <c r="Z73" s="1">
        <v>70</v>
      </c>
      <c r="AA73" s="1">
        <v>20</v>
      </c>
      <c r="AB73" s="49">
        <f t="shared" si="12"/>
        <v>0</v>
      </c>
      <c r="AF73" s="39"/>
      <c r="AG73" s="39"/>
      <c r="AH73" s="39">
        <f t="shared" si="11"/>
        <v>0</v>
      </c>
    </row>
    <row r="74" spans="1:34" s="37" customFormat="1" ht="23.25" customHeight="1">
      <c r="A74" s="50">
        <v>64</v>
      </c>
      <c r="B74" s="51" t="s">
        <v>103</v>
      </c>
      <c r="C74" s="52">
        <v>10865820</v>
      </c>
      <c r="D74" s="52"/>
      <c r="E74" s="53">
        <f t="shared" si="5"/>
        <v>10865820</v>
      </c>
      <c r="F74" s="54">
        <v>2637593.73</v>
      </c>
      <c r="G74" s="45">
        <f aca="true" t="shared" si="13" ref="G74:G137">+F74*100/E74</f>
        <v>24.274226243394423</v>
      </c>
      <c r="H74" s="46">
        <f aca="true" t="shared" si="14" ref="H74:H137">+AA74-G74</f>
        <v>-4.274226243394423</v>
      </c>
      <c r="I74" s="47">
        <f t="shared" si="6"/>
        <v>8228226.27</v>
      </c>
      <c r="J74" s="48">
        <f aca="true" t="shared" si="15" ref="J74:J137">+I74*100/E74</f>
        <v>75.72577375660558</v>
      </c>
      <c r="K74" s="54"/>
      <c r="L74" s="45">
        <f aca="true" t="shared" si="16" ref="L74:L137">+K74*100/E74</f>
        <v>0</v>
      </c>
      <c r="M74" s="44">
        <f t="shared" si="7"/>
        <v>2637593.73</v>
      </c>
      <c r="N74" s="45">
        <f t="shared" si="8"/>
        <v>24.274226243394423</v>
      </c>
      <c r="O74" s="55">
        <f t="shared" si="9"/>
        <v>45.72577375660558</v>
      </c>
      <c r="P74" s="54">
        <f t="shared" si="10"/>
        <v>8228226.27</v>
      </c>
      <c r="Q74" s="56">
        <f aca="true" t="shared" si="17" ref="Q74:Q137">+P74*100/E74</f>
        <v>75.72577375660558</v>
      </c>
      <c r="S74" s="1">
        <v>2</v>
      </c>
      <c r="T74" s="1">
        <v>17</v>
      </c>
      <c r="U74" s="1"/>
      <c r="V74" s="1" t="s">
        <v>38</v>
      </c>
      <c r="X74" s="38"/>
      <c r="Y74" s="39"/>
      <c r="Z74" s="1">
        <v>70</v>
      </c>
      <c r="AA74" s="1">
        <v>20</v>
      </c>
      <c r="AB74" s="49">
        <f t="shared" si="12"/>
        <v>0</v>
      </c>
      <c r="AF74" s="39"/>
      <c r="AG74" s="39"/>
      <c r="AH74" s="39">
        <f t="shared" si="11"/>
        <v>0</v>
      </c>
    </row>
    <row r="75" spans="1:34" s="37" customFormat="1" ht="23.25" customHeight="1">
      <c r="A75" s="50">
        <v>65</v>
      </c>
      <c r="B75" s="51" t="s">
        <v>104</v>
      </c>
      <c r="C75" s="52">
        <v>1968700</v>
      </c>
      <c r="D75" s="52"/>
      <c r="E75" s="53">
        <f aca="true" t="shared" si="18" ref="E75:E138">SUM(C75:D75)</f>
        <v>1968700</v>
      </c>
      <c r="F75" s="54">
        <v>476714.79</v>
      </c>
      <c r="G75" s="45">
        <f t="shared" si="13"/>
        <v>24.214699547925026</v>
      </c>
      <c r="H75" s="46">
        <f t="shared" si="14"/>
        <v>-4.214699547925026</v>
      </c>
      <c r="I75" s="47">
        <f aca="true" t="shared" si="19" ref="I75:I138">+E75-F75</f>
        <v>1491985.21</v>
      </c>
      <c r="J75" s="48">
        <f t="shared" si="15"/>
        <v>75.78530045207498</v>
      </c>
      <c r="K75" s="54">
        <v>747000</v>
      </c>
      <c r="L75" s="45">
        <f t="shared" si="16"/>
        <v>37.94382079544877</v>
      </c>
      <c r="M75" s="44">
        <f aca="true" t="shared" si="20" ref="M75:M138">SUM(F75+K75)</f>
        <v>1223714.79</v>
      </c>
      <c r="N75" s="45">
        <f aca="true" t="shared" si="21" ref="N75:N138">SUM(M75*100/E75)</f>
        <v>62.1585203433738</v>
      </c>
      <c r="O75" s="55">
        <f aca="true" t="shared" si="22" ref="O75:O138">+Z75-N75</f>
        <v>7.841479656626198</v>
      </c>
      <c r="P75" s="54">
        <f aca="true" t="shared" si="23" ref="P75:P138">SUM(E75-M75)</f>
        <v>744985.21</v>
      </c>
      <c r="Q75" s="56">
        <f t="shared" si="17"/>
        <v>37.8414796566262</v>
      </c>
      <c r="S75" s="1">
        <v>5</v>
      </c>
      <c r="T75" s="1">
        <v>83</v>
      </c>
      <c r="U75" s="1"/>
      <c r="V75" s="1" t="s">
        <v>38</v>
      </c>
      <c r="X75" s="38"/>
      <c r="Y75" s="39"/>
      <c r="Z75" s="1">
        <v>70</v>
      </c>
      <c r="AA75" s="1">
        <v>20</v>
      </c>
      <c r="AB75" s="49">
        <f t="shared" si="12"/>
        <v>0</v>
      </c>
      <c r="AF75" s="39"/>
      <c r="AG75" s="39"/>
      <c r="AH75" s="39">
        <f aca="true" t="shared" si="24" ref="AH75:AH138">SUM(AF75:AG75)</f>
        <v>0</v>
      </c>
    </row>
    <row r="76" spans="1:34" s="37" customFormat="1" ht="23.25" customHeight="1">
      <c r="A76" s="50">
        <v>66</v>
      </c>
      <c r="B76" s="51" t="s">
        <v>105</v>
      </c>
      <c r="C76" s="52">
        <v>10413960</v>
      </c>
      <c r="D76" s="52"/>
      <c r="E76" s="53">
        <f t="shared" si="18"/>
        <v>10413960</v>
      </c>
      <c r="F76" s="54">
        <v>2496515.13</v>
      </c>
      <c r="G76" s="45">
        <f t="shared" si="13"/>
        <v>23.972774333682864</v>
      </c>
      <c r="H76" s="46">
        <f t="shared" si="14"/>
        <v>-3.972774333682864</v>
      </c>
      <c r="I76" s="47">
        <f t="shared" si="19"/>
        <v>7917444.87</v>
      </c>
      <c r="J76" s="48">
        <f t="shared" si="15"/>
        <v>76.02722566631714</v>
      </c>
      <c r="K76" s="54">
        <v>98533.4</v>
      </c>
      <c r="L76" s="45">
        <f t="shared" si="16"/>
        <v>0.9461664919012556</v>
      </c>
      <c r="M76" s="44">
        <f t="shared" si="20"/>
        <v>2595048.53</v>
      </c>
      <c r="N76" s="45">
        <f t="shared" si="21"/>
        <v>24.918940825584116</v>
      </c>
      <c r="O76" s="55">
        <f t="shared" si="22"/>
        <v>45.081059174415884</v>
      </c>
      <c r="P76" s="54">
        <f t="shared" si="23"/>
        <v>7818911.470000001</v>
      </c>
      <c r="Q76" s="56">
        <f t="shared" si="17"/>
        <v>75.0810591744159</v>
      </c>
      <c r="S76" s="1">
        <v>5</v>
      </c>
      <c r="T76" s="1">
        <v>3</v>
      </c>
      <c r="U76" s="1" t="s">
        <v>61</v>
      </c>
      <c r="V76" s="1" t="s">
        <v>38</v>
      </c>
      <c r="X76" s="38"/>
      <c r="Y76" s="39"/>
      <c r="Z76" s="1">
        <v>70</v>
      </c>
      <c r="AA76" s="1">
        <v>20</v>
      </c>
      <c r="AB76" s="49">
        <f t="shared" si="12"/>
        <v>0</v>
      </c>
      <c r="AF76" s="39"/>
      <c r="AG76" s="39"/>
      <c r="AH76" s="39">
        <f t="shared" si="24"/>
        <v>0</v>
      </c>
    </row>
    <row r="77" spans="1:34" s="37" customFormat="1" ht="23.25" customHeight="1">
      <c r="A77" s="50">
        <v>67</v>
      </c>
      <c r="B77" s="51" t="s">
        <v>106</v>
      </c>
      <c r="C77" s="52">
        <v>11135442</v>
      </c>
      <c r="D77" s="52"/>
      <c r="E77" s="53">
        <f t="shared" si="18"/>
        <v>11135442</v>
      </c>
      <c r="F77" s="54">
        <v>2669209.42</v>
      </c>
      <c r="G77" s="45">
        <f t="shared" si="13"/>
        <v>23.970394888680666</v>
      </c>
      <c r="H77" s="46">
        <f t="shared" si="14"/>
        <v>-3.9703948886806657</v>
      </c>
      <c r="I77" s="47">
        <f t="shared" si="19"/>
        <v>8466232.58</v>
      </c>
      <c r="J77" s="48">
        <f t="shared" si="15"/>
        <v>76.02960511131934</v>
      </c>
      <c r="K77" s="54">
        <v>125000</v>
      </c>
      <c r="L77" s="45">
        <f t="shared" si="16"/>
        <v>1.1225418802414848</v>
      </c>
      <c r="M77" s="44">
        <f t="shared" si="20"/>
        <v>2794209.42</v>
      </c>
      <c r="N77" s="45">
        <f t="shared" si="21"/>
        <v>25.09293676892215</v>
      </c>
      <c r="O77" s="55">
        <f t="shared" si="22"/>
        <v>44.90706323107785</v>
      </c>
      <c r="P77" s="54">
        <f t="shared" si="23"/>
        <v>8341232.58</v>
      </c>
      <c r="Q77" s="56">
        <f t="shared" si="17"/>
        <v>74.90706323107786</v>
      </c>
      <c r="S77" s="1">
        <v>7</v>
      </c>
      <c r="T77" s="1">
        <v>3</v>
      </c>
      <c r="U77" s="1" t="s">
        <v>93</v>
      </c>
      <c r="V77" s="1" t="s">
        <v>38</v>
      </c>
      <c r="X77" s="38"/>
      <c r="Y77" s="39"/>
      <c r="Z77" s="1">
        <v>70</v>
      </c>
      <c r="AA77" s="1">
        <v>20</v>
      </c>
      <c r="AB77" s="49">
        <f t="shared" si="12"/>
        <v>0</v>
      </c>
      <c r="AF77" s="39"/>
      <c r="AG77" s="39"/>
      <c r="AH77" s="39">
        <f t="shared" si="24"/>
        <v>0</v>
      </c>
    </row>
    <row r="78" spans="1:34" s="37" customFormat="1" ht="23.25" customHeight="1">
      <c r="A78" s="50">
        <v>68</v>
      </c>
      <c r="B78" s="51" t="s">
        <v>107</v>
      </c>
      <c r="C78" s="52">
        <v>1933710</v>
      </c>
      <c r="D78" s="52"/>
      <c r="E78" s="53">
        <f t="shared" si="18"/>
        <v>1933710</v>
      </c>
      <c r="F78" s="54">
        <v>462162.38</v>
      </c>
      <c r="G78" s="45">
        <f t="shared" si="13"/>
        <v>23.900294253016224</v>
      </c>
      <c r="H78" s="46">
        <f t="shared" si="14"/>
        <v>-3.9002942530162237</v>
      </c>
      <c r="I78" s="47">
        <f t="shared" si="19"/>
        <v>1471547.62</v>
      </c>
      <c r="J78" s="48">
        <f t="shared" si="15"/>
        <v>76.09970574698377</v>
      </c>
      <c r="K78" s="54"/>
      <c r="L78" s="45">
        <f t="shared" si="16"/>
        <v>0</v>
      </c>
      <c r="M78" s="44">
        <f t="shared" si="20"/>
        <v>462162.38</v>
      </c>
      <c r="N78" s="45">
        <f t="shared" si="21"/>
        <v>23.900294253016224</v>
      </c>
      <c r="O78" s="55">
        <f t="shared" si="22"/>
        <v>46.09970574698377</v>
      </c>
      <c r="P78" s="54">
        <f t="shared" si="23"/>
        <v>1471547.62</v>
      </c>
      <c r="Q78" s="56">
        <f t="shared" si="17"/>
        <v>76.09970574698377</v>
      </c>
      <c r="S78" s="1">
        <v>7</v>
      </c>
      <c r="T78" s="1">
        <v>15</v>
      </c>
      <c r="U78" s="1"/>
      <c r="V78" s="1" t="s">
        <v>38</v>
      </c>
      <c r="X78" s="38"/>
      <c r="Y78" s="39"/>
      <c r="Z78" s="1">
        <v>70</v>
      </c>
      <c r="AA78" s="1">
        <v>20</v>
      </c>
      <c r="AB78" s="49">
        <f t="shared" si="12"/>
        <v>0</v>
      </c>
      <c r="AF78" s="39"/>
      <c r="AG78" s="39"/>
      <c r="AH78" s="39">
        <f t="shared" si="24"/>
        <v>0</v>
      </c>
    </row>
    <row r="79" spans="1:34" s="37" customFormat="1" ht="23.25" customHeight="1">
      <c r="A79" s="50">
        <v>69</v>
      </c>
      <c r="B79" s="51" t="s">
        <v>108</v>
      </c>
      <c r="C79" s="52">
        <v>2087460</v>
      </c>
      <c r="D79" s="52"/>
      <c r="E79" s="53">
        <f t="shared" si="18"/>
        <v>2087460</v>
      </c>
      <c r="F79" s="54">
        <v>496359.68</v>
      </c>
      <c r="G79" s="45">
        <f t="shared" si="13"/>
        <v>23.778164851063014</v>
      </c>
      <c r="H79" s="46">
        <f t="shared" si="14"/>
        <v>-3.778164851063014</v>
      </c>
      <c r="I79" s="47">
        <f t="shared" si="19"/>
        <v>1591100.32</v>
      </c>
      <c r="J79" s="48">
        <f t="shared" si="15"/>
        <v>76.22183514893699</v>
      </c>
      <c r="K79" s="54"/>
      <c r="L79" s="45">
        <f t="shared" si="16"/>
        <v>0</v>
      </c>
      <c r="M79" s="44">
        <f t="shared" si="20"/>
        <v>496359.68</v>
      </c>
      <c r="N79" s="45">
        <f t="shared" si="21"/>
        <v>23.778164851063014</v>
      </c>
      <c r="O79" s="55">
        <f t="shared" si="22"/>
        <v>46.22183514893699</v>
      </c>
      <c r="P79" s="54">
        <f t="shared" si="23"/>
        <v>1591100.32</v>
      </c>
      <c r="Q79" s="56">
        <f t="shared" si="17"/>
        <v>76.22183514893699</v>
      </c>
      <c r="S79" s="1">
        <v>8</v>
      </c>
      <c r="T79" s="1">
        <v>53</v>
      </c>
      <c r="U79" s="1"/>
      <c r="V79" s="1" t="s">
        <v>38</v>
      </c>
      <c r="X79" s="38"/>
      <c r="Y79" s="39"/>
      <c r="Z79" s="1">
        <v>70</v>
      </c>
      <c r="AA79" s="1">
        <v>20</v>
      </c>
      <c r="AB79" s="49">
        <f t="shared" si="12"/>
        <v>0</v>
      </c>
      <c r="AF79" s="39"/>
      <c r="AG79" s="39"/>
      <c r="AH79" s="39">
        <f t="shared" si="24"/>
        <v>0</v>
      </c>
    </row>
    <row r="80" spans="1:34" s="37" customFormat="1" ht="23.25" customHeight="1">
      <c r="A80" s="50">
        <v>70</v>
      </c>
      <c r="B80" s="51" t="s">
        <v>109</v>
      </c>
      <c r="C80" s="52">
        <v>5346480</v>
      </c>
      <c r="D80" s="52"/>
      <c r="E80" s="53">
        <f t="shared" si="18"/>
        <v>5346480</v>
      </c>
      <c r="F80" s="54">
        <v>1271199.24</v>
      </c>
      <c r="G80" s="45">
        <f t="shared" si="13"/>
        <v>23.77637698074247</v>
      </c>
      <c r="H80" s="46">
        <f t="shared" si="14"/>
        <v>-3.7763769807424694</v>
      </c>
      <c r="I80" s="47">
        <f t="shared" si="19"/>
        <v>4075280.76</v>
      </c>
      <c r="J80" s="48">
        <f t="shared" si="15"/>
        <v>76.22362301925753</v>
      </c>
      <c r="K80" s="54"/>
      <c r="L80" s="45">
        <f t="shared" si="16"/>
        <v>0</v>
      </c>
      <c r="M80" s="44">
        <f t="shared" si="20"/>
        <v>1271199.24</v>
      </c>
      <c r="N80" s="45">
        <f t="shared" si="21"/>
        <v>23.77637698074247</v>
      </c>
      <c r="O80" s="55">
        <f t="shared" si="22"/>
        <v>46.22362301925753</v>
      </c>
      <c r="P80" s="54">
        <f t="shared" si="23"/>
        <v>4075280.76</v>
      </c>
      <c r="Q80" s="56">
        <f t="shared" si="17"/>
        <v>76.22362301925753</v>
      </c>
      <c r="S80" s="1">
        <v>3</v>
      </c>
      <c r="T80" s="1">
        <v>127</v>
      </c>
      <c r="U80" s="1"/>
      <c r="V80" s="1" t="s">
        <v>38</v>
      </c>
      <c r="X80" s="38"/>
      <c r="Y80" s="39"/>
      <c r="Z80" s="1">
        <v>70</v>
      </c>
      <c r="AA80" s="1">
        <v>20</v>
      </c>
      <c r="AB80" s="49">
        <f t="shared" si="12"/>
        <v>0</v>
      </c>
      <c r="AF80" s="39"/>
      <c r="AG80" s="39"/>
      <c r="AH80" s="39">
        <f t="shared" si="24"/>
        <v>0</v>
      </c>
    </row>
    <row r="81" spans="1:34" s="37" customFormat="1" ht="23.25" customHeight="1">
      <c r="A81" s="50">
        <v>71</v>
      </c>
      <c r="B81" s="51" t="s">
        <v>110</v>
      </c>
      <c r="C81" s="52">
        <v>1630340</v>
      </c>
      <c r="D81" s="52"/>
      <c r="E81" s="53">
        <f t="shared" si="18"/>
        <v>1630340</v>
      </c>
      <c r="F81" s="54">
        <v>387609.14</v>
      </c>
      <c r="G81" s="45">
        <f t="shared" si="13"/>
        <v>23.77474269170848</v>
      </c>
      <c r="H81" s="46">
        <f t="shared" si="14"/>
        <v>-3.7747426917084788</v>
      </c>
      <c r="I81" s="47">
        <f t="shared" si="19"/>
        <v>1242730.8599999999</v>
      </c>
      <c r="J81" s="48">
        <f t="shared" si="15"/>
        <v>76.22525730829152</v>
      </c>
      <c r="K81" s="54"/>
      <c r="L81" s="45">
        <f t="shared" si="16"/>
        <v>0</v>
      </c>
      <c r="M81" s="44">
        <f t="shared" si="20"/>
        <v>387609.14</v>
      </c>
      <c r="N81" s="45">
        <f t="shared" si="21"/>
        <v>23.77474269170848</v>
      </c>
      <c r="O81" s="55">
        <f t="shared" si="22"/>
        <v>46.22525730829152</v>
      </c>
      <c r="P81" s="54">
        <f t="shared" si="23"/>
        <v>1242730.8599999999</v>
      </c>
      <c r="Q81" s="56">
        <f t="shared" si="17"/>
        <v>76.22525730829152</v>
      </c>
      <c r="S81" s="1">
        <v>7</v>
      </c>
      <c r="T81" s="1">
        <v>127</v>
      </c>
      <c r="U81" s="1"/>
      <c r="V81" s="1" t="s">
        <v>38</v>
      </c>
      <c r="X81" s="38"/>
      <c r="Y81" s="39"/>
      <c r="Z81" s="1">
        <v>70</v>
      </c>
      <c r="AA81" s="1">
        <v>20</v>
      </c>
      <c r="AB81" s="49">
        <f aca="true" t="shared" si="25" ref="AB81:AB144">+Y81+X81</f>
        <v>0</v>
      </c>
      <c r="AF81" s="39"/>
      <c r="AG81" s="39"/>
      <c r="AH81" s="39">
        <f t="shared" si="24"/>
        <v>0</v>
      </c>
    </row>
    <row r="82" spans="1:34" s="37" customFormat="1" ht="23.25" customHeight="1">
      <c r="A82" s="50">
        <v>72</v>
      </c>
      <c r="B82" s="51" t="s">
        <v>111</v>
      </c>
      <c r="C82" s="52">
        <v>892150</v>
      </c>
      <c r="D82" s="52"/>
      <c r="E82" s="53">
        <f t="shared" si="18"/>
        <v>892150</v>
      </c>
      <c r="F82" s="54">
        <v>211925.72</v>
      </c>
      <c r="G82" s="45">
        <f t="shared" si="13"/>
        <v>23.75449419940593</v>
      </c>
      <c r="H82" s="46">
        <f t="shared" si="14"/>
        <v>-3.7544941994059293</v>
      </c>
      <c r="I82" s="47">
        <f t="shared" si="19"/>
        <v>680224.28</v>
      </c>
      <c r="J82" s="48">
        <f t="shared" si="15"/>
        <v>76.24550580059407</v>
      </c>
      <c r="K82" s="54"/>
      <c r="L82" s="45">
        <f t="shared" si="16"/>
        <v>0</v>
      </c>
      <c r="M82" s="44">
        <f t="shared" si="20"/>
        <v>211925.72</v>
      </c>
      <c r="N82" s="45">
        <f t="shared" si="21"/>
        <v>23.75449419940593</v>
      </c>
      <c r="O82" s="55">
        <f t="shared" si="22"/>
        <v>46.245505800594074</v>
      </c>
      <c r="P82" s="54">
        <f t="shared" si="23"/>
        <v>680224.28</v>
      </c>
      <c r="Q82" s="56">
        <f t="shared" si="17"/>
        <v>76.24550580059407</v>
      </c>
      <c r="S82" s="1">
        <v>7</v>
      </c>
      <c r="T82" s="1">
        <v>83</v>
      </c>
      <c r="U82" s="1"/>
      <c r="V82" s="1" t="s">
        <v>38</v>
      </c>
      <c r="X82" s="38"/>
      <c r="Y82" s="39"/>
      <c r="Z82" s="1">
        <v>70</v>
      </c>
      <c r="AA82" s="1">
        <v>20</v>
      </c>
      <c r="AB82" s="49">
        <f t="shared" si="25"/>
        <v>0</v>
      </c>
      <c r="AF82" s="39"/>
      <c r="AG82" s="39"/>
      <c r="AH82" s="39">
        <f t="shared" si="24"/>
        <v>0</v>
      </c>
    </row>
    <row r="83" spans="1:34" s="37" customFormat="1" ht="23.25" customHeight="1">
      <c r="A83" s="50">
        <v>73</v>
      </c>
      <c r="B83" s="51" t="s">
        <v>112</v>
      </c>
      <c r="C83" s="52">
        <v>15023450</v>
      </c>
      <c r="D83" s="52"/>
      <c r="E83" s="53">
        <f t="shared" si="18"/>
        <v>15023450</v>
      </c>
      <c r="F83" s="54">
        <v>3552740.36</v>
      </c>
      <c r="G83" s="45">
        <f t="shared" si="13"/>
        <v>23.647966079695408</v>
      </c>
      <c r="H83" s="46">
        <f t="shared" si="14"/>
        <v>-3.647966079695408</v>
      </c>
      <c r="I83" s="47">
        <f t="shared" si="19"/>
        <v>11470709.64</v>
      </c>
      <c r="J83" s="48">
        <f t="shared" si="15"/>
        <v>76.35203392030459</v>
      </c>
      <c r="K83" s="54">
        <v>244260</v>
      </c>
      <c r="L83" s="45">
        <f t="shared" si="16"/>
        <v>1.6258582416156075</v>
      </c>
      <c r="M83" s="44">
        <f t="shared" si="20"/>
        <v>3797000.36</v>
      </c>
      <c r="N83" s="45">
        <f t="shared" si="21"/>
        <v>25.273824321311018</v>
      </c>
      <c r="O83" s="55">
        <f t="shared" si="22"/>
        <v>44.72617567868898</v>
      </c>
      <c r="P83" s="54">
        <f t="shared" si="23"/>
        <v>11226449.64</v>
      </c>
      <c r="Q83" s="56">
        <f t="shared" si="17"/>
        <v>74.72617567868899</v>
      </c>
      <c r="S83" s="1">
        <v>6</v>
      </c>
      <c r="T83" s="1">
        <v>3</v>
      </c>
      <c r="U83" s="1" t="s">
        <v>93</v>
      </c>
      <c r="V83" s="1" t="s">
        <v>38</v>
      </c>
      <c r="X83" s="38"/>
      <c r="Y83" s="39"/>
      <c r="Z83" s="1">
        <v>70</v>
      </c>
      <c r="AA83" s="1">
        <v>20</v>
      </c>
      <c r="AB83" s="49">
        <f t="shared" si="25"/>
        <v>0</v>
      </c>
      <c r="AF83" s="39"/>
      <c r="AG83" s="39"/>
      <c r="AH83" s="39">
        <f t="shared" si="24"/>
        <v>0</v>
      </c>
    </row>
    <row r="84" spans="1:34" s="37" customFormat="1" ht="23.25" customHeight="1">
      <c r="A84" s="50">
        <v>74</v>
      </c>
      <c r="B84" s="51" t="s">
        <v>113</v>
      </c>
      <c r="C84" s="52">
        <v>14842870</v>
      </c>
      <c r="D84" s="52"/>
      <c r="E84" s="53">
        <f t="shared" si="18"/>
        <v>14842870</v>
      </c>
      <c r="F84" s="54">
        <v>3427484.43</v>
      </c>
      <c r="G84" s="45">
        <f t="shared" si="13"/>
        <v>23.0917904017215</v>
      </c>
      <c r="H84" s="46">
        <f t="shared" si="14"/>
        <v>-3.0917904017215</v>
      </c>
      <c r="I84" s="47">
        <f t="shared" si="19"/>
        <v>11415385.57</v>
      </c>
      <c r="J84" s="48">
        <f t="shared" si="15"/>
        <v>76.9082095982785</v>
      </c>
      <c r="K84" s="54">
        <v>560730</v>
      </c>
      <c r="L84" s="45">
        <f t="shared" si="16"/>
        <v>3.777773435999911</v>
      </c>
      <c r="M84" s="44">
        <f t="shared" si="20"/>
        <v>3988214.43</v>
      </c>
      <c r="N84" s="45">
        <f t="shared" si="21"/>
        <v>26.86956383772141</v>
      </c>
      <c r="O84" s="55">
        <f t="shared" si="22"/>
        <v>43.130436162278585</v>
      </c>
      <c r="P84" s="54">
        <f t="shared" si="23"/>
        <v>10854655.57</v>
      </c>
      <c r="Q84" s="56">
        <f t="shared" si="17"/>
        <v>73.13043616227858</v>
      </c>
      <c r="S84" s="1">
        <v>3</v>
      </c>
      <c r="T84" s="1">
        <v>10</v>
      </c>
      <c r="U84" s="1"/>
      <c r="V84" s="1" t="s">
        <v>38</v>
      </c>
      <c r="X84" s="38"/>
      <c r="Y84" s="39"/>
      <c r="Z84" s="1">
        <v>70</v>
      </c>
      <c r="AA84" s="1">
        <v>20</v>
      </c>
      <c r="AB84" s="49">
        <f t="shared" si="25"/>
        <v>0</v>
      </c>
      <c r="AF84" s="39"/>
      <c r="AG84" s="39"/>
      <c r="AH84" s="39">
        <f t="shared" si="24"/>
        <v>0</v>
      </c>
    </row>
    <row r="85" spans="1:34" s="37" customFormat="1" ht="23.25" customHeight="1">
      <c r="A85" s="50">
        <v>75</v>
      </c>
      <c r="B85" s="51" t="s">
        <v>114</v>
      </c>
      <c r="C85" s="52">
        <v>6990480</v>
      </c>
      <c r="D85" s="52"/>
      <c r="E85" s="53">
        <f t="shared" si="18"/>
        <v>6990480</v>
      </c>
      <c r="F85" s="54">
        <v>1609254.15</v>
      </c>
      <c r="G85" s="45">
        <f t="shared" si="13"/>
        <v>23.020653088199953</v>
      </c>
      <c r="H85" s="46">
        <f t="shared" si="14"/>
        <v>-3.0206530881999534</v>
      </c>
      <c r="I85" s="47">
        <f t="shared" si="19"/>
        <v>5381225.85</v>
      </c>
      <c r="J85" s="48">
        <f t="shared" si="15"/>
        <v>76.97934691180005</v>
      </c>
      <c r="K85" s="54">
        <v>578600</v>
      </c>
      <c r="L85" s="45">
        <f t="shared" si="16"/>
        <v>8.276970966228356</v>
      </c>
      <c r="M85" s="44">
        <f t="shared" si="20"/>
        <v>2187854.15</v>
      </c>
      <c r="N85" s="45">
        <f t="shared" si="21"/>
        <v>31.297624054428308</v>
      </c>
      <c r="O85" s="55">
        <f t="shared" si="22"/>
        <v>38.70237594557169</v>
      </c>
      <c r="P85" s="54">
        <f t="shared" si="23"/>
        <v>4802625.85</v>
      </c>
      <c r="Q85" s="56">
        <f t="shared" si="17"/>
        <v>68.70237594557169</v>
      </c>
      <c r="S85" s="1">
        <v>3</v>
      </c>
      <c r="T85" s="1">
        <v>17</v>
      </c>
      <c r="U85" s="1"/>
      <c r="V85" s="1" t="s">
        <v>38</v>
      </c>
      <c r="X85" s="38"/>
      <c r="Y85" s="39"/>
      <c r="Z85" s="1">
        <v>70</v>
      </c>
      <c r="AA85" s="1">
        <v>20</v>
      </c>
      <c r="AB85" s="49">
        <f t="shared" si="25"/>
        <v>0</v>
      </c>
      <c r="AF85" s="39"/>
      <c r="AG85" s="39"/>
      <c r="AH85" s="39">
        <f t="shared" si="24"/>
        <v>0</v>
      </c>
    </row>
    <row r="86" spans="1:34" s="37" customFormat="1" ht="23.25" customHeight="1">
      <c r="A86" s="50">
        <v>76</v>
      </c>
      <c r="B86" s="51" t="s">
        <v>115</v>
      </c>
      <c r="C86" s="52">
        <v>15389990</v>
      </c>
      <c r="D86" s="52"/>
      <c r="E86" s="53">
        <f t="shared" si="18"/>
        <v>15389990</v>
      </c>
      <c r="F86" s="54">
        <v>3512977.8</v>
      </c>
      <c r="G86" s="45">
        <f t="shared" si="13"/>
        <v>22.826381303691555</v>
      </c>
      <c r="H86" s="46">
        <f t="shared" si="14"/>
        <v>-2.826381303691555</v>
      </c>
      <c r="I86" s="47">
        <f t="shared" si="19"/>
        <v>11877012.2</v>
      </c>
      <c r="J86" s="48">
        <f t="shared" si="15"/>
        <v>77.17361869630844</v>
      </c>
      <c r="K86" s="54">
        <v>1372750</v>
      </c>
      <c r="L86" s="45">
        <f t="shared" si="16"/>
        <v>8.919758882234492</v>
      </c>
      <c r="M86" s="44">
        <f t="shared" si="20"/>
        <v>4885727.8</v>
      </c>
      <c r="N86" s="45">
        <f t="shared" si="21"/>
        <v>31.74614018592605</v>
      </c>
      <c r="O86" s="55">
        <f t="shared" si="22"/>
        <v>38.25385981407395</v>
      </c>
      <c r="P86" s="54">
        <f t="shared" si="23"/>
        <v>10504262.2</v>
      </c>
      <c r="Q86" s="56">
        <f t="shared" si="17"/>
        <v>68.25385981407395</v>
      </c>
      <c r="S86" s="1">
        <v>4</v>
      </c>
      <c r="T86" s="1">
        <v>3</v>
      </c>
      <c r="U86" s="1" t="s">
        <v>93</v>
      </c>
      <c r="V86" s="1" t="s">
        <v>38</v>
      </c>
      <c r="X86" s="38"/>
      <c r="Y86" s="39"/>
      <c r="Z86" s="1">
        <v>70</v>
      </c>
      <c r="AA86" s="1">
        <v>20</v>
      </c>
      <c r="AB86" s="49">
        <f t="shared" si="25"/>
        <v>0</v>
      </c>
      <c r="AF86" s="39"/>
      <c r="AG86" s="39"/>
      <c r="AH86" s="39">
        <f t="shared" si="24"/>
        <v>0</v>
      </c>
    </row>
    <row r="87" spans="1:34" s="37" customFormat="1" ht="23.25" customHeight="1">
      <c r="A87" s="50">
        <v>77</v>
      </c>
      <c r="B87" s="51" t="s">
        <v>116</v>
      </c>
      <c r="C87" s="52">
        <v>2924290</v>
      </c>
      <c r="D87" s="52"/>
      <c r="E87" s="53">
        <f t="shared" si="18"/>
        <v>2924290</v>
      </c>
      <c r="F87" s="54">
        <v>667320.36</v>
      </c>
      <c r="G87" s="45">
        <f t="shared" si="13"/>
        <v>22.819910473995396</v>
      </c>
      <c r="H87" s="46">
        <f t="shared" si="14"/>
        <v>-2.819910473995396</v>
      </c>
      <c r="I87" s="47">
        <f t="shared" si="19"/>
        <v>2256969.64</v>
      </c>
      <c r="J87" s="48">
        <f t="shared" si="15"/>
        <v>77.18008952600461</v>
      </c>
      <c r="K87" s="54">
        <v>92800</v>
      </c>
      <c r="L87" s="45">
        <f t="shared" si="16"/>
        <v>3.173419872858027</v>
      </c>
      <c r="M87" s="44">
        <f t="shared" si="20"/>
        <v>760120.36</v>
      </c>
      <c r="N87" s="45">
        <f t="shared" si="21"/>
        <v>25.993330346853423</v>
      </c>
      <c r="O87" s="55">
        <f t="shared" si="22"/>
        <v>44.006669653146574</v>
      </c>
      <c r="P87" s="54">
        <f t="shared" si="23"/>
        <v>2164169.64</v>
      </c>
      <c r="Q87" s="56">
        <f t="shared" si="17"/>
        <v>74.00666965314657</v>
      </c>
      <c r="S87" s="1">
        <v>7</v>
      </c>
      <c r="T87" s="1">
        <v>53</v>
      </c>
      <c r="U87" s="1"/>
      <c r="V87" s="1" t="s">
        <v>38</v>
      </c>
      <c r="X87" s="38"/>
      <c r="Y87" s="39"/>
      <c r="Z87" s="1">
        <v>70</v>
      </c>
      <c r="AA87" s="1">
        <v>20</v>
      </c>
      <c r="AB87" s="49">
        <f t="shared" si="25"/>
        <v>0</v>
      </c>
      <c r="AF87" s="39"/>
      <c r="AG87" s="39"/>
      <c r="AH87" s="39">
        <f t="shared" si="24"/>
        <v>0</v>
      </c>
    </row>
    <row r="88" spans="1:34" s="37" customFormat="1" ht="23.25" customHeight="1">
      <c r="A88" s="50">
        <v>78</v>
      </c>
      <c r="B88" s="51" t="s">
        <v>117</v>
      </c>
      <c r="C88" s="52">
        <v>7918400</v>
      </c>
      <c r="D88" s="52"/>
      <c r="E88" s="53">
        <f t="shared" si="18"/>
        <v>7918400</v>
      </c>
      <c r="F88" s="54">
        <v>1806693.08</v>
      </c>
      <c r="G88" s="45">
        <f t="shared" si="13"/>
        <v>22.816390684986867</v>
      </c>
      <c r="H88" s="46">
        <f t="shared" si="14"/>
        <v>-2.8163906849868674</v>
      </c>
      <c r="I88" s="47">
        <f t="shared" si="19"/>
        <v>6111706.92</v>
      </c>
      <c r="J88" s="48">
        <f t="shared" si="15"/>
        <v>77.18360931501313</v>
      </c>
      <c r="K88" s="54">
        <v>11400</v>
      </c>
      <c r="L88" s="45">
        <f t="shared" si="16"/>
        <v>0.14396847848050112</v>
      </c>
      <c r="M88" s="44">
        <f t="shared" si="20"/>
        <v>1818093.08</v>
      </c>
      <c r="N88" s="45">
        <f t="shared" si="21"/>
        <v>22.960359163467366</v>
      </c>
      <c r="O88" s="55">
        <f t="shared" si="22"/>
        <v>47.039640836532634</v>
      </c>
      <c r="P88" s="54">
        <f t="shared" si="23"/>
        <v>6100306.92</v>
      </c>
      <c r="Q88" s="56">
        <f t="shared" si="17"/>
        <v>77.03964083653263</v>
      </c>
      <c r="S88" s="1">
        <v>2</v>
      </c>
      <c r="T88" s="1">
        <v>17</v>
      </c>
      <c r="U88" s="1"/>
      <c r="V88" s="1" t="s">
        <v>38</v>
      </c>
      <c r="X88" s="38"/>
      <c r="Y88" s="39"/>
      <c r="Z88" s="1">
        <v>70</v>
      </c>
      <c r="AA88" s="1">
        <v>20</v>
      </c>
      <c r="AB88" s="49">
        <f t="shared" si="25"/>
        <v>0</v>
      </c>
      <c r="AF88" s="39"/>
      <c r="AG88" s="39"/>
      <c r="AH88" s="39">
        <f t="shared" si="24"/>
        <v>0</v>
      </c>
    </row>
    <row r="89" spans="1:34" s="37" customFormat="1" ht="23.25" customHeight="1">
      <c r="A89" s="50">
        <v>79</v>
      </c>
      <c r="B89" s="51" t="s">
        <v>118</v>
      </c>
      <c r="C89" s="52">
        <v>13559160</v>
      </c>
      <c r="D89" s="52"/>
      <c r="E89" s="53">
        <f t="shared" si="18"/>
        <v>13559160</v>
      </c>
      <c r="F89" s="54">
        <v>3087846.02</v>
      </c>
      <c r="G89" s="45">
        <f t="shared" si="13"/>
        <v>22.773136536481612</v>
      </c>
      <c r="H89" s="46">
        <f t="shared" si="14"/>
        <v>-2.773136536481612</v>
      </c>
      <c r="I89" s="47">
        <f t="shared" si="19"/>
        <v>10471313.98</v>
      </c>
      <c r="J89" s="48">
        <f t="shared" si="15"/>
        <v>77.22686346351838</v>
      </c>
      <c r="K89" s="54">
        <v>1094185.6</v>
      </c>
      <c r="L89" s="45">
        <f t="shared" si="16"/>
        <v>8.069715233097037</v>
      </c>
      <c r="M89" s="44">
        <f t="shared" si="20"/>
        <v>4182031.62</v>
      </c>
      <c r="N89" s="45">
        <f t="shared" si="21"/>
        <v>30.842851769578647</v>
      </c>
      <c r="O89" s="55">
        <f t="shared" si="22"/>
        <v>39.157148230421356</v>
      </c>
      <c r="P89" s="54">
        <f t="shared" si="23"/>
        <v>9377128.379999999</v>
      </c>
      <c r="Q89" s="56">
        <f t="shared" si="17"/>
        <v>69.15714823042134</v>
      </c>
      <c r="S89" s="1">
        <v>8</v>
      </c>
      <c r="T89" s="1">
        <v>10</v>
      </c>
      <c r="U89" s="1"/>
      <c r="V89" s="1" t="s">
        <v>38</v>
      </c>
      <c r="X89" s="38"/>
      <c r="Y89" s="39"/>
      <c r="Z89" s="1">
        <v>70</v>
      </c>
      <c r="AA89" s="1">
        <v>20</v>
      </c>
      <c r="AB89" s="49">
        <f t="shared" si="25"/>
        <v>0</v>
      </c>
      <c r="AF89" s="39"/>
      <c r="AG89" s="39"/>
      <c r="AH89" s="39">
        <f t="shared" si="24"/>
        <v>0</v>
      </c>
    </row>
    <row r="90" spans="1:34" s="37" customFormat="1" ht="23.25" customHeight="1">
      <c r="A90" s="50">
        <v>80</v>
      </c>
      <c r="B90" s="51" t="s">
        <v>119</v>
      </c>
      <c r="C90" s="52">
        <v>1050130</v>
      </c>
      <c r="D90" s="52"/>
      <c r="E90" s="53">
        <f t="shared" si="18"/>
        <v>1050130</v>
      </c>
      <c r="F90" s="54">
        <v>239080.55</v>
      </c>
      <c r="G90" s="45">
        <f t="shared" si="13"/>
        <v>22.766757449077733</v>
      </c>
      <c r="H90" s="46">
        <f t="shared" si="14"/>
        <v>-2.7667574490777334</v>
      </c>
      <c r="I90" s="47">
        <f t="shared" si="19"/>
        <v>811049.45</v>
      </c>
      <c r="J90" s="48">
        <f t="shared" si="15"/>
        <v>77.23324255092227</v>
      </c>
      <c r="K90" s="54"/>
      <c r="L90" s="45">
        <f t="shared" si="16"/>
        <v>0</v>
      </c>
      <c r="M90" s="44">
        <f t="shared" si="20"/>
        <v>239080.55</v>
      </c>
      <c r="N90" s="45">
        <f t="shared" si="21"/>
        <v>22.766757449077733</v>
      </c>
      <c r="O90" s="55">
        <f t="shared" si="22"/>
        <v>47.23324255092227</v>
      </c>
      <c r="P90" s="54">
        <f t="shared" si="23"/>
        <v>811049.45</v>
      </c>
      <c r="Q90" s="56">
        <f t="shared" si="17"/>
        <v>77.23324255092227</v>
      </c>
      <c r="S90" s="1">
        <v>3</v>
      </c>
      <c r="T90" s="1">
        <v>83</v>
      </c>
      <c r="U90" s="1"/>
      <c r="V90" s="1" t="s">
        <v>38</v>
      </c>
      <c r="X90" s="38"/>
      <c r="Y90" s="39"/>
      <c r="Z90" s="1">
        <v>70</v>
      </c>
      <c r="AA90" s="1">
        <v>20</v>
      </c>
      <c r="AB90" s="49">
        <f t="shared" si="25"/>
        <v>0</v>
      </c>
      <c r="AF90" s="39"/>
      <c r="AG90" s="39"/>
      <c r="AH90" s="39">
        <f t="shared" si="24"/>
        <v>0</v>
      </c>
    </row>
    <row r="91" spans="1:34" s="37" customFormat="1" ht="23.25" customHeight="1">
      <c r="A91" s="50">
        <v>81</v>
      </c>
      <c r="B91" s="51" t="s">
        <v>120</v>
      </c>
      <c r="C91" s="52">
        <v>7924410</v>
      </c>
      <c r="D91" s="52"/>
      <c r="E91" s="53">
        <f t="shared" si="18"/>
        <v>7924410</v>
      </c>
      <c r="F91" s="54">
        <v>1783301.31</v>
      </c>
      <c r="G91" s="45">
        <f t="shared" si="13"/>
        <v>22.50390010108008</v>
      </c>
      <c r="H91" s="46">
        <f t="shared" si="14"/>
        <v>-2.503900101080081</v>
      </c>
      <c r="I91" s="47">
        <f t="shared" si="19"/>
        <v>6141108.6899999995</v>
      </c>
      <c r="J91" s="48">
        <f t="shared" si="15"/>
        <v>77.49609989891992</v>
      </c>
      <c r="K91" s="54"/>
      <c r="L91" s="45">
        <f t="shared" si="16"/>
        <v>0</v>
      </c>
      <c r="M91" s="44">
        <f t="shared" si="20"/>
        <v>1783301.31</v>
      </c>
      <c r="N91" s="45">
        <f t="shared" si="21"/>
        <v>22.50390010108008</v>
      </c>
      <c r="O91" s="55">
        <f t="shared" si="22"/>
        <v>47.49609989891992</v>
      </c>
      <c r="P91" s="54">
        <f t="shared" si="23"/>
        <v>6141108.6899999995</v>
      </c>
      <c r="Q91" s="56">
        <f t="shared" si="17"/>
        <v>77.49609989891992</v>
      </c>
      <c r="S91" s="1">
        <v>3</v>
      </c>
      <c r="T91" s="1">
        <v>53</v>
      </c>
      <c r="U91" s="1"/>
      <c r="V91" s="1" t="s">
        <v>38</v>
      </c>
      <c r="X91" s="38"/>
      <c r="Y91" s="39"/>
      <c r="Z91" s="1">
        <v>70</v>
      </c>
      <c r="AA91" s="1">
        <v>20</v>
      </c>
      <c r="AB91" s="49">
        <f t="shared" si="25"/>
        <v>0</v>
      </c>
      <c r="AF91" s="39">
        <f>60870+404550</f>
        <v>465420</v>
      </c>
      <c r="AG91" s="39">
        <f>3044+20229</f>
        <v>23273</v>
      </c>
      <c r="AH91" s="39">
        <f t="shared" si="24"/>
        <v>488693</v>
      </c>
    </row>
    <row r="92" spans="1:34" s="37" customFormat="1" ht="23.25" customHeight="1">
      <c r="A92" s="50">
        <v>82</v>
      </c>
      <c r="B92" s="51" t="s">
        <v>121</v>
      </c>
      <c r="C92" s="52">
        <v>6981320</v>
      </c>
      <c r="D92" s="52"/>
      <c r="E92" s="53">
        <f t="shared" si="18"/>
        <v>6981320</v>
      </c>
      <c r="F92" s="54">
        <v>1558590.44</v>
      </c>
      <c r="G92" s="45">
        <f t="shared" si="13"/>
        <v>22.325153982341448</v>
      </c>
      <c r="H92" s="46">
        <f t="shared" si="14"/>
        <v>-2.3251539823414475</v>
      </c>
      <c r="I92" s="47">
        <f t="shared" si="19"/>
        <v>5422729.5600000005</v>
      </c>
      <c r="J92" s="48">
        <f t="shared" si="15"/>
        <v>77.67484601765855</v>
      </c>
      <c r="K92" s="54">
        <v>86690</v>
      </c>
      <c r="L92" s="45">
        <f t="shared" si="16"/>
        <v>1.241742249316748</v>
      </c>
      <c r="M92" s="44">
        <f t="shared" si="20"/>
        <v>1645280.44</v>
      </c>
      <c r="N92" s="45">
        <f t="shared" si="21"/>
        <v>23.566896231658195</v>
      </c>
      <c r="O92" s="55">
        <f t="shared" si="22"/>
        <v>46.43310376834181</v>
      </c>
      <c r="P92" s="54">
        <f t="shared" si="23"/>
        <v>5336039.5600000005</v>
      </c>
      <c r="Q92" s="56">
        <f t="shared" si="17"/>
        <v>76.43310376834181</v>
      </c>
      <c r="S92" s="1">
        <v>8</v>
      </c>
      <c r="T92" s="1">
        <v>127</v>
      </c>
      <c r="U92" s="1"/>
      <c r="V92" s="1" t="s">
        <v>38</v>
      </c>
      <c r="X92" s="38"/>
      <c r="Y92" s="39"/>
      <c r="Z92" s="1">
        <v>70</v>
      </c>
      <c r="AA92" s="1">
        <v>20</v>
      </c>
      <c r="AB92" s="49">
        <f t="shared" si="25"/>
        <v>0</v>
      </c>
      <c r="AF92" s="39"/>
      <c r="AG92" s="39"/>
      <c r="AH92" s="39">
        <f t="shared" si="24"/>
        <v>0</v>
      </c>
    </row>
    <row r="93" spans="1:34" s="37" customFormat="1" ht="23.25" customHeight="1">
      <c r="A93" s="50">
        <v>83</v>
      </c>
      <c r="B93" s="51" t="s">
        <v>122</v>
      </c>
      <c r="C93" s="52">
        <v>6081810</v>
      </c>
      <c r="D93" s="52"/>
      <c r="E93" s="53">
        <f t="shared" si="18"/>
        <v>6081810</v>
      </c>
      <c r="F93" s="54">
        <v>1354827.23</v>
      </c>
      <c r="G93" s="45">
        <f t="shared" si="13"/>
        <v>22.276710880478017</v>
      </c>
      <c r="H93" s="46">
        <f t="shared" si="14"/>
        <v>-2.276710880478017</v>
      </c>
      <c r="I93" s="47">
        <f t="shared" si="19"/>
        <v>4726982.77</v>
      </c>
      <c r="J93" s="48">
        <f t="shared" si="15"/>
        <v>77.72328911952198</v>
      </c>
      <c r="K93" s="54"/>
      <c r="L93" s="45">
        <f t="shared" si="16"/>
        <v>0</v>
      </c>
      <c r="M93" s="44">
        <f t="shared" si="20"/>
        <v>1354827.23</v>
      </c>
      <c r="N93" s="45">
        <f t="shared" si="21"/>
        <v>22.276710880478017</v>
      </c>
      <c r="O93" s="55">
        <f t="shared" si="22"/>
        <v>47.72328911952198</v>
      </c>
      <c r="P93" s="54">
        <f t="shared" si="23"/>
        <v>4726982.77</v>
      </c>
      <c r="Q93" s="56">
        <f t="shared" si="17"/>
        <v>77.72328911952198</v>
      </c>
      <c r="S93" s="1">
        <v>2</v>
      </c>
      <c r="T93" s="1">
        <v>3</v>
      </c>
      <c r="U93" s="1" t="s">
        <v>93</v>
      </c>
      <c r="V93" s="1" t="s">
        <v>38</v>
      </c>
      <c r="X93" s="38"/>
      <c r="Y93" s="39"/>
      <c r="Z93" s="1">
        <v>70</v>
      </c>
      <c r="AA93" s="1">
        <v>20</v>
      </c>
      <c r="AB93" s="49">
        <f t="shared" si="25"/>
        <v>0</v>
      </c>
      <c r="AF93" s="39"/>
      <c r="AG93" s="39"/>
      <c r="AH93" s="39">
        <f t="shared" si="24"/>
        <v>0</v>
      </c>
    </row>
    <row r="94" spans="1:34" s="37" customFormat="1" ht="23.25" customHeight="1">
      <c r="A94" s="50">
        <v>84</v>
      </c>
      <c r="B94" s="51" t="s">
        <v>123</v>
      </c>
      <c r="C94" s="52">
        <v>9670810</v>
      </c>
      <c r="D94" s="52"/>
      <c r="E94" s="53">
        <f t="shared" si="18"/>
        <v>9670810</v>
      </c>
      <c r="F94" s="54">
        <v>2144636.3</v>
      </c>
      <c r="G94" s="45">
        <f t="shared" si="13"/>
        <v>22.176387500116327</v>
      </c>
      <c r="H94" s="46">
        <f t="shared" si="14"/>
        <v>-2.176387500116327</v>
      </c>
      <c r="I94" s="47">
        <f t="shared" si="19"/>
        <v>7526173.7</v>
      </c>
      <c r="J94" s="48">
        <f t="shared" si="15"/>
        <v>77.82361249988367</v>
      </c>
      <c r="K94" s="54"/>
      <c r="L94" s="45">
        <f t="shared" si="16"/>
        <v>0</v>
      </c>
      <c r="M94" s="44">
        <f t="shared" si="20"/>
        <v>2144636.3</v>
      </c>
      <c r="N94" s="45">
        <f t="shared" si="21"/>
        <v>22.176387500116327</v>
      </c>
      <c r="O94" s="55">
        <f t="shared" si="22"/>
        <v>47.82361249988367</v>
      </c>
      <c r="P94" s="54">
        <f t="shared" si="23"/>
        <v>7526173.7</v>
      </c>
      <c r="Q94" s="56">
        <f t="shared" si="17"/>
        <v>77.82361249988367</v>
      </c>
      <c r="S94" s="1">
        <v>5</v>
      </c>
      <c r="T94" s="1">
        <v>17</v>
      </c>
      <c r="U94" s="1"/>
      <c r="V94" s="1" t="s">
        <v>38</v>
      </c>
      <c r="X94" s="38"/>
      <c r="Y94" s="39"/>
      <c r="Z94" s="1">
        <v>70</v>
      </c>
      <c r="AA94" s="1">
        <v>20</v>
      </c>
      <c r="AB94" s="49">
        <f t="shared" si="25"/>
        <v>0</v>
      </c>
      <c r="AF94" s="39"/>
      <c r="AG94" s="39"/>
      <c r="AH94" s="39">
        <f t="shared" si="24"/>
        <v>0</v>
      </c>
    </row>
    <row r="95" spans="1:34" s="37" customFormat="1" ht="23.25" customHeight="1">
      <c r="A95" s="50">
        <v>85</v>
      </c>
      <c r="B95" s="51" t="s">
        <v>124</v>
      </c>
      <c r="C95" s="52">
        <v>16885300</v>
      </c>
      <c r="D95" s="52"/>
      <c r="E95" s="53">
        <f t="shared" si="18"/>
        <v>16885300</v>
      </c>
      <c r="F95" s="54">
        <v>3721492.48</v>
      </c>
      <c r="G95" s="45">
        <f t="shared" si="13"/>
        <v>22.03983630732057</v>
      </c>
      <c r="H95" s="46">
        <f t="shared" si="14"/>
        <v>-2.03983630732057</v>
      </c>
      <c r="I95" s="47">
        <f t="shared" si="19"/>
        <v>13163807.52</v>
      </c>
      <c r="J95" s="48">
        <f t="shared" si="15"/>
        <v>77.96016369267943</v>
      </c>
      <c r="K95" s="54">
        <v>395000</v>
      </c>
      <c r="L95" s="45">
        <f t="shared" si="16"/>
        <v>2.3393128934635454</v>
      </c>
      <c r="M95" s="44">
        <f t="shared" si="20"/>
        <v>4116492.48</v>
      </c>
      <c r="N95" s="45">
        <f t="shared" si="21"/>
        <v>24.379149200784113</v>
      </c>
      <c r="O95" s="55">
        <f t="shared" si="22"/>
        <v>45.62085079921589</v>
      </c>
      <c r="P95" s="54">
        <f t="shared" si="23"/>
        <v>12768807.52</v>
      </c>
      <c r="Q95" s="56">
        <f t="shared" si="17"/>
        <v>75.62085079921589</v>
      </c>
      <c r="S95" s="1">
        <v>1</v>
      </c>
      <c r="T95" s="1">
        <v>17</v>
      </c>
      <c r="U95" s="1"/>
      <c r="V95" s="1" t="s">
        <v>38</v>
      </c>
      <c r="X95" s="38"/>
      <c r="Y95" s="39"/>
      <c r="Z95" s="1">
        <v>70</v>
      </c>
      <c r="AA95" s="1">
        <v>20</v>
      </c>
      <c r="AB95" s="49">
        <f t="shared" si="25"/>
        <v>0</v>
      </c>
      <c r="AF95" s="39"/>
      <c r="AG95" s="39"/>
      <c r="AH95" s="39">
        <f t="shared" si="24"/>
        <v>0</v>
      </c>
    </row>
    <row r="96" spans="1:34" s="37" customFormat="1" ht="23.25" customHeight="1">
      <c r="A96" s="50">
        <v>86</v>
      </c>
      <c r="B96" s="51" t="s">
        <v>125</v>
      </c>
      <c r="C96" s="52">
        <v>3524640</v>
      </c>
      <c r="D96" s="52"/>
      <c r="E96" s="53">
        <f t="shared" si="18"/>
        <v>3524640</v>
      </c>
      <c r="F96" s="54">
        <v>775041.9</v>
      </c>
      <c r="G96" s="45">
        <f t="shared" si="13"/>
        <v>21.98924996595397</v>
      </c>
      <c r="H96" s="46">
        <f t="shared" si="14"/>
        <v>-1.9892499659539702</v>
      </c>
      <c r="I96" s="47">
        <f t="shared" si="19"/>
        <v>2749598.1</v>
      </c>
      <c r="J96" s="48">
        <f t="shared" si="15"/>
        <v>78.01075003404603</v>
      </c>
      <c r="K96" s="54">
        <v>109478.29</v>
      </c>
      <c r="L96" s="45">
        <f t="shared" si="16"/>
        <v>3.106084309319533</v>
      </c>
      <c r="M96" s="44">
        <f t="shared" si="20"/>
        <v>884520.1900000001</v>
      </c>
      <c r="N96" s="45">
        <f t="shared" si="21"/>
        <v>25.095334275273505</v>
      </c>
      <c r="O96" s="55">
        <f t="shared" si="22"/>
        <v>44.9046657247265</v>
      </c>
      <c r="P96" s="54">
        <f t="shared" si="23"/>
        <v>2640119.81</v>
      </c>
      <c r="Q96" s="56">
        <f t="shared" si="17"/>
        <v>74.9046657247265</v>
      </c>
      <c r="S96" s="1">
        <v>5</v>
      </c>
      <c r="T96" s="1">
        <v>15</v>
      </c>
      <c r="U96" s="1"/>
      <c r="V96" s="1" t="s">
        <v>38</v>
      </c>
      <c r="X96" s="38"/>
      <c r="Y96" s="39"/>
      <c r="Z96" s="1">
        <v>70</v>
      </c>
      <c r="AA96" s="1">
        <v>20</v>
      </c>
      <c r="AB96" s="49">
        <f t="shared" si="25"/>
        <v>0</v>
      </c>
      <c r="AF96" s="39"/>
      <c r="AG96" s="39"/>
      <c r="AH96" s="39">
        <f t="shared" si="24"/>
        <v>0</v>
      </c>
    </row>
    <row r="97" spans="1:34" s="37" customFormat="1" ht="23.25" customHeight="1">
      <c r="A97" s="50">
        <v>87</v>
      </c>
      <c r="B97" s="51" t="s">
        <v>126</v>
      </c>
      <c r="C97" s="52">
        <v>10115390</v>
      </c>
      <c r="D97" s="52"/>
      <c r="E97" s="53">
        <f t="shared" si="18"/>
        <v>10115390</v>
      </c>
      <c r="F97" s="54">
        <v>2213274.75</v>
      </c>
      <c r="G97" s="45">
        <f t="shared" si="13"/>
        <v>21.880271052327195</v>
      </c>
      <c r="H97" s="46">
        <f t="shared" si="14"/>
        <v>-1.8802710523271955</v>
      </c>
      <c r="I97" s="47">
        <f t="shared" si="19"/>
        <v>7902115.25</v>
      </c>
      <c r="J97" s="48">
        <f t="shared" si="15"/>
        <v>78.1197289476728</v>
      </c>
      <c r="K97" s="54">
        <v>22800</v>
      </c>
      <c r="L97" s="45">
        <f t="shared" si="16"/>
        <v>0.22539911955940403</v>
      </c>
      <c r="M97" s="44">
        <f t="shared" si="20"/>
        <v>2236074.75</v>
      </c>
      <c r="N97" s="45">
        <f t="shared" si="21"/>
        <v>22.1056701718866</v>
      </c>
      <c r="O97" s="55">
        <f t="shared" si="22"/>
        <v>47.8943298281134</v>
      </c>
      <c r="P97" s="54">
        <f t="shared" si="23"/>
        <v>7879315.25</v>
      </c>
      <c r="Q97" s="56">
        <f t="shared" si="17"/>
        <v>77.8943298281134</v>
      </c>
      <c r="S97" s="1">
        <v>3</v>
      </c>
      <c r="T97" s="1">
        <v>17</v>
      </c>
      <c r="U97" s="1"/>
      <c r="V97" s="1" t="s">
        <v>38</v>
      </c>
      <c r="X97" s="38"/>
      <c r="Y97" s="39"/>
      <c r="Z97" s="1">
        <v>70</v>
      </c>
      <c r="AA97" s="1">
        <v>20</v>
      </c>
      <c r="AB97" s="49">
        <f t="shared" si="25"/>
        <v>0</v>
      </c>
      <c r="AF97" s="39"/>
      <c r="AG97" s="39"/>
      <c r="AH97" s="39">
        <f t="shared" si="24"/>
        <v>0</v>
      </c>
    </row>
    <row r="98" spans="1:34" s="37" customFormat="1" ht="23.25" customHeight="1">
      <c r="A98" s="50">
        <v>88</v>
      </c>
      <c r="B98" s="51" t="s">
        <v>127</v>
      </c>
      <c r="C98" s="52">
        <v>3435980</v>
      </c>
      <c r="D98" s="52"/>
      <c r="E98" s="53">
        <f t="shared" si="18"/>
        <v>3435980</v>
      </c>
      <c r="F98" s="54">
        <v>751431.11</v>
      </c>
      <c r="G98" s="45">
        <f t="shared" si="13"/>
        <v>21.86948439746448</v>
      </c>
      <c r="H98" s="46">
        <f t="shared" si="14"/>
        <v>-1.869484397464479</v>
      </c>
      <c r="I98" s="47">
        <f t="shared" si="19"/>
        <v>2684548.89</v>
      </c>
      <c r="J98" s="48">
        <f t="shared" si="15"/>
        <v>78.13051560253552</v>
      </c>
      <c r="K98" s="54"/>
      <c r="L98" s="45">
        <f t="shared" si="16"/>
        <v>0</v>
      </c>
      <c r="M98" s="44">
        <f t="shared" si="20"/>
        <v>751431.11</v>
      </c>
      <c r="N98" s="45">
        <f t="shared" si="21"/>
        <v>21.86948439746448</v>
      </c>
      <c r="O98" s="55">
        <f t="shared" si="22"/>
        <v>48.130515602535525</v>
      </c>
      <c r="P98" s="54">
        <f t="shared" si="23"/>
        <v>2684548.89</v>
      </c>
      <c r="Q98" s="56">
        <f t="shared" si="17"/>
        <v>78.13051560253552</v>
      </c>
      <c r="S98" s="1">
        <v>2</v>
      </c>
      <c r="T98" s="1">
        <v>53</v>
      </c>
      <c r="U98" s="1"/>
      <c r="V98" s="1" t="s">
        <v>38</v>
      </c>
      <c r="X98" s="38"/>
      <c r="Y98" s="39"/>
      <c r="Z98" s="1">
        <v>70</v>
      </c>
      <c r="AA98" s="1">
        <v>20</v>
      </c>
      <c r="AB98" s="49">
        <f t="shared" si="25"/>
        <v>0</v>
      </c>
      <c r="AF98" s="39"/>
      <c r="AG98" s="39"/>
      <c r="AH98" s="39">
        <f t="shared" si="24"/>
        <v>0</v>
      </c>
    </row>
    <row r="99" spans="1:34" s="37" customFormat="1" ht="23.25" customHeight="1">
      <c r="A99" s="50">
        <v>89</v>
      </c>
      <c r="B99" s="51" t="s">
        <v>128</v>
      </c>
      <c r="C99" s="52">
        <v>12227920</v>
      </c>
      <c r="D99" s="52"/>
      <c r="E99" s="53">
        <f t="shared" si="18"/>
        <v>12227920</v>
      </c>
      <c r="F99" s="54">
        <v>2666020.17</v>
      </c>
      <c r="G99" s="45">
        <f t="shared" si="13"/>
        <v>21.802728264496334</v>
      </c>
      <c r="H99" s="46">
        <f t="shared" si="14"/>
        <v>-1.8027282644963343</v>
      </c>
      <c r="I99" s="47">
        <f t="shared" si="19"/>
        <v>9561899.83</v>
      </c>
      <c r="J99" s="48">
        <f t="shared" si="15"/>
        <v>78.19727173550366</v>
      </c>
      <c r="K99" s="54">
        <v>3285241.55</v>
      </c>
      <c r="L99" s="45">
        <f t="shared" si="16"/>
        <v>26.866724267087125</v>
      </c>
      <c r="M99" s="44">
        <f t="shared" si="20"/>
        <v>5951261.72</v>
      </c>
      <c r="N99" s="45">
        <f t="shared" si="21"/>
        <v>48.66945253158346</v>
      </c>
      <c r="O99" s="55">
        <f t="shared" si="22"/>
        <v>21.33054746841654</v>
      </c>
      <c r="P99" s="54">
        <f t="shared" si="23"/>
        <v>6276658.28</v>
      </c>
      <c r="Q99" s="56">
        <f t="shared" si="17"/>
        <v>51.33054746841654</v>
      </c>
      <c r="S99" s="1">
        <v>6</v>
      </c>
      <c r="T99" s="1">
        <v>3</v>
      </c>
      <c r="U99" s="1" t="s">
        <v>61</v>
      </c>
      <c r="V99" s="1" t="s">
        <v>38</v>
      </c>
      <c r="X99" s="38"/>
      <c r="Y99" s="39"/>
      <c r="Z99" s="1">
        <v>70</v>
      </c>
      <c r="AA99" s="1">
        <v>20</v>
      </c>
      <c r="AB99" s="49">
        <f t="shared" si="25"/>
        <v>0</v>
      </c>
      <c r="AF99" s="39"/>
      <c r="AG99" s="39"/>
      <c r="AH99" s="39">
        <f t="shared" si="24"/>
        <v>0</v>
      </c>
    </row>
    <row r="100" spans="1:34" s="37" customFormat="1" ht="23.25" customHeight="1">
      <c r="A100" s="50">
        <v>90</v>
      </c>
      <c r="B100" s="51" t="s">
        <v>129</v>
      </c>
      <c r="C100" s="53">
        <v>2029069855</v>
      </c>
      <c r="D100" s="53">
        <f>7988920-148920</f>
        <v>7840000</v>
      </c>
      <c r="E100" s="53">
        <f t="shared" si="18"/>
        <v>2036909855</v>
      </c>
      <c r="F100" s="54">
        <v>443249754.99</v>
      </c>
      <c r="G100" s="45">
        <f t="shared" si="13"/>
        <v>21.760892064121315</v>
      </c>
      <c r="H100" s="58">
        <f t="shared" si="14"/>
        <v>-1.7608920641213146</v>
      </c>
      <c r="I100" s="47">
        <f t="shared" si="19"/>
        <v>1593660100.01</v>
      </c>
      <c r="J100" s="48">
        <f t="shared" si="15"/>
        <v>78.23910793587868</v>
      </c>
      <c r="K100" s="54"/>
      <c r="L100" s="45">
        <f t="shared" si="16"/>
        <v>0</v>
      </c>
      <c r="M100" s="44">
        <f t="shared" si="20"/>
        <v>443249754.99</v>
      </c>
      <c r="N100" s="45">
        <f t="shared" si="21"/>
        <v>21.760892064121315</v>
      </c>
      <c r="O100" s="55">
        <f t="shared" si="22"/>
        <v>48.239107935878685</v>
      </c>
      <c r="P100" s="54">
        <f t="shared" si="23"/>
        <v>1593660100.01</v>
      </c>
      <c r="Q100" s="56">
        <f t="shared" si="17"/>
        <v>78.23910793587868</v>
      </c>
      <c r="S100" s="1" t="s">
        <v>130</v>
      </c>
      <c r="T100" s="1">
        <v>0</v>
      </c>
      <c r="U100" s="1"/>
      <c r="V100" s="1" t="s">
        <v>130</v>
      </c>
      <c r="X100" s="38"/>
      <c r="Y100" s="39"/>
      <c r="Z100" s="1">
        <v>70</v>
      </c>
      <c r="AA100" s="1">
        <v>20</v>
      </c>
      <c r="AB100" s="49">
        <f t="shared" si="25"/>
        <v>0</v>
      </c>
      <c r="AF100" s="39"/>
      <c r="AG100" s="39"/>
      <c r="AH100" s="39">
        <f t="shared" si="24"/>
        <v>0</v>
      </c>
    </row>
    <row r="101" spans="1:34" s="37" customFormat="1" ht="23.25" customHeight="1">
      <c r="A101" s="50">
        <v>91</v>
      </c>
      <c r="B101" s="51" t="s">
        <v>131</v>
      </c>
      <c r="C101" s="52">
        <v>3936068</v>
      </c>
      <c r="D101" s="52"/>
      <c r="E101" s="53">
        <f t="shared" si="18"/>
        <v>3936068</v>
      </c>
      <c r="F101" s="54">
        <v>852391.79</v>
      </c>
      <c r="G101" s="45">
        <f t="shared" si="13"/>
        <v>21.655921340789845</v>
      </c>
      <c r="H101" s="46">
        <f t="shared" si="14"/>
        <v>-1.6559213407898454</v>
      </c>
      <c r="I101" s="47">
        <f t="shared" si="19"/>
        <v>3083676.21</v>
      </c>
      <c r="J101" s="48">
        <f t="shared" si="15"/>
        <v>78.34407865921015</v>
      </c>
      <c r="K101" s="54">
        <v>76295</v>
      </c>
      <c r="L101" s="45">
        <f t="shared" si="16"/>
        <v>1.9383557397890483</v>
      </c>
      <c r="M101" s="44">
        <f t="shared" si="20"/>
        <v>928686.79</v>
      </c>
      <c r="N101" s="45">
        <f t="shared" si="21"/>
        <v>23.59427708057889</v>
      </c>
      <c r="O101" s="55">
        <f t="shared" si="22"/>
        <v>46.40572291942111</v>
      </c>
      <c r="P101" s="54">
        <f t="shared" si="23"/>
        <v>3007381.21</v>
      </c>
      <c r="Q101" s="56">
        <f t="shared" si="17"/>
        <v>76.40572291942111</v>
      </c>
      <c r="S101" s="1">
        <v>3</v>
      </c>
      <c r="T101" s="1">
        <v>53</v>
      </c>
      <c r="U101" s="1"/>
      <c r="V101" s="1" t="s">
        <v>38</v>
      </c>
      <c r="X101" s="38"/>
      <c r="Y101" s="39"/>
      <c r="Z101" s="1">
        <v>70</v>
      </c>
      <c r="AA101" s="1">
        <v>20</v>
      </c>
      <c r="AB101" s="49">
        <f t="shared" si="25"/>
        <v>0</v>
      </c>
      <c r="AF101" s="39"/>
      <c r="AG101" s="39"/>
      <c r="AH101" s="39">
        <f t="shared" si="24"/>
        <v>0</v>
      </c>
    </row>
    <row r="102" spans="1:34" s="37" customFormat="1" ht="23.25" customHeight="1">
      <c r="A102" s="50">
        <v>92</v>
      </c>
      <c r="B102" s="51" t="s">
        <v>132</v>
      </c>
      <c r="C102" s="52">
        <v>872210</v>
      </c>
      <c r="D102" s="52"/>
      <c r="E102" s="53">
        <f t="shared" si="18"/>
        <v>872210</v>
      </c>
      <c r="F102" s="54">
        <v>188459.07</v>
      </c>
      <c r="G102" s="45">
        <f t="shared" si="13"/>
        <v>21.607075130989095</v>
      </c>
      <c r="H102" s="46">
        <f t="shared" si="14"/>
        <v>-1.6070751309890952</v>
      </c>
      <c r="I102" s="47">
        <f t="shared" si="19"/>
        <v>683750.9299999999</v>
      </c>
      <c r="J102" s="48">
        <f t="shared" si="15"/>
        <v>78.3929248690109</v>
      </c>
      <c r="K102" s="54"/>
      <c r="L102" s="45">
        <f t="shared" si="16"/>
        <v>0</v>
      </c>
      <c r="M102" s="44">
        <f t="shared" si="20"/>
        <v>188459.07</v>
      </c>
      <c r="N102" s="45">
        <f t="shared" si="21"/>
        <v>21.607075130989095</v>
      </c>
      <c r="O102" s="55">
        <f t="shared" si="22"/>
        <v>48.392924869010905</v>
      </c>
      <c r="P102" s="54">
        <f t="shared" si="23"/>
        <v>683750.9299999999</v>
      </c>
      <c r="Q102" s="56">
        <f t="shared" si="17"/>
        <v>78.3929248690109</v>
      </c>
      <c r="S102" s="1">
        <v>2</v>
      </c>
      <c r="T102" s="1">
        <v>83</v>
      </c>
      <c r="U102" s="1"/>
      <c r="V102" s="1" t="s">
        <v>38</v>
      </c>
      <c r="X102" s="38"/>
      <c r="Y102" s="39"/>
      <c r="Z102" s="1">
        <v>70</v>
      </c>
      <c r="AA102" s="1">
        <v>20</v>
      </c>
      <c r="AB102" s="49">
        <f t="shared" si="25"/>
        <v>0</v>
      </c>
      <c r="AF102" s="39"/>
      <c r="AG102" s="39"/>
      <c r="AH102" s="39">
        <f t="shared" si="24"/>
        <v>0</v>
      </c>
    </row>
    <row r="103" spans="1:34" s="37" customFormat="1" ht="23.25" customHeight="1">
      <c r="A103" s="50">
        <v>93</v>
      </c>
      <c r="B103" s="51" t="s">
        <v>133</v>
      </c>
      <c r="C103" s="52">
        <v>1909360</v>
      </c>
      <c r="D103" s="52"/>
      <c r="E103" s="53">
        <f t="shared" si="18"/>
        <v>1909360</v>
      </c>
      <c r="F103" s="54">
        <v>412310.41</v>
      </c>
      <c r="G103" s="45">
        <f t="shared" si="13"/>
        <v>21.59416820295806</v>
      </c>
      <c r="H103" s="46">
        <f t="shared" si="14"/>
        <v>-1.594168202958059</v>
      </c>
      <c r="I103" s="47">
        <f t="shared" si="19"/>
        <v>1497049.59</v>
      </c>
      <c r="J103" s="48">
        <f t="shared" si="15"/>
        <v>78.40583179704194</v>
      </c>
      <c r="K103" s="54">
        <v>275000</v>
      </c>
      <c r="L103" s="45">
        <f t="shared" si="16"/>
        <v>14.402731805421713</v>
      </c>
      <c r="M103" s="44">
        <f t="shared" si="20"/>
        <v>687310.4099999999</v>
      </c>
      <c r="N103" s="45">
        <f t="shared" si="21"/>
        <v>35.99690000837976</v>
      </c>
      <c r="O103" s="55">
        <f t="shared" si="22"/>
        <v>34.00309999162024</v>
      </c>
      <c r="P103" s="54">
        <f t="shared" si="23"/>
        <v>1222049.59</v>
      </c>
      <c r="Q103" s="56">
        <f t="shared" si="17"/>
        <v>64.00309999162023</v>
      </c>
      <c r="S103" s="1">
        <v>6</v>
      </c>
      <c r="T103" s="1">
        <v>83</v>
      </c>
      <c r="U103" s="1"/>
      <c r="V103" s="1" t="s">
        <v>38</v>
      </c>
      <c r="X103" s="38"/>
      <c r="Y103" s="39"/>
      <c r="Z103" s="1">
        <v>70</v>
      </c>
      <c r="AA103" s="1">
        <v>20</v>
      </c>
      <c r="AB103" s="49">
        <f t="shared" si="25"/>
        <v>0</v>
      </c>
      <c r="AF103" s="39"/>
      <c r="AG103" s="39"/>
      <c r="AH103" s="39">
        <f t="shared" si="24"/>
        <v>0</v>
      </c>
    </row>
    <row r="104" spans="1:34" s="37" customFormat="1" ht="23.25" customHeight="1">
      <c r="A104" s="50">
        <v>94</v>
      </c>
      <c r="B104" s="51" t="s">
        <v>134</v>
      </c>
      <c r="C104" s="52">
        <v>9352210</v>
      </c>
      <c r="D104" s="52"/>
      <c r="E104" s="53">
        <f t="shared" si="18"/>
        <v>9352210</v>
      </c>
      <c r="F104" s="54">
        <v>2014641.99</v>
      </c>
      <c r="G104" s="45">
        <f t="shared" si="13"/>
        <v>21.541881437649497</v>
      </c>
      <c r="H104" s="46">
        <f t="shared" si="14"/>
        <v>-1.5418814376494971</v>
      </c>
      <c r="I104" s="47">
        <f t="shared" si="19"/>
        <v>7337568.01</v>
      </c>
      <c r="J104" s="48">
        <f t="shared" si="15"/>
        <v>78.4581185623505</v>
      </c>
      <c r="K104" s="54"/>
      <c r="L104" s="45">
        <f t="shared" si="16"/>
        <v>0</v>
      </c>
      <c r="M104" s="44">
        <f t="shared" si="20"/>
        <v>2014641.99</v>
      </c>
      <c r="N104" s="45">
        <f t="shared" si="21"/>
        <v>21.541881437649497</v>
      </c>
      <c r="O104" s="55">
        <f t="shared" si="22"/>
        <v>48.458118562350506</v>
      </c>
      <c r="P104" s="54">
        <f t="shared" si="23"/>
        <v>7337568.01</v>
      </c>
      <c r="Q104" s="56">
        <f t="shared" si="17"/>
        <v>78.4581185623505</v>
      </c>
      <c r="S104" s="1">
        <v>3</v>
      </c>
      <c r="T104" s="1">
        <v>17</v>
      </c>
      <c r="U104" s="1"/>
      <c r="V104" s="1" t="s">
        <v>38</v>
      </c>
      <c r="X104" s="38"/>
      <c r="Y104" s="39"/>
      <c r="Z104" s="1">
        <v>70</v>
      </c>
      <c r="AA104" s="1">
        <v>20</v>
      </c>
      <c r="AB104" s="49">
        <f t="shared" si="25"/>
        <v>0</v>
      </c>
      <c r="AF104" s="39"/>
      <c r="AG104" s="39"/>
      <c r="AH104" s="39">
        <f t="shared" si="24"/>
        <v>0</v>
      </c>
    </row>
    <row r="105" spans="1:34" s="37" customFormat="1" ht="23.25" customHeight="1">
      <c r="A105" s="50">
        <v>95</v>
      </c>
      <c r="B105" s="51" t="s">
        <v>135</v>
      </c>
      <c r="C105" s="52">
        <v>7222760</v>
      </c>
      <c r="D105" s="52"/>
      <c r="E105" s="53">
        <f t="shared" si="18"/>
        <v>7222760</v>
      </c>
      <c r="F105" s="54">
        <v>1550815.1</v>
      </c>
      <c r="G105" s="45">
        <f t="shared" si="13"/>
        <v>21.471225681041595</v>
      </c>
      <c r="H105" s="46">
        <f t="shared" si="14"/>
        <v>-1.4712256810415951</v>
      </c>
      <c r="I105" s="47">
        <f t="shared" si="19"/>
        <v>5671944.9</v>
      </c>
      <c r="J105" s="48">
        <f t="shared" si="15"/>
        <v>78.5287743189584</v>
      </c>
      <c r="K105" s="54"/>
      <c r="L105" s="45">
        <f t="shared" si="16"/>
        <v>0</v>
      </c>
      <c r="M105" s="44">
        <f t="shared" si="20"/>
        <v>1550815.1</v>
      </c>
      <c r="N105" s="45">
        <f t="shared" si="21"/>
        <v>21.471225681041595</v>
      </c>
      <c r="O105" s="55">
        <f t="shared" si="22"/>
        <v>48.528774318958405</v>
      </c>
      <c r="P105" s="54">
        <f t="shared" si="23"/>
        <v>5671944.9</v>
      </c>
      <c r="Q105" s="56">
        <f t="shared" si="17"/>
        <v>78.5287743189584</v>
      </c>
      <c r="S105" s="1">
        <v>8</v>
      </c>
      <c r="T105" s="1">
        <v>17</v>
      </c>
      <c r="U105" s="1"/>
      <c r="V105" s="1" t="s">
        <v>38</v>
      </c>
      <c r="X105" s="38"/>
      <c r="Y105" s="39"/>
      <c r="Z105" s="1">
        <v>70</v>
      </c>
      <c r="AA105" s="1">
        <v>20</v>
      </c>
      <c r="AB105" s="49">
        <f t="shared" si="25"/>
        <v>0</v>
      </c>
      <c r="AF105" s="39"/>
      <c r="AG105" s="39"/>
      <c r="AH105" s="39">
        <f t="shared" si="24"/>
        <v>0</v>
      </c>
    </row>
    <row r="106" spans="1:34" s="37" customFormat="1" ht="23.25" customHeight="1">
      <c r="A106" s="50">
        <v>96</v>
      </c>
      <c r="B106" s="51" t="s">
        <v>136</v>
      </c>
      <c r="C106" s="52">
        <v>7413640</v>
      </c>
      <c r="D106" s="52"/>
      <c r="E106" s="53">
        <f t="shared" si="18"/>
        <v>7413640</v>
      </c>
      <c r="F106" s="54">
        <v>1582557.66</v>
      </c>
      <c r="G106" s="45">
        <f t="shared" si="13"/>
        <v>21.346567408182754</v>
      </c>
      <c r="H106" s="46">
        <f t="shared" si="14"/>
        <v>-1.3465674081827537</v>
      </c>
      <c r="I106" s="47">
        <f t="shared" si="19"/>
        <v>5831082.34</v>
      </c>
      <c r="J106" s="48">
        <f t="shared" si="15"/>
        <v>78.65343259181725</v>
      </c>
      <c r="K106" s="54">
        <v>33700</v>
      </c>
      <c r="L106" s="45">
        <f t="shared" si="16"/>
        <v>0.45456752688288077</v>
      </c>
      <c r="M106" s="44">
        <f t="shared" si="20"/>
        <v>1616257.66</v>
      </c>
      <c r="N106" s="45">
        <f t="shared" si="21"/>
        <v>21.801134935065637</v>
      </c>
      <c r="O106" s="55">
        <f t="shared" si="22"/>
        <v>48.19886506493437</v>
      </c>
      <c r="P106" s="54">
        <f t="shared" si="23"/>
        <v>5797382.34</v>
      </c>
      <c r="Q106" s="56">
        <f t="shared" si="17"/>
        <v>78.19886506493437</v>
      </c>
      <c r="S106" s="1">
        <v>6</v>
      </c>
      <c r="T106" s="1">
        <v>17</v>
      </c>
      <c r="U106" s="1"/>
      <c r="V106" s="1" t="s">
        <v>38</v>
      </c>
      <c r="X106" s="38"/>
      <c r="Y106" s="39"/>
      <c r="Z106" s="1">
        <v>70</v>
      </c>
      <c r="AA106" s="1">
        <v>20</v>
      </c>
      <c r="AB106" s="49">
        <f t="shared" si="25"/>
        <v>0</v>
      </c>
      <c r="AF106" s="39"/>
      <c r="AG106" s="39"/>
      <c r="AH106" s="39">
        <f t="shared" si="24"/>
        <v>0</v>
      </c>
    </row>
    <row r="107" spans="1:34" s="37" customFormat="1" ht="23.25" customHeight="1">
      <c r="A107" s="50">
        <v>97</v>
      </c>
      <c r="B107" s="51" t="s">
        <v>137</v>
      </c>
      <c r="C107" s="52">
        <v>1276920</v>
      </c>
      <c r="D107" s="52"/>
      <c r="E107" s="53">
        <f t="shared" si="18"/>
        <v>1276920</v>
      </c>
      <c r="F107" s="54">
        <v>272542.76</v>
      </c>
      <c r="G107" s="45">
        <f t="shared" si="13"/>
        <v>21.343761551232653</v>
      </c>
      <c r="H107" s="46">
        <f t="shared" si="14"/>
        <v>-1.343761551232653</v>
      </c>
      <c r="I107" s="47">
        <f t="shared" si="19"/>
        <v>1004377.24</v>
      </c>
      <c r="J107" s="48">
        <f t="shared" si="15"/>
        <v>78.65623844876734</v>
      </c>
      <c r="K107" s="54"/>
      <c r="L107" s="45">
        <f t="shared" si="16"/>
        <v>0</v>
      </c>
      <c r="M107" s="44">
        <f t="shared" si="20"/>
        <v>272542.76</v>
      </c>
      <c r="N107" s="45">
        <f t="shared" si="21"/>
        <v>21.343761551232653</v>
      </c>
      <c r="O107" s="55">
        <f t="shared" si="22"/>
        <v>48.65623844876735</v>
      </c>
      <c r="P107" s="54">
        <f t="shared" si="23"/>
        <v>1004377.24</v>
      </c>
      <c r="Q107" s="56">
        <f t="shared" si="17"/>
        <v>78.65623844876734</v>
      </c>
      <c r="S107" s="1">
        <v>4</v>
      </c>
      <c r="T107" s="1">
        <v>83</v>
      </c>
      <c r="U107" s="1"/>
      <c r="V107" s="1" t="s">
        <v>38</v>
      </c>
      <c r="X107" s="38"/>
      <c r="Y107" s="39"/>
      <c r="Z107" s="1">
        <v>70</v>
      </c>
      <c r="AA107" s="1">
        <v>20</v>
      </c>
      <c r="AB107" s="49">
        <f t="shared" si="25"/>
        <v>0</v>
      </c>
      <c r="AF107" s="39"/>
      <c r="AG107" s="39"/>
      <c r="AH107" s="39">
        <f t="shared" si="24"/>
        <v>0</v>
      </c>
    </row>
    <row r="108" spans="1:34" s="37" customFormat="1" ht="23.25" customHeight="1">
      <c r="A108" s="50">
        <v>98</v>
      </c>
      <c r="B108" s="51" t="s">
        <v>138</v>
      </c>
      <c r="C108" s="52">
        <v>1515760</v>
      </c>
      <c r="D108" s="52"/>
      <c r="E108" s="53">
        <f t="shared" si="18"/>
        <v>1515760</v>
      </c>
      <c r="F108" s="54">
        <v>321610.67</v>
      </c>
      <c r="G108" s="45">
        <f t="shared" si="13"/>
        <v>21.217783158283634</v>
      </c>
      <c r="H108" s="46">
        <f t="shared" si="14"/>
        <v>-1.217783158283634</v>
      </c>
      <c r="I108" s="47">
        <f t="shared" si="19"/>
        <v>1194149.33</v>
      </c>
      <c r="J108" s="48">
        <f t="shared" si="15"/>
        <v>78.78221684171636</v>
      </c>
      <c r="K108" s="54"/>
      <c r="L108" s="45">
        <f t="shared" si="16"/>
        <v>0</v>
      </c>
      <c r="M108" s="44">
        <f t="shared" si="20"/>
        <v>321610.67</v>
      </c>
      <c r="N108" s="45">
        <f t="shared" si="21"/>
        <v>21.217783158283634</v>
      </c>
      <c r="O108" s="55">
        <f t="shared" si="22"/>
        <v>48.78221684171636</v>
      </c>
      <c r="P108" s="54">
        <f t="shared" si="23"/>
        <v>1194149.33</v>
      </c>
      <c r="Q108" s="56">
        <f t="shared" si="17"/>
        <v>78.78221684171636</v>
      </c>
      <c r="S108" s="1">
        <v>4</v>
      </c>
      <c r="T108" s="1">
        <v>83</v>
      </c>
      <c r="U108" s="1"/>
      <c r="V108" s="1" t="s">
        <v>38</v>
      </c>
      <c r="X108" s="38"/>
      <c r="Y108" s="39"/>
      <c r="Z108" s="1">
        <v>70</v>
      </c>
      <c r="AA108" s="1">
        <v>20</v>
      </c>
      <c r="AB108" s="49">
        <f t="shared" si="25"/>
        <v>0</v>
      </c>
      <c r="AF108" s="39"/>
      <c r="AG108" s="39"/>
      <c r="AH108" s="39">
        <f t="shared" si="24"/>
        <v>0</v>
      </c>
    </row>
    <row r="109" spans="1:34" s="37" customFormat="1" ht="23.25" customHeight="1">
      <c r="A109" s="50">
        <v>99</v>
      </c>
      <c r="B109" s="51" t="s">
        <v>139</v>
      </c>
      <c r="C109" s="52">
        <v>7076123</v>
      </c>
      <c r="D109" s="52"/>
      <c r="E109" s="53">
        <f t="shared" si="18"/>
        <v>7076123</v>
      </c>
      <c r="F109" s="54">
        <v>1497034.43</v>
      </c>
      <c r="G109" s="45">
        <f t="shared" si="13"/>
        <v>21.156139173951612</v>
      </c>
      <c r="H109" s="46">
        <f t="shared" si="14"/>
        <v>-1.1561391739516118</v>
      </c>
      <c r="I109" s="47">
        <f t="shared" si="19"/>
        <v>5579088.57</v>
      </c>
      <c r="J109" s="48">
        <f t="shared" si="15"/>
        <v>78.84386082604838</v>
      </c>
      <c r="K109" s="54"/>
      <c r="L109" s="45">
        <f t="shared" si="16"/>
        <v>0</v>
      </c>
      <c r="M109" s="44">
        <f t="shared" si="20"/>
        <v>1497034.43</v>
      </c>
      <c r="N109" s="45">
        <f t="shared" si="21"/>
        <v>21.156139173951612</v>
      </c>
      <c r="O109" s="55">
        <f t="shared" si="22"/>
        <v>48.843860826048385</v>
      </c>
      <c r="P109" s="54">
        <f t="shared" si="23"/>
        <v>5579088.57</v>
      </c>
      <c r="Q109" s="56">
        <f t="shared" si="17"/>
        <v>78.84386082604838</v>
      </c>
      <c r="S109" s="1">
        <v>4</v>
      </c>
      <c r="T109" s="1">
        <v>53</v>
      </c>
      <c r="U109" s="1"/>
      <c r="V109" s="1" t="s">
        <v>38</v>
      </c>
      <c r="X109" s="38"/>
      <c r="Y109" s="39"/>
      <c r="Z109" s="1">
        <v>70</v>
      </c>
      <c r="AA109" s="1">
        <v>20</v>
      </c>
      <c r="AB109" s="49">
        <f t="shared" si="25"/>
        <v>0</v>
      </c>
      <c r="AF109" s="39"/>
      <c r="AG109" s="39"/>
      <c r="AH109" s="39">
        <f t="shared" si="24"/>
        <v>0</v>
      </c>
    </row>
    <row r="110" spans="1:34" s="37" customFormat="1" ht="23.25" customHeight="1">
      <c r="A110" s="50">
        <v>100</v>
      </c>
      <c r="B110" s="51" t="s">
        <v>140</v>
      </c>
      <c r="C110" s="52">
        <v>2926190</v>
      </c>
      <c r="D110" s="52"/>
      <c r="E110" s="53">
        <f t="shared" si="18"/>
        <v>2926190</v>
      </c>
      <c r="F110" s="54">
        <v>617907.23</v>
      </c>
      <c r="G110" s="45">
        <f t="shared" si="13"/>
        <v>21.116442541325068</v>
      </c>
      <c r="H110" s="46">
        <f t="shared" si="14"/>
        <v>-1.1164425413250676</v>
      </c>
      <c r="I110" s="47">
        <f t="shared" si="19"/>
        <v>2308282.77</v>
      </c>
      <c r="J110" s="48">
        <f t="shared" si="15"/>
        <v>78.88355745867493</v>
      </c>
      <c r="K110" s="54">
        <v>252500</v>
      </c>
      <c r="L110" s="45">
        <f t="shared" si="16"/>
        <v>8.628968043770227</v>
      </c>
      <c r="M110" s="44">
        <f t="shared" si="20"/>
        <v>870407.23</v>
      </c>
      <c r="N110" s="45">
        <f t="shared" si="21"/>
        <v>29.745410585095293</v>
      </c>
      <c r="O110" s="55">
        <f t="shared" si="22"/>
        <v>40.25458941490471</v>
      </c>
      <c r="P110" s="54">
        <f t="shared" si="23"/>
        <v>2055782.77</v>
      </c>
      <c r="Q110" s="56">
        <f t="shared" si="17"/>
        <v>70.2545894149047</v>
      </c>
      <c r="S110" s="1">
        <v>5</v>
      </c>
      <c r="T110" s="1">
        <v>83</v>
      </c>
      <c r="U110" s="1"/>
      <c r="V110" s="1" t="s">
        <v>38</v>
      </c>
      <c r="X110" s="38"/>
      <c r="Y110" s="39"/>
      <c r="Z110" s="1">
        <v>70</v>
      </c>
      <c r="AA110" s="1">
        <v>20</v>
      </c>
      <c r="AB110" s="49">
        <f t="shared" si="25"/>
        <v>0</v>
      </c>
      <c r="AF110" s="39"/>
      <c r="AG110" s="39"/>
      <c r="AH110" s="39">
        <f t="shared" si="24"/>
        <v>0</v>
      </c>
    </row>
    <row r="111" spans="1:34" s="37" customFormat="1" ht="23.25" customHeight="1">
      <c r="A111" s="50">
        <v>101</v>
      </c>
      <c r="B111" s="51" t="s">
        <v>141</v>
      </c>
      <c r="C111" s="52">
        <v>1345820</v>
      </c>
      <c r="D111" s="52"/>
      <c r="E111" s="53">
        <f t="shared" si="18"/>
        <v>1345820</v>
      </c>
      <c r="F111" s="54">
        <v>282008.21</v>
      </c>
      <c r="G111" s="45">
        <f t="shared" si="13"/>
        <v>20.954378000029724</v>
      </c>
      <c r="H111" s="46">
        <f t="shared" si="14"/>
        <v>-0.954378000029724</v>
      </c>
      <c r="I111" s="47">
        <f t="shared" si="19"/>
        <v>1063811.79</v>
      </c>
      <c r="J111" s="48">
        <f t="shared" si="15"/>
        <v>79.04562199997028</v>
      </c>
      <c r="K111" s="54">
        <v>699728</v>
      </c>
      <c r="L111" s="45">
        <f t="shared" si="16"/>
        <v>51.992688472455455</v>
      </c>
      <c r="M111" s="44">
        <f t="shared" si="20"/>
        <v>981736.21</v>
      </c>
      <c r="N111" s="45">
        <f t="shared" si="21"/>
        <v>72.94706647248518</v>
      </c>
      <c r="O111" s="55">
        <f t="shared" si="22"/>
        <v>-2.947066472485176</v>
      </c>
      <c r="P111" s="54">
        <f t="shared" si="23"/>
        <v>364083.79000000004</v>
      </c>
      <c r="Q111" s="56">
        <f t="shared" si="17"/>
        <v>27.052933527514824</v>
      </c>
      <c r="S111" s="1">
        <v>2</v>
      </c>
      <c r="T111" s="1">
        <v>83</v>
      </c>
      <c r="U111" s="1"/>
      <c r="V111" s="1" t="s">
        <v>38</v>
      </c>
      <c r="X111" s="38"/>
      <c r="Y111" s="39"/>
      <c r="Z111" s="1">
        <v>70</v>
      </c>
      <c r="AA111" s="1">
        <v>20</v>
      </c>
      <c r="AB111" s="49">
        <f t="shared" si="25"/>
        <v>0</v>
      </c>
      <c r="AF111" s="39"/>
      <c r="AG111" s="39"/>
      <c r="AH111" s="39">
        <f t="shared" si="24"/>
        <v>0</v>
      </c>
    </row>
    <row r="112" spans="1:34" s="37" customFormat="1" ht="23.25" customHeight="1">
      <c r="A112" s="50">
        <v>102</v>
      </c>
      <c r="B112" s="51" t="s">
        <v>142</v>
      </c>
      <c r="C112" s="52">
        <v>1210100</v>
      </c>
      <c r="D112" s="52"/>
      <c r="E112" s="53">
        <f t="shared" si="18"/>
        <v>1210100</v>
      </c>
      <c r="F112" s="54">
        <v>253474.8</v>
      </c>
      <c r="G112" s="45">
        <f t="shared" si="13"/>
        <v>20.94659945459053</v>
      </c>
      <c r="H112" s="46">
        <f t="shared" si="14"/>
        <v>-0.9465994545905296</v>
      </c>
      <c r="I112" s="47">
        <f t="shared" si="19"/>
        <v>956625.2</v>
      </c>
      <c r="J112" s="48">
        <f t="shared" si="15"/>
        <v>79.05340054540947</v>
      </c>
      <c r="K112" s="54">
        <v>5965.38</v>
      </c>
      <c r="L112" s="45">
        <f t="shared" si="16"/>
        <v>0.4929658705892075</v>
      </c>
      <c r="M112" s="44">
        <f t="shared" si="20"/>
        <v>259440.18</v>
      </c>
      <c r="N112" s="45">
        <f t="shared" si="21"/>
        <v>21.439565325179736</v>
      </c>
      <c r="O112" s="55">
        <f t="shared" si="22"/>
        <v>48.560434674820264</v>
      </c>
      <c r="P112" s="54">
        <f t="shared" si="23"/>
        <v>950659.8200000001</v>
      </c>
      <c r="Q112" s="56">
        <f t="shared" si="17"/>
        <v>78.56043467482026</v>
      </c>
      <c r="S112" s="1" t="s">
        <v>130</v>
      </c>
      <c r="T112" s="1">
        <v>7</v>
      </c>
      <c r="U112" s="1"/>
      <c r="V112" s="1" t="s">
        <v>130</v>
      </c>
      <c r="X112" s="38"/>
      <c r="Y112" s="39"/>
      <c r="Z112" s="1">
        <v>70</v>
      </c>
      <c r="AA112" s="1">
        <v>20</v>
      </c>
      <c r="AB112" s="49">
        <f t="shared" si="25"/>
        <v>0</v>
      </c>
      <c r="AF112" s="39"/>
      <c r="AG112" s="39"/>
      <c r="AH112" s="39">
        <f t="shared" si="24"/>
        <v>0</v>
      </c>
    </row>
    <row r="113" spans="1:34" s="37" customFormat="1" ht="23.25" customHeight="1">
      <c r="A113" s="50">
        <v>103</v>
      </c>
      <c r="B113" s="51" t="s">
        <v>143</v>
      </c>
      <c r="C113" s="52">
        <v>2084090</v>
      </c>
      <c r="D113" s="52"/>
      <c r="E113" s="53">
        <f t="shared" si="18"/>
        <v>2084090</v>
      </c>
      <c r="F113" s="54">
        <v>433350.62</v>
      </c>
      <c r="G113" s="45">
        <f t="shared" si="13"/>
        <v>20.793277641560586</v>
      </c>
      <c r="H113" s="46">
        <f t="shared" si="14"/>
        <v>-0.7932776415605858</v>
      </c>
      <c r="I113" s="47">
        <f t="shared" si="19"/>
        <v>1650739.38</v>
      </c>
      <c r="J113" s="48">
        <f t="shared" si="15"/>
        <v>79.20672235843942</v>
      </c>
      <c r="K113" s="54"/>
      <c r="L113" s="45">
        <f t="shared" si="16"/>
        <v>0</v>
      </c>
      <c r="M113" s="44">
        <f t="shared" si="20"/>
        <v>433350.62</v>
      </c>
      <c r="N113" s="45">
        <f t="shared" si="21"/>
        <v>20.793277641560586</v>
      </c>
      <c r="O113" s="55">
        <f t="shared" si="22"/>
        <v>49.206722358439414</v>
      </c>
      <c r="P113" s="54">
        <f t="shared" si="23"/>
        <v>1650739.38</v>
      </c>
      <c r="Q113" s="56">
        <f t="shared" si="17"/>
        <v>79.20672235843942</v>
      </c>
      <c r="S113" s="1">
        <v>6</v>
      </c>
      <c r="T113" s="1">
        <v>83</v>
      </c>
      <c r="U113" s="1"/>
      <c r="V113" s="1" t="s">
        <v>38</v>
      </c>
      <c r="X113" s="38"/>
      <c r="Y113" s="39"/>
      <c r="Z113" s="1">
        <v>70</v>
      </c>
      <c r="AA113" s="1">
        <v>20</v>
      </c>
      <c r="AB113" s="49">
        <f t="shared" si="25"/>
        <v>0</v>
      </c>
      <c r="AF113" s="39"/>
      <c r="AG113" s="39"/>
      <c r="AH113" s="39">
        <f t="shared" si="24"/>
        <v>0</v>
      </c>
    </row>
    <row r="114" spans="1:34" s="37" customFormat="1" ht="23.25" customHeight="1">
      <c r="A114" s="50">
        <v>104</v>
      </c>
      <c r="B114" s="51" t="s">
        <v>144</v>
      </c>
      <c r="C114" s="52">
        <v>2054540</v>
      </c>
      <c r="D114" s="52"/>
      <c r="E114" s="53">
        <f t="shared" si="18"/>
        <v>2054540</v>
      </c>
      <c r="F114" s="54">
        <v>424874.52</v>
      </c>
      <c r="G114" s="45">
        <f t="shared" si="13"/>
        <v>20.679788176428787</v>
      </c>
      <c r="H114" s="46">
        <f t="shared" si="14"/>
        <v>-0.6797881764287865</v>
      </c>
      <c r="I114" s="47">
        <f t="shared" si="19"/>
        <v>1629665.48</v>
      </c>
      <c r="J114" s="48">
        <f t="shared" si="15"/>
        <v>79.32021182357121</v>
      </c>
      <c r="K114" s="54">
        <v>173500</v>
      </c>
      <c r="L114" s="45">
        <f t="shared" si="16"/>
        <v>8.444712685077924</v>
      </c>
      <c r="M114" s="44">
        <f t="shared" si="20"/>
        <v>598374.52</v>
      </c>
      <c r="N114" s="45">
        <f t="shared" si="21"/>
        <v>29.12450086150671</v>
      </c>
      <c r="O114" s="55">
        <f t="shared" si="22"/>
        <v>40.87549913849329</v>
      </c>
      <c r="P114" s="54">
        <f t="shared" si="23"/>
        <v>1456165.48</v>
      </c>
      <c r="Q114" s="56">
        <f t="shared" si="17"/>
        <v>70.87549913849328</v>
      </c>
      <c r="S114" s="1">
        <v>6</v>
      </c>
      <c r="T114" s="1">
        <v>83</v>
      </c>
      <c r="U114" s="1"/>
      <c r="V114" s="1" t="s">
        <v>38</v>
      </c>
      <c r="X114" s="38"/>
      <c r="Y114" s="39"/>
      <c r="Z114" s="1">
        <v>70</v>
      </c>
      <c r="AA114" s="1">
        <v>20</v>
      </c>
      <c r="AB114" s="49">
        <f t="shared" si="25"/>
        <v>0</v>
      </c>
      <c r="AF114" s="39"/>
      <c r="AG114" s="39"/>
      <c r="AH114" s="39">
        <f t="shared" si="24"/>
        <v>0</v>
      </c>
    </row>
    <row r="115" spans="1:34" s="37" customFormat="1" ht="23.25" customHeight="1">
      <c r="A115" s="50">
        <v>105</v>
      </c>
      <c r="B115" s="51" t="s">
        <v>145</v>
      </c>
      <c r="C115" s="52">
        <v>12553270</v>
      </c>
      <c r="D115" s="52"/>
      <c r="E115" s="53">
        <f t="shared" si="18"/>
        <v>12553270</v>
      </c>
      <c r="F115" s="54">
        <v>2590423.92</v>
      </c>
      <c r="G115" s="45">
        <f t="shared" si="13"/>
        <v>20.63545132065191</v>
      </c>
      <c r="H115" s="46">
        <f t="shared" si="14"/>
        <v>-0.6354513206519101</v>
      </c>
      <c r="I115" s="47">
        <f t="shared" si="19"/>
        <v>9962846.08</v>
      </c>
      <c r="J115" s="48">
        <f t="shared" si="15"/>
        <v>79.36454867934809</v>
      </c>
      <c r="K115" s="54">
        <v>103000</v>
      </c>
      <c r="L115" s="45">
        <f t="shared" si="16"/>
        <v>0.8205033429536687</v>
      </c>
      <c r="M115" s="44">
        <f t="shared" si="20"/>
        <v>2693423.92</v>
      </c>
      <c r="N115" s="45">
        <f t="shared" si="21"/>
        <v>21.455954663605578</v>
      </c>
      <c r="O115" s="55">
        <f t="shared" si="22"/>
        <v>48.54404533639442</v>
      </c>
      <c r="P115" s="54">
        <f t="shared" si="23"/>
        <v>9859846.08</v>
      </c>
      <c r="Q115" s="56">
        <f t="shared" si="17"/>
        <v>78.54404533639442</v>
      </c>
      <c r="S115" s="1">
        <v>2</v>
      </c>
      <c r="T115" s="1">
        <v>3</v>
      </c>
      <c r="U115" s="1" t="s">
        <v>93</v>
      </c>
      <c r="V115" s="1" t="s">
        <v>38</v>
      </c>
      <c r="X115" s="38"/>
      <c r="Y115" s="39"/>
      <c r="Z115" s="1">
        <v>70</v>
      </c>
      <c r="AA115" s="1">
        <v>20</v>
      </c>
      <c r="AB115" s="49">
        <f t="shared" si="25"/>
        <v>0</v>
      </c>
      <c r="AF115" s="39"/>
      <c r="AG115" s="39"/>
      <c r="AH115" s="39">
        <f t="shared" si="24"/>
        <v>0</v>
      </c>
    </row>
    <row r="116" spans="1:34" s="37" customFormat="1" ht="23.25" customHeight="1">
      <c r="A116" s="50">
        <v>106</v>
      </c>
      <c r="B116" s="51" t="s">
        <v>146</v>
      </c>
      <c r="C116" s="52">
        <v>4010570</v>
      </c>
      <c r="D116" s="52"/>
      <c r="E116" s="53">
        <f t="shared" si="18"/>
        <v>4010570</v>
      </c>
      <c r="F116" s="54">
        <v>826380.69</v>
      </c>
      <c r="G116" s="45">
        <f t="shared" si="13"/>
        <v>20.60506835686698</v>
      </c>
      <c r="H116" s="46">
        <f t="shared" si="14"/>
        <v>-0.6050683568669797</v>
      </c>
      <c r="I116" s="47">
        <f t="shared" si="19"/>
        <v>3184189.31</v>
      </c>
      <c r="J116" s="48">
        <f t="shared" si="15"/>
        <v>79.39493164313302</v>
      </c>
      <c r="K116" s="54"/>
      <c r="L116" s="45">
        <f t="shared" si="16"/>
        <v>0</v>
      </c>
      <c r="M116" s="44">
        <f t="shared" si="20"/>
        <v>826380.69</v>
      </c>
      <c r="N116" s="45">
        <f t="shared" si="21"/>
        <v>20.60506835686698</v>
      </c>
      <c r="O116" s="55">
        <f t="shared" si="22"/>
        <v>49.39493164313302</v>
      </c>
      <c r="P116" s="54">
        <f t="shared" si="23"/>
        <v>3184189.31</v>
      </c>
      <c r="Q116" s="56">
        <f t="shared" si="17"/>
        <v>79.39493164313302</v>
      </c>
      <c r="S116" s="1">
        <v>8</v>
      </c>
      <c r="T116" s="1">
        <v>3</v>
      </c>
      <c r="U116" s="1" t="s">
        <v>93</v>
      </c>
      <c r="V116" s="1" t="s">
        <v>38</v>
      </c>
      <c r="X116" s="38"/>
      <c r="Y116" s="39"/>
      <c r="Z116" s="1">
        <v>70</v>
      </c>
      <c r="AA116" s="1">
        <v>20</v>
      </c>
      <c r="AB116" s="49">
        <f t="shared" si="25"/>
        <v>0</v>
      </c>
      <c r="AF116" s="39"/>
      <c r="AG116" s="39"/>
      <c r="AH116" s="39">
        <f t="shared" si="24"/>
        <v>0</v>
      </c>
    </row>
    <row r="117" spans="1:34" s="37" customFormat="1" ht="23.25" customHeight="1">
      <c r="A117" s="50">
        <v>107</v>
      </c>
      <c r="B117" s="51" t="s">
        <v>147</v>
      </c>
      <c r="C117" s="52">
        <v>2495920</v>
      </c>
      <c r="D117" s="52"/>
      <c r="E117" s="53">
        <f t="shared" si="18"/>
        <v>2495920</v>
      </c>
      <c r="F117" s="54">
        <v>507140.53</v>
      </c>
      <c r="G117" s="45">
        <f t="shared" si="13"/>
        <v>20.31878145132857</v>
      </c>
      <c r="H117" s="46">
        <f t="shared" si="14"/>
        <v>-0.3187814513285687</v>
      </c>
      <c r="I117" s="47">
        <f t="shared" si="19"/>
        <v>1988779.47</v>
      </c>
      <c r="J117" s="48">
        <f t="shared" si="15"/>
        <v>79.68121854867144</v>
      </c>
      <c r="K117" s="54"/>
      <c r="L117" s="45">
        <f t="shared" si="16"/>
        <v>0</v>
      </c>
      <c r="M117" s="44">
        <f t="shared" si="20"/>
        <v>507140.53</v>
      </c>
      <c r="N117" s="45">
        <f t="shared" si="21"/>
        <v>20.31878145132857</v>
      </c>
      <c r="O117" s="55">
        <f t="shared" si="22"/>
        <v>49.68121854867143</v>
      </c>
      <c r="P117" s="54">
        <f t="shared" si="23"/>
        <v>1988779.47</v>
      </c>
      <c r="Q117" s="56">
        <f t="shared" si="17"/>
        <v>79.68121854867144</v>
      </c>
      <c r="S117" s="1">
        <v>2</v>
      </c>
      <c r="T117" s="1">
        <v>15</v>
      </c>
      <c r="U117" s="1"/>
      <c r="V117" s="1" t="s">
        <v>38</v>
      </c>
      <c r="X117" s="38"/>
      <c r="Y117" s="39"/>
      <c r="Z117" s="1">
        <v>70</v>
      </c>
      <c r="AA117" s="1">
        <v>20</v>
      </c>
      <c r="AB117" s="49">
        <f t="shared" si="25"/>
        <v>0</v>
      </c>
      <c r="AF117" s="39"/>
      <c r="AG117" s="39"/>
      <c r="AH117" s="39">
        <f t="shared" si="24"/>
        <v>0</v>
      </c>
    </row>
    <row r="118" spans="1:34" s="37" customFormat="1" ht="23.25" customHeight="1">
      <c r="A118" s="50">
        <v>108</v>
      </c>
      <c r="B118" s="51" t="s">
        <v>148</v>
      </c>
      <c r="C118" s="52">
        <v>3629190</v>
      </c>
      <c r="D118" s="52"/>
      <c r="E118" s="53">
        <f t="shared" si="18"/>
        <v>3629190</v>
      </c>
      <c r="F118" s="54">
        <v>737128.56</v>
      </c>
      <c r="G118" s="45">
        <f t="shared" si="13"/>
        <v>20.311104130673787</v>
      </c>
      <c r="H118" s="46">
        <f t="shared" si="14"/>
        <v>-0.3111041306737867</v>
      </c>
      <c r="I118" s="47">
        <f t="shared" si="19"/>
        <v>2892061.44</v>
      </c>
      <c r="J118" s="48">
        <f t="shared" si="15"/>
        <v>79.68889586932622</v>
      </c>
      <c r="K118" s="54">
        <v>213350.4</v>
      </c>
      <c r="L118" s="45">
        <f t="shared" si="16"/>
        <v>5.878733271060485</v>
      </c>
      <c r="M118" s="44">
        <f t="shared" si="20"/>
        <v>950478.9600000001</v>
      </c>
      <c r="N118" s="45">
        <f t="shared" si="21"/>
        <v>26.189837401734277</v>
      </c>
      <c r="O118" s="55">
        <f t="shared" si="22"/>
        <v>43.81016259826572</v>
      </c>
      <c r="P118" s="54">
        <f t="shared" si="23"/>
        <v>2678711.04</v>
      </c>
      <c r="Q118" s="56">
        <f t="shared" si="17"/>
        <v>73.81016259826573</v>
      </c>
      <c r="S118" s="1">
        <v>6</v>
      </c>
      <c r="T118" s="1">
        <v>83</v>
      </c>
      <c r="U118" s="1"/>
      <c r="V118" s="1" t="s">
        <v>38</v>
      </c>
      <c r="X118" s="38"/>
      <c r="Y118" s="39"/>
      <c r="Z118" s="1">
        <v>70</v>
      </c>
      <c r="AA118" s="1">
        <v>20</v>
      </c>
      <c r="AB118" s="49">
        <f t="shared" si="25"/>
        <v>0</v>
      </c>
      <c r="AF118" s="39"/>
      <c r="AG118" s="39"/>
      <c r="AH118" s="39">
        <f t="shared" si="24"/>
        <v>0</v>
      </c>
    </row>
    <row r="119" spans="1:34" s="37" customFormat="1" ht="23.25" customHeight="1">
      <c r="A119" s="50">
        <v>109</v>
      </c>
      <c r="B119" s="51" t="s">
        <v>149</v>
      </c>
      <c r="C119" s="52">
        <v>10196670</v>
      </c>
      <c r="D119" s="52"/>
      <c r="E119" s="53">
        <f t="shared" si="18"/>
        <v>10196670</v>
      </c>
      <c r="F119" s="54">
        <v>2070576.9</v>
      </c>
      <c r="G119" s="45">
        <f t="shared" si="13"/>
        <v>20.306402972735217</v>
      </c>
      <c r="H119" s="46">
        <f t="shared" si="14"/>
        <v>-0.3064029727352171</v>
      </c>
      <c r="I119" s="47">
        <f t="shared" si="19"/>
        <v>8126093.1</v>
      </c>
      <c r="J119" s="48">
        <f t="shared" si="15"/>
        <v>79.69359702726479</v>
      </c>
      <c r="K119" s="54">
        <v>74200</v>
      </c>
      <c r="L119" s="45">
        <f t="shared" si="16"/>
        <v>0.7276885493008992</v>
      </c>
      <c r="M119" s="44">
        <f t="shared" si="20"/>
        <v>2144776.9</v>
      </c>
      <c r="N119" s="45">
        <f t="shared" si="21"/>
        <v>21.034091522036114</v>
      </c>
      <c r="O119" s="55">
        <f t="shared" si="22"/>
        <v>48.965908477963886</v>
      </c>
      <c r="P119" s="54">
        <f t="shared" si="23"/>
        <v>8051893.1</v>
      </c>
      <c r="Q119" s="56">
        <f t="shared" si="17"/>
        <v>78.96590847796388</v>
      </c>
      <c r="S119" s="1">
        <v>3</v>
      </c>
      <c r="T119" s="1">
        <v>3</v>
      </c>
      <c r="U119" s="1" t="s">
        <v>93</v>
      </c>
      <c r="V119" s="1" t="s">
        <v>38</v>
      </c>
      <c r="X119" s="38"/>
      <c r="Y119" s="39"/>
      <c r="Z119" s="1">
        <v>70</v>
      </c>
      <c r="AA119" s="1">
        <v>20</v>
      </c>
      <c r="AB119" s="49">
        <f t="shared" si="25"/>
        <v>0</v>
      </c>
      <c r="AF119" s="39"/>
      <c r="AG119" s="39"/>
      <c r="AH119" s="39">
        <f t="shared" si="24"/>
        <v>0</v>
      </c>
    </row>
    <row r="120" spans="1:34" s="37" customFormat="1" ht="23.25" customHeight="1">
      <c r="A120" s="50">
        <v>110</v>
      </c>
      <c r="B120" s="51" t="s">
        <v>150</v>
      </c>
      <c r="C120" s="52">
        <v>3541400</v>
      </c>
      <c r="D120" s="52"/>
      <c r="E120" s="53">
        <f t="shared" si="18"/>
        <v>3541400</v>
      </c>
      <c r="F120" s="54">
        <v>718297.9</v>
      </c>
      <c r="G120" s="45">
        <f t="shared" si="13"/>
        <v>20.282879652114982</v>
      </c>
      <c r="H120" s="46">
        <f t="shared" si="14"/>
        <v>-0.2828796521149819</v>
      </c>
      <c r="I120" s="47">
        <f t="shared" si="19"/>
        <v>2823102.1</v>
      </c>
      <c r="J120" s="48">
        <f t="shared" si="15"/>
        <v>79.71712034788501</v>
      </c>
      <c r="K120" s="54">
        <v>686968.5</v>
      </c>
      <c r="L120" s="45">
        <f t="shared" si="16"/>
        <v>19.398218218783533</v>
      </c>
      <c r="M120" s="44">
        <f t="shared" si="20"/>
        <v>1405266.4</v>
      </c>
      <c r="N120" s="45">
        <f t="shared" si="21"/>
        <v>39.68109787089851</v>
      </c>
      <c r="O120" s="55">
        <f t="shared" si="22"/>
        <v>30.318902129101488</v>
      </c>
      <c r="P120" s="54">
        <f t="shared" si="23"/>
        <v>2136133.6</v>
      </c>
      <c r="Q120" s="56">
        <f t="shared" si="17"/>
        <v>60.31890212910149</v>
      </c>
      <c r="S120" s="1">
        <v>5</v>
      </c>
      <c r="T120" s="1">
        <v>127</v>
      </c>
      <c r="U120" s="1"/>
      <c r="V120" s="1" t="s">
        <v>38</v>
      </c>
      <c r="X120" s="38"/>
      <c r="Y120" s="39"/>
      <c r="Z120" s="1">
        <v>70</v>
      </c>
      <c r="AA120" s="1">
        <v>20</v>
      </c>
      <c r="AB120" s="49">
        <f t="shared" si="25"/>
        <v>0</v>
      </c>
      <c r="AF120" s="39"/>
      <c r="AG120" s="39"/>
      <c r="AH120" s="39">
        <f t="shared" si="24"/>
        <v>0</v>
      </c>
    </row>
    <row r="121" spans="1:34" s="37" customFormat="1" ht="23.25" customHeight="1">
      <c r="A121" s="50">
        <v>111</v>
      </c>
      <c r="B121" s="51" t="s">
        <v>151</v>
      </c>
      <c r="C121" s="52">
        <v>10197602</v>
      </c>
      <c r="D121" s="52"/>
      <c r="E121" s="53">
        <f t="shared" si="18"/>
        <v>10197602</v>
      </c>
      <c r="F121" s="54">
        <v>2063181.47</v>
      </c>
      <c r="G121" s="45">
        <f t="shared" si="13"/>
        <v>20.232025823325916</v>
      </c>
      <c r="H121" s="46">
        <f t="shared" si="14"/>
        <v>-0.23202582332591604</v>
      </c>
      <c r="I121" s="47">
        <f t="shared" si="19"/>
        <v>8134420.53</v>
      </c>
      <c r="J121" s="48">
        <f t="shared" si="15"/>
        <v>79.76797417667409</v>
      </c>
      <c r="K121" s="54"/>
      <c r="L121" s="45">
        <f t="shared" si="16"/>
        <v>0</v>
      </c>
      <c r="M121" s="44">
        <f t="shared" si="20"/>
        <v>2063181.47</v>
      </c>
      <c r="N121" s="45">
        <f t="shared" si="21"/>
        <v>20.232025823325916</v>
      </c>
      <c r="O121" s="55">
        <f t="shared" si="22"/>
        <v>49.76797417667409</v>
      </c>
      <c r="P121" s="54">
        <f t="shared" si="23"/>
        <v>8134420.53</v>
      </c>
      <c r="Q121" s="56">
        <f t="shared" si="17"/>
        <v>79.76797417667409</v>
      </c>
      <c r="S121" s="1">
        <v>7</v>
      </c>
      <c r="T121" s="1">
        <v>3</v>
      </c>
      <c r="U121" s="1" t="s">
        <v>93</v>
      </c>
      <c r="V121" s="1" t="s">
        <v>38</v>
      </c>
      <c r="X121" s="38"/>
      <c r="Y121" s="39"/>
      <c r="Z121" s="1">
        <v>70</v>
      </c>
      <c r="AA121" s="1">
        <v>20</v>
      </c>
      <c r="AB121" s="49">
        <f t="shared" si="25"/>
        <v>0</v>
      </c>
      <c r="AF121" s="39"/>
      <c r="AG121" s="39"/>
      <c r="AH121" s="39">
        <f t="shared" si="24"/>
        <v>0</v>
      </c>
    </row>
    <row r="122" spans="1:34" s="37" customFormat="1" ht="23.25" customHeight="1">
      <c r="A122" s="50">
        <v>112</v>
      </c>
      <c r="B122" s="51" t="s">
        <v>152</v>
      </c>
      <c r="C122" s="52">
        <v>9510182</v>
      </c>
      <c r="D122" s="52"/>
      <c r="E122" s="53">
        <f t="shared" si="18"/>
        <v>9510182</v>
      </c>
      <c r="F122" s="54">
        <v>1923595.88</v>
      </c>
      <c r="G122" s="45">
        <f t="shared" si="13"/>
        <v>20.226698921219384</v>
      </c>
      <c r="H122" s="46">
        <f t="shared" si="14"/>
        <v>-0.22669892121938418</v>
      </c>
      <c r="I122" s="47">
        <f t="shared" si="19"/>
        <v>7586586.12</v>
      </c>
      <c r="J122" s="48">
        <f t="shared" si="15"/>
        <v>79.77330107878062</v>
      </c>
      <c r="K122" s="54">
        <v>6000</v>
      </c>
      <c r="L122" s="45">
        <f t="shared" si="16"/>
        <v>0.06309027524394381</v>
      </c>
      <c r="M122" s="44">
        <f t="shared" si="20"/>
        <v>1929595.88</v>
      </c>
      <c r="N122" s="45">
        <f t="shared" si="21"/>
        <v>20.289789196463328</v>
      </c>
      <c r="O122" s="55">
        <f t="shared" si="22"/>
        <v>49.71021080353667</v>
      </c>
      <c r="P122" s="54">
        <f t="shared" si="23"/>
        <v>7580586.12</v>
      </c>
      <c r="Q122" s="56">
        <f t="shared" si="17"/>
        <v>79.71021080353667</v>
      </c>
      <c r="S122" s="1">
        <v>4</v>
      </c>
      <c r="T122" s="1">
        <v>3</v>
      </c>
      <c r="U122" s="1" t="s">
        <v>93</v>
      </c>
      <c r="V122" s="1" t="s">
        <v>38</v>
      </c>
      <c r="X122" s="38"/>
      <c r="Y122" s="39"/>
      <c r="Z122" s="1">
        <v>70</v>
      </c>
      <c r="AA122" s="1">
        <v>20</v>
      </c>
      <c r="AB122" s="49">
        <f t="shared" si="25"/>
        <v>0</v>
      </c>
      <c r="AF122" s="39"/>
      <c r="AG122" s="39"/>
      <c r="AH122" s="39">
        <f t="shared" si="24"/>
        <v>0</v>
      </c>
    </row>
    <row r="123" spans="1:34" s="37" customFormat="1" ht="23.25" customHeight="1">
      <c r="A123" s="50">
        <v>113</v>
      </c>
      <c r="B123" s="51" t="s">
        <v>153</v>
      </c>
      <c r="C123" s="52">
        <v>1148040</v>
      </c>
      <c r="D123" s="52"/>
      <c r="E123" s="53">
        <f t="shared" si="18"/>
        <v>1148040</v>
      </c>
      <c r="F123" s="54">
        <v>232108.06</v>
      </c>
      <c r="G123" s="45">
        <f t="shared" si="13"/>
        <v>20.217767673600225</v>
      </c>
      <c r="H123" s="46">
        <f t="shared" si="14"/>
        <v>-0.21776767360022475</v>
      </c>
      <c r="I123" s="47">
        <f t="shared" si="19"/>
        <v>915931.94</v>
      </c>
      <c r="J123" s="48">
        <f t="shared" si="15"/>
        <v>79.78223232639978</v>
      </c>
      <c r="K123" s="54">
        <v>65000</v>
      </c>
      <c r="L123" s="45">
        <f t="shared" si="16"/>
        <v>5.661823629838682</v>
      </c>
      <c r="M123" s="44">
        <f t="shared" si="20"/>
        <v>297108.06</v>
      </c>
      <c r="N123" s="45">
        <f t="shared" si="21"/>
        <v>25.879591303438904</v>
      </c>
      <c r="O123" s="55">
        <f t="shared" si="22"/>
        <v>44.1204086965611</v>
      </c>
      <c r="P123" s="54">
        <f t="shared" si="23"/>
        <v>850931.94</v>
      </c>
      <c r="Q123" s="56">
        <f t="shared" si="17"/>
        <v>74.1204086965611</v>
      </c>
      <c r="S123" s="1">
        <v>9</v>
      </c>
      <c r="T123" s="1">
        <v>83</v>
      </c>
      <c r="U123" s="1"/>
      <c r="V123" s="1" t="s">
        <v>38</v>
      </c>
      <c r="X123" s="38"/>
      <c r="Y123" s="39"/>
      <c r="Z123" s="1">
        <v>70</v>
      </c>
      <c r="AA123" s="1">
        <v>20</v>
      </c>
      <c r="AB123" s="49">
        <f t="shared" si="25"/>
        <v>0</v>
      </c>
      <c r="AF123" s="39"/>
      <c r="AG123" s="39"/>
      <c r="AH123" s="39">
        <f t="shared" si="24"/>
        <v>0</v>
      </c>
    </row>
    <row r="124" spans="1:34" s="37" customFormat="1" ht="23.25" customHeight="1">
      <c r="A124" s="50">
        <v>114</v>
      </c>
      <c r="B124" s="51" t="s">
        <v>154</v>
      </c>
      <c r="C124" s="52">
        <v>968270</v>
      </c>
      <c r="D124" s="52"/>
      <c r="E124" s="53">
        <f t="shared" si="18"/>
        <v>968270</v>
      </c>
      <c r="F124" s="54">
        <v>195122.67</v>
      </c>
      <c r="G124" s="45">
        <f t="shared" si="13"/>
        <v>20.15167980005577</v>
      </c>
      <c r="H124" s="46">
        <f t="shared" si="14"/>
        <v>-0.15167980005577064</v>
      </c>
      <c r="I124" s="47">
        <f t="shared" si="19"/>
        <v>773147.33</v>
      </c>
      <c r="J124" s="48">
        <f t="shared" si="15"/>
        <v>79.84832019994423</v>
      </c>
      <c r="K124" s="54">
        <v>41500</v>
      </c>
      <c r="L124" s="45">
        <f t="shared" si="16"/>
        <v>4.285994608941721</v>
      </c>
      <c r="M124" s="44">
        <f t="shared" si="20"/>
        <v>236622.67</v>
      </c>
      <c r="N124" s="45">
        <f t="shared" si="21"/>
        <v>24.43767440899749</v>
      </c>
      <c r="O124" s="55">
        <f t="shared" si="22"/>
        <v>45.562325591002505</v>
      </c>
      <c r="P124" s="54">
        <f t="shared" si="23"/>
        <v>731647.33</v>
      </c>
      <c r="Q124" s="56">
        <f t="shared" si="17"/>
        <v>75.5623255910025</v>
      </c>
      <c r="S124" s="1">
        <v>8</v>
      </c>
      <c r="T124" s="1">
        <v>83</v>
      </c>
      <c r="U124" s="1"/>
      <c r="V124" s="1" t="s">
        <v>38</v>
      </c>
      <c r="X124" s="38"/>
      <c r="Y124" s="39"/>
      <c r="Z124" s="1">
        <v>70</v>
      </c>
      <c r="AA124" s="1">
        <v>20</v>
      </c>
      <c r="AB124" s="49">
        <f t="shared" si="25"/>
        <v>0</v>
      </c>
      <c r="AF124" s="39"/>
      <c r="AG124" s="39"/>
      <c r="AH124" s="39">
        <f t="shared" si="24"/>
        <v>0</v>
      </c>
    </row>
    <row r="125" spans="1:34" s="37" customFormat="1" ht="23.25" customHeight="1">
      <c r="A125" s="50">
        <v>115</v>
      </c>
      <c r="B125" s="51" t="s">
        <v>155</v>
      </c>
      <c r="C125" s="52">
        <v>1039890</v>
      </c>
      <c r="D125" s="52"/>
      <c r="E125" s="53">
        <f t="shared" si="18"/>
        <v>1039890</v>
      </c>
      <c r="F125" s="54">
        <v>209148.97</v>
      </c>
      <c r="G125" s="45">
        <f t="shared" si="13"/>
        <v>20.112605179393974</v>
      </c>
      <c r="H125" s="46">
        <f t="shared" si="14"/>
        <v>-0.11260517939397374</v>
      </c>
      <c r="I125" s="47">
        <f t="shared" si="19"/>
        <v>830741.03</v>
      </c>
      <c r="J125" s="48">
        <f t="shared" si="15"/>
        <v>79.88739482060602</v>
      </c>
      <c r="K125" s="54"/>
      <c r="L125" s="45">
        <f t="shared" si="16"/>
        <v>0</v>
      </c>
      <c r="M125" s="44">
        <f t="shared" si="20"/>
        <v>209148.97</v>
      </c>
      <c r="N125" s="45">
        <f t="shared" si="21"/>
        <v>20.112605179393974</v>
      </c>
      <c r="O125" s="55">
        <f t="shared" si="22"/>
        <v>49.887394820606026</v>
      </c>
      <c r="P125" s="54">
        <f t="shared" si="23"/>
        <v>830741.03</v>
      </c>
      <c r="Q125" s="56">
        <f t="shared" si="17"/>
        <v>79.88739482060602</v>
      </c>
      <c r="S125" s="1">
        <v>3</v>
      </c>
      <c r="T125" s="1">
        <v>83</v>
      </c>
      <c r="U125" s="1"/>
      <c r="V125" s="1" t="s">
        <v>38</v>
      </c>
      <c r="X125" s="38"/>
      <c r="Y125" s="39"/>
      <c r="Z125" s="1">
        <v>70</v>
      </c>
      <c r="AA125" s="1">
        <v>20</v>
      </c>
      <c r="AB125" s="49">
        <f t="shared" si="25"/>
        <v>0</v>
      </c>
      <c r="AF125" s="39"/>
      <c r="AG125" s="39"/>
      <c r="AH125" s="39">
        <f t="shared" si="24"/>
        <v>0</v>
      </c>
    </row>
    <row r="126" spans="1:34" s="37" customFormat="1" ht="23.25" customHeight="1">
      <c r="A126" s="50">
        <v>116</v>
      </c>
      <c r="B126" s="51" t="s">
        <v>156</v>
      </c>
      <c r="C126" s="52">
        <v>2637275</v>
      </c>
      <c r="D126" s="52"/>
      <c r="E126" s="53">
        <f t="shared" si="18"/>
        <v>2637275</v>
      </c>
      <c r="F126" s="54">
        <v>529205.35</v>
      </c>
      <c r="G126" s="45">
        <f t="shared" si="13"/>
        <v>20.066369642907926</v>
      </c>
      <c r="H126" s="46">
        <f t="shared" si="14"/>
        <v>-0.06636964290792591</v>
      </c>
      <c r="I126" s="47">
        <f t="shared" si="19"/>
        <v>2108069.65</v>
      </c>
      <c r="J126" s="48">
        <f t="shared" si="15"/>
        <v>79.93363035709207</v>
      </c>
      <c r="K126" s="54"/>
      <c r="L126" s="45">
        <f t="shared" si="16"/>
        <v>0</v>
      </c>
      <c r="M126" s="44">
        <f t="shared" si="20"/>
        <v>529205.35</v>
      </c>
      <c r="N126" s="45">
        <f t="shared" si="21"/>
        <v>20.066369642907926</v>
      </c>
      <c r="O126" s="55">
        <f t="shared" si="22"/>
        <v>49.93363035709207</v>
      </c>
      <c r="P126" s="54">
        <f t="shared" si="23"/>
        <v>2108069.65</v>
      </c>
      <c r="Q126" s="56">
        <f t="shared" si="17"/>
        <v>79.93363035709207</v>
      </c>
      <c r="S126" s="1">
        <v>3</v>
      </c>
      <c r="T126" s="1">
        <v>53</v>
      </c>
      <c r="U126" s="1"/>
      <c r="V126" s="1" t="s">
        <v>38</v>
      </c>
      <c r="X126" s="38"/>
      <c r="Y126" s="39"/>
      <c r="Z126" s="1">
        <v>70</v>
      </c>
      <c r="AA126" s="1">
        <v>20</v>
      </c>
      <c r="AB126" s="49">
        <f t="shared" si="25"/>
        <v>0</v>
      </c>
      <c r="AF126" s="39"/>
      <c r="AG126" s="39"/>
      <c r="AH126" s="39">
        <f t="shared" si="24"/>
        <v>0</v>
      </c>
    </row>
    <row r="127" spans="1:34" s="37" customFormat="1" ht="23.25" customHeight="1">
      <c r="A127" s="50">
        <v>117</v>
      </c>
      <c r="B127" s="51" t="s">
        <v>157</v>
      </c>
      <c r="C127" s="52">
        <v>2071700</v>
      </c>
      <c r="D127" s="52"/>
      <c r="E127" s="53">
        <f t="shared" si="18"/>
        <v>2071700</v>
      </c>
      <c r="F127" s="54">
        <v>415241.16</v>
      </c>
      <c r="G127" s="45">
        <f t="shared" si="13"/>
        <v>20.043498576048655</v>
      </c>
      <c r="H127" s="46">
        <f t="shared" si="14"/>
        <v>-0.04349857604865548</v>
      </c>
      <c r="I127" s="47">
        <f t="shared" si="19"/>
        <v>1656458.84</v>
      </c>
      <c r="J127" s="48">
        <f t="shared" si="15"/>
        <v>79.95650142395134</v>
      </c>
      <c r="K127" s="54"/>
      <c r="L127" s="45">
        <f t="shared" si="16"/>
        <v>0</v>
      </c>
      <c r="M127" s="44">
        <f t="shared" si="20"/>
        <v>415241.16</v>
      </c>
      <c r="N127" s="45">
        <f t="shared" si="21"/>
        <v>20.043498576048655</v>
      </c>
      <c r="O127" s="55">
        <f t="shared" si="22"/>
        <v>49.956501423951345</v>
      </c>
      <c r="P127" s="54">
        <f t="shared" si="23"/>
        <v>1656458.84</v>
      </c>
      <c r="Q127" s="56">
        <f t="shared" si="17"/>
        <v>79.95650142395134</v>
      </c>
      <c r="S127" s="1">
        <v>7</v>
      </c>
      <c r="T127" s="1">
        <v>3</v>
      </c>
      <c r="U127" s="1" t="s">
        <v>93</v>
      </c>
      <c r="V127" s="1" t="s">
        <v>38</v>
      </c>
      <c r="X127" s="38"/>
      <c r="Y127" s="39"/>
      <c r="Z127" s="1">
        <v>70</v>
      </c>
      <c r="AA127" s="1">
        <v>20</v>
      </c>
      <c r="AB127" s="49">
        <f t="shared" si="25"/>
        <v>0</v>
      </c>
      <c r="AF127" s="39"/>
      <c r="AG127" s="39"/>
      <c r="AH127" s="39">
        <f t="shared" si="24"/>
        <v>0</v>
      </c>
    </row>
    <row r="128" spans="1:34" s="37" customFormat="1" ht="23.25" customHeight="1">
      <c r="A128" s="50">
        <v>118</v>
      </c>
      <c r="B128" s="51" t="s">
        <v>158</v>
      </c>
      <c r="C128" s="52">
        <v>879790</v>
      </c>
      <c r="D128" s="52"/>
      <c r="E128" s="53">
        <f t="shared" si="18"/>
        <v>879790</v>
      </c>
      <c r="F128" s="54">
        <v>176297.89</v>
      </c>
      <c r="G128" s="45">
        <f t="shared" si="13"/>
        <v>20.038633082894783</v>
      </c>
      <c r="H128" s="46">
        <f t="shared" si="14"/>
        <v>-0.0386330828947834</v>
      </c>
      <c r="I128" s="47">
        <f t="shared" si="19"/>
        <v>703492.11</v>
      </c>
      <c r="J128" s="48">
        <f t="shared" si="15"/>
        <v>79.96136691710522</v>
      </c>
      <c r="K128" s="54"/>
      <c r="L128" s="45">
        <f t="shared" si="16"/>
        <v>0</v>
      </c>
      <c r="M128" s="44">
        <f t="shared" si="20"/>
        <v>176297.89</v>
      </c>
      <c r="N128" s="45">
        <f t="shared" si="21"/>
        <v>20.038633082894783</v>
      </c>
      <c r="O128" s="55">
        <f t="shared" si="22"/>
        <v>49.96136691710522</v>
      </c>
      <c r="P128" s="54">
        <f t="shared" si="23"/>
        <v>703492.11</v>
      </c>
      <c r="Q128" s="56">
        <f t="shared" si="17"/>
        <v>79.96136691710522</v>
      </c>
      <c r="S128" s="1">
        <v>4</v>
      </c>
      <c r="T128" s="1">
        <v>83</v>
      </c>
      <c r="U128" s="1"/>
      <c r="V128" s="1" t="s">
        <v>38</v>
      </c>
      <c r="X128" s="38"/>
      <c r="Y128" s="39"/>
      <c r="Z128" s="1">
        <v>70</v>
      </c>
      <c r="AA128" s="1">
        <v>20</v>
      </c>
      <c r="AB128" s="49">
        <f t="shared" si="25"/>
        <v>0</v>
      </c>
      <c r="AF128" s="39"/>
      <c r="AG128" s="39"/>
      <c r="AH128" s="39">
        <f t="shared" si="24"/>
        <v>0</v>
      </c>
    </row>
    <row r="129" spans="1:34" s="37" customFormat="1" ht="23.25" customHeight="1">
      <c r="A129" s="50">
        <v>119</v>
      </c>
      <c r="B129" s="51" t="s">
        <v>159</v>
      </c>
      <c r="C129" s="52">
        <v>7582880</v>
      </c>
      <c r="D129" s="52"/>
      <c r="E129" s="53">
        <f t="shared" si="18"/>
        <v>7582880</v>
      </c>
      <c r="F129" s="54">
        <v>1509900.92</v>
      </c>
      <c r="G129" s="45">
        <f t="shared" si="13"/>
        <v>19.911971704682127</v>
      </c>
      <c r="H129" s="46">
        <f t="shared" si="14"/>
        <v>0.08802829531787282</v>
      </c>
      <c r="I129" s="47">
        <f t="shared" si="19"/>
        <v>6072979.08</v>
      </c>
      <c r="J129" s="48">
        <f t="shared" si="15"/>
        <v>80.08802829531787</v>
      </c>
      <c r="K129" s="54"/>
      <c r="L129" s="45">
        <f t="shared" si="16"/>
        <v>0</v>
      </c>
      <c r="M129" s="44">
        <f t="shared" si="20"/>
        <v>1509900.92</v>
      </c>
      <c r="N129" s="45">
        <f t="shared" si="21"/>
        <v>19.911971704682127</v>
      </c>
      <c r="O129" s="55">
        <f t="shared" si="22"/>
        <v>50.08802829531787</v>
      </c>
      <c r="P129" s="54">
        <f t="shared" si="23"/>
        <v>6072979.08</v>
      </c>
      <c r="Q129" s="56">
        <f t="shared" si="17"/>
        <v>80.08802829531787</v>
      </c>
      <c r="S129" s="1">
        <v>2</v>
      </c>
      <c r="T129" s="1">
        <v>83</v>
      </c>
      <c r="U129" s="1"/>
      <c r="V129" s="1" t="s">
        <v>38</v>
      </c>
      <c r="X129" s="38"/>
      <c r="Y129" s="39"/>
      <c r="Z129" s="1">
        <v>70</v>
      </c>
      <c r="AA129" s="1">
        <v>20</v>
      </c>
      <c r="AB129" s="49">
        <f t="shared" si="25"/>
        <v>0</v>
      </c>
      <c r="AF129" s="39"/>
      <c r="AG129" s="39"/>
      <c r="AH129" s="39">
        <f t="shared" si="24"/>
        <v>0</v>
      </c>
    </row>
    <row r="130" spans="1:34" s="37" customFormat="1" ht="23.25" customHeight="1">
      <c r="A130" s="50">
        <v>120</v>
      </c>
      <c r="B130" s="51" t="s">
        <v>160</v>
      </c>
      <c r="C130" s="52">
        <v>1156860</v>
      </c>
      <c r="D130" s="52"/>
      <c r="E130" s="53">
        <f t="shared" si="18"/>
        <v>1156860</v>
      </c>
      <c r="F130" s="54">
        <v>229773.2</v>
      </c>
      <c r="G130" s="45">
        <f t="shared" si="13"/>
        <v>19.861798316131598</v>
      </c>
      <c r="H130" s="46">
        <f t="shared" si="14"/>
        <v>0.13820168386840237</v>
      </c>
      <c r="I130" s="47">
        <f t="shared" si="19"/>
        <v>927086.8</v>
      </c>
      <c r="J130" s="48">
        <f t="shared" si="15"/>
        <v>80.1382016838684</v>
      </c>
      <c r="K130" s="54">
        <v>170000</v>
      </c>
      <c r="L130" s="45">
        <f t="shared" si="16"/>
        <v>14.694950123610463</v>
      </c>
      <c r="M130" s="44">
        <f t="shared" si="20"/>
        <v>399773.2</v>
      </c>
      <c r="N130" s="45">
        <f t="shared" si="21"/>
        <v>34.55674843974206</v>
      </c>
      <c r="O130" s="55">
        <f t="shared" si="22"/>
        <v>35.44325156025794</v>
      </c>
      <c r="P130" s="54">
        <f t="shared" si="23"/>
        <v>757086.8</v>
      </c>
      <c r="Q130" s="56">
        <f t="shared" si="17"/>
        <v>65.44325156025793</v>
      </c>
      <c r="S130" s="1">
        <v>8</v>
      </c>
      <c r="T130" s="1">
        <v>83</v>
      </c>
      <c r="U130" s="1"/>
      <c r="V130" s="1" t="s">
        <v>38</v>
      </c>
      <c r="X130" s="38"/>
      <c r="Y130" s="39"/>
      <c r="Z130" s="1">
        <v>70</v>
      </c>
      <c r="AA130" s="1">
        <v>20</v>
      </c>
      <c r="AB130" s="49">
        <f t="shared" si="25"/>
        <v>0</v>
      </c>
      <c r="AF130" s="39"/>
      <c r="AG130" s="39"/>
      <c r="AH130" s="39">
        <f t="shared" si="24"/>
        <v>0</v>
      </c>
    </row>
    <row r="131" spans="1:34" s="37" customFormat="1" ht="23.25" customHeight="1">
      <c r="A131" s="50">
        <v>121</v>
      </c>
      <c r="B131" s="51" t="s">
        <v>161</v>
      </c>
      <c r="C131" s="52">
        <v>9349302</v>
      </c>
      <c r="D131" s="52"/>
      <c r="E131" s="53">
        <f t="shared" si="18"/>
        <v>9349302</v>
      </c>
      <c r="F131" s="54">
        <v>1854000.84</v>
      </c>
      <c r="G131" s="45">
        <f t="shared" si="13"/>
        <v>19.830366373874757</v>
      </c>
      <c r="H131" s="46">
        <f t="shared" si="14"/>
        <v>0.16963362612524335</v>
      </c>
      <c r="I131" s="47">
        <f t="shared" si="19"/>
        <v>7495301.16</v>
      </c>
      <c r="J131" s="48">
        <f t="shared" si="15"/>
        <v>80.16963362612525</v>
      </c>
      <c r="K131" s="54">
        <v>470170</v>
      </c>
      <c r="L131" s="45">
        <f t="shared" si="16"/>
        <v>5.028931571576146</v>
      </c>
      <c r="M131" s="44">
        <f t="shared" si="20"/>
        <v>2324170.84</v>
      </c>
      <c r="N131" s="45">
        <f t="shared" si="21"/>
        <v>24.8592979454509</v>
      </c>
      <c r="O131" s="55">
        <f t="shared" si="22"/>
        <v>45.140702054549095</v>
      </c>
      <c r="P131" s="54">
        <f t="shared" si="23"/>
        <v>7025131.16</v>
      </c>
      <c r="Q131" s="56">
        <f t="shared" si="17"/>
        <v>75.1407020545491</v>
      </c>
      <c r="S131" s="1">
        <v>7</v>
      </c>
      <c r="T131" s="1">
        <v>3</v>
      </c>
      <c r="U131" s="1" t="s">
        <v>93</v>
      </c>
      <c r="V131" s="1" t="s">
        <v>38</v>
      </c>
      <c r="X131" s="38"/>
      <c r="Y131" s="39"/>
      <c r="Z131" s="1">
        <v>70</v>
      </c>
      <c r="AA131" s="1">
        <v>20</v>
      </c>
      <c r="AB131" s="49">
        <f t="shared" si="25"/>
        <v>0</v>
      </c>
      <c r="AF131" s="39"/>
      <c r="AG131" s="39"/>
      <c r="AH131" s="39">
        <f t="shared" si="24"/>
        <v>0</v>
      </c>
    </row>
    <row r="132" spans="1:34" s="37" customFormat="1" ht="23.25" customHeight="1">
      <c r="A132" s="50">
        <v>122</v>
      </c>
      <c r="B132" s="51" t="s">
        <v>162</v>
      </c>
      <c r="C132" s="52">
        <v>1486530</v>
      </c>
      <c r="D132" s="52"/>
      <c r="E132" s="53">
        <f t="shared" si="18"/>
        <v>1486530</v>
      </c>
      <c r="F132" s="54">
        <v>294139.59</v>
      </c>
      <c r="G132" s="45">
        <f t="shared" si="13"/>
        <v>19.78699319892636</v>
      </c>
      <c r="H132" s="46">
        <f t="shared" si="14"/>
        <v>0.21300680107363945</v>
      </c>
      <c r="I132" s="47">
        <f t="shared" si="19"/>
        <v>1192390.41</v>
      </c>
      <c r="J132" s="48">
        <f t="shared" si="15"/>
        <v>80.21300680107363</v>
      </c>
      <c r="K132" s="54"/>
      <c r="L132" s="45">
        <f t="shared" si="16"/>
        <v>0</v>
      </c>
      <c r="M132" s="44">
        <f t="shared" si="20"/>
        <v>294139.59</v>
      </c>
      <c r="N132" s="45">
        <f t="shared" si="21"/>
        <v>19.78699319892636</v>
      </c>
      <c r="O132" s="55">
        <f t="shared" si="22"/>
        <v>50.21300680107364</v>
      </c>
      <c r="P132" s="54">
        <f t="shared" si="23"/>
        <v>1192390.41</v>
      </c>
      <c r="Q132" s="56">
        <f t="shared" si="17"/>
        <v>80.21300680107363</v>
      </c>
      <c r="S132" s="1">
        <v>9</v>
      </c>
      <c r="T132" s="1">
        <v>83</v>
      </c>
      <c r="U132" s="1"/>
      <c r="V132" s="1" t="s">
        <v>38</v>
      </c>
      <c r="X132" s="38"/>
      <c r="Y132" s="39"/>
      <c r="Z132" s="1">
        <v>70</v>
      </c>
      <c r="AA132" s="1">
        <v>20</v>
      </c>
      <c r="AB132" s="49">
        <f t="shared" si="25"/>
        <v>0</v>
      </c>
      <c r="AF132" s="39"/>
      <c r="AG132" s="39"/>
      <c r="AH132" s="39">
        <f t="shared" si="24"/>
        <v>0</v>
      </c>
    </row>
    <row r="133" spans="1:34" s="37" customFormat="1" ht="23.25" customHeight="1">
      <c r="A133" s="50">
        <v>123</v>
      </c>
      <c r="B133" s="51" t="s">
        <v>163</v>
      </c>
      <c r="C133" s="52">
        <v>20347180</v>
      </c>
      <c r="D133" s="52"/>
      <c r="E133" s="53">
        <f t="shared" si="18"/>
        <v>20347180</v>
      </c>
      <c r="F133" s="54">
        <v>4020991.71</v>
      </c>
      <c r="G133" s="45">
        <f t="shared" si="13"/>
        <v>19.76191152778911</v>
      </c>
      <c r="H133" s="46">
        <f t="shared" si="14"/>
        <v>0.23808847221089025</v>
      </c>
      <c r="I133" s="47">
        <f t="shared" si="19"/>
        <v>16326188.29</v>
      </c>
      <c r="J133" s="48">
        <f t="shared" si="15"/>
        <v>80.23808847221089</v>
      </c>
      <c r="K133" s="54"/>
      <c r="L133" s="45">
        <f t="shared" si="16"/>
        <v>0</v>
      </c>
      <c r="M133" s="44">
        <f t="shared" si="20"/>
        <v>4020991.71</v>
      </c>
      <c r="N133" s="45">
        <f t="shared" si="21"/>
        <v>19.76191152778911</v>
      </c>
      <c r="O133" s="55">
        <f t="shared" si="22"/>
        <v>50.23808847221089</v>
      </c>
      <c r="P133" s="54">
        <f t="shared" si="23"/>
        <v>16326188.29</v>
      </c>
      <c r="Q133" s="56">
        <f t="shared" si="17"/>
        <v>80.23808847221089</v>
      </c>
      <c r="S133" s="1">
        <v>1</v>
      </c>
      <c r="T133" s="1">
        <v>127</v>
      </c>
      <c r="U133" s="1"/>
      <c r="V133" s="1" t="s">
        <v>38</v>
      </c>
      <c r="X133" s="38"/>
      <c r="Y133" s="39"/>
      <c r="Z133" s="1">
        <v>70</v>
      </c>
      <c r="AA133" s="1">
        <v>20</v>
      </c>
      <c r="AB133" s="49">
        <f t="shared" si="25"/>
        <v>0</v>
      </c>
      <c r="AF133" s="39"/>
      <c r="AG133" s="39"/>
      <c r="AH133" s="39">
        <f t="shared" si="24"/>
        <v>0</v>
      </c>
    </row>
    <row r="134" spans="1:34" s="37" customFormat="1" ht="23.25" customHeight="1">
      <c r="A134" s="50">
        <v>124</v>
      </c>
      <c r="B134" s="51" t="s">
        <v>164</v>
      </c>
      <c r="C134" s="52">
        <v>13609690</v>
      </c>
      <c r="D134" s="52"/>
      <c r="E134" s="53">
        <f t="shared" si="18"/>
        <v>13609690</v>
      </c>
      <c r="F134" s="54">
        <v>2685678.13</v>
      </c>
      <c r="G134" s="45">
        <f t="shared" si="13"/>
        <v>19.733573137962733</v>
      </c>
      <c r="H134" s="46">
        <f t="shared" si="14"/>
        <v>0.2664268620372674</v>
      </c>
      <c r="I134" s="47">
        <f t="shared" si="19"/>
        <v>10924011.870000001</v>
      </c>
      <c r="J134" s="48">
        <f t="shared" si="15"/>
        <v>80.26642686203726</v>
      </c>
      <c r="K134" s="54"/>
      <c r="L134" s="45">
        <f t="shared" si="16"/>
        <v>0</v>
      </c>
      <c r="M134" s="44">
        <f t="shared" si="20"/>
        <v>2685678.13</v>
      </c>
      <c r="N134" s="45">
        <f t="shared" si="21"/>
        <v>19.733573137962733</v>
      </c>
      <c r="O134" s="55">
        <f t="shared" si="22"/>
        <v>50.266426862037264</v>
      </c>
      <c r="P134" s="54">
        <f t="shared" si="23"/>
        <v>10924011.870000001</v>
      </c>
      <c r="Q134" s="56">
        <f t="shared" si="17"/>
        <v>80.26642686203726</v>
      </c>
      <c r="S134" s="1">
        <v>1</v>
      </c>
      <c r="T134" s="1">
        <v>3</v>
      </c>
      <c r="U134" s="1" t="s">
        <v>93</v>
      </c>
      <c r="V134" s="1" t="s">
        <v>38</v>
      </c>
      <c r="X134" s="38"/>
      <c r="Y134" s="39"/>
      <c r="Z134" s="1">
        <v>70</v>
      </c>
      <c r="AA134" s="1">
        <v>20</v>
      </c>
      <c r="AB134" s="49">
        <f t="shared" si="25"/>
        <v>0</v>
      </c>
      <c r="AF134" s="39">
        <v>-208840</v>
      </c>
      <c r="AG134" s="39">
        <v>-10452</v>
      </c>
      <c r="AH134" s="39">
        <f t="shared" si="24"/>
        <v>-219292</v>
      </c>
    </row>
    <row r="135" spans="1:34" s="37" customFormat="1" ht="23.25" customHeight="1">
      <c r="A135" s="50">
        <v>125</v>
      </c>
      <c r="B135" s="51" t="s">
        <v>165</v>
      </c>
      <c r="C135" s="52">
        <v>5747092</v>
      </c>
      <c r="D135" s="52"/>
      <c r="E135" s="53">
        <f t="shared" si="18"/>
        <v>5747092</v>
      </c>
      <c r="F135" s="54">
        <v>1130966.17</v>
      </c>
      <c r="G135" s="45">
        <f t="shared" si="13"/>
        <v>19.67892927414421</v>
      </c>
      <c r="H135" s="46">
        <f t="shared" si="14"/>
        <v>0.32107072585579033</v>
      </c>
      <c r="I135" s="47">
        <f t="shared" si="19"/>
        <v>4616125.83</v>
      </c>
      <c r="J135" s="48">
        <f t="shared" si="15"/>
        <v>80.32107072585579</v>
      </c>
      <c r="K135" s="54">
        <v>864000</v>
      </c>
      <c r="L135" s="45">
        <f t="shared" si="16"/>
        <v>15.03369008187097</v>
      </c>
      <c r="M135" s="44">
        <f t="shared" si="20"/>
        <v>1994966.17</v>
      </c>
      <c r="N135" s="45">
        <f t="shared" si="21"/>
        <v>34.71261935601518</v>
      </c>
      <c r="O135" s="55">
        <f t="shared" si="22"/>
        <v>35.28738064398482</v>
      </c>
      <c r="P135" s="54">
        <f t="shared" si="23"/>
        <v>3752125.83</v>
      </c>
      <c r="Q135" s="56">
        <f t="shared" si="17"/>
        <v>65.28738064398482</v>
      </c>
      <c r="S135" s="1">
        <v>7</v>
      </c>
      <c r="T135" s="1">
        <v>83</v>
      </c>
      <c r="U135" s="1"/>
      <c r="V135" s="1" t="s">
        <v>38</v>
      </c>
      <c r="X135" s="38"/>
      <c r="Y135" s="39"/>
      <c r="Z135" s="1">
        <v>70</v>
      </c>
      <c r="AA135" s="1">
        <v>20</v>
      </c>
      <c r="AB135" s="49">
        <f t="shared" si="25"/>
        <v>0</v>
      </c>
      <c r="AF135" s="39"/>
      <c r="AG135" s="39"/>
      <c r="AH135" s="39">
        <f t="shared" si="24"/>
        <v>0</v>
      </c>
    </row>
    <row r="136" spans="1:34" s="37" customFormat="1" ht="23.25" customHeight="1">
      <c r="A136" s="50">
        <v>126</v>
      </c>
      <c r="B136" s="51" t="s">
        <v>166</v>
      </c>
      <c r="C136" s="52">
        <v>8176860</v>
      </c>
      <c r="D136" s="52"/>
      <c r="E136" s="53">
        <f t="shared" si="18"/>
        <v>8176860</v>
      </c>
      <c r="F136" s="54">
        <v>1604023.72</v>
      </c>
      <c r="G136" s="45">
        <f t="shared" si="13"/>
        <v>19.61662202850483</v>
      </c>
      <c r="H136" s="46">
        <f t="shared" si="14"/>
        <v>0.3833779714951717</v>
      </c>
      <c r="I136" s="47">
        <f t="shared" si="19"/>
        <v>6572836.28</v>
      </c>
      <c r="J136" s="48">
        <f t="shared" si="15"/>
        <v>80.38337797149516</v>
      </c>
      <c r="K136" s="54"/>
      <c r="L136" s="45">
        <f t="shared" si="16"/>
        <v>0</v>
      </c>
      <c r="M136" s="44">
        <f t="shared" si="20"/>
        <v>1604023.72</v>
      </c>
      <c r="N136" s="45">
        <f t="shared" si="21"/>
        <v>19.61662202850483</v>
      </c>
      <c r="O136" s="55">
        <f t="shared" si="22"/>
        <v>50.38337797149517</v>
      </c>
      <c r="P136" s="54">
        <f t="shared" si="23"/>
        <v>6572836.28</v>
      </c>
      <c r="Q136" s="56">
        <f t="shared" si="17"/>
        <v>80.38337797149516</v>
      </c>
      <c r="S136" s="1">
        <v>4</v>
      </c>
      <c r="T136" s="1">
        <v>17</v>
      </c>
      <c r="U136" s="1"/>
      <c r="V136" s="1" t="s">
        <v>38</v>
      </c>
      <c r="X136" s="38"/>
      <c r="Y136" s="39"/>
      <c r="Z136" s="1">
        <v>70</v>
      </c>
      <c r="AA136" s="1">
        <v>20</v>
      </c>
      <c r="AB136" s="49">
        <f t="shared" si="25"/>
        <v>0</v>
      </c>
      <c r="AF136" s="39"/>
      <c r="AG136" s="39"/>
      <c r="AH136" s="39">
        <f t="shared" si="24"/>
        <v>0</v>
      </c>
    </row>
    <row r="137" spans="1:34" s="37" customFormat="1" ht="23.25" customHeight="1">
      <c r="A137" s="50">
        <v>127</v>
      </c>
      <c r="B137" s="51" t="s">
        <v>167</v>
      </c>
      <c r="C137" s="52">
        <v>7939820</v>
      </c>
      <c r="D137" s="52"/>
      <c r="E137" s="53">
        <f t="shared" si="18"/>
        <v>7939820</v>
      </c>
      <c r="F137" s="54">
        <v>1557019.01</v>
      </c>
      <c r="G137" s="45">
        <f t="shared" si="13"/>
        <v>19.61025577406037</v>
      </c>
      <c r="H137" s="46">
        <f t="shared" si="14"/>
        <v>0.38974422593963</v>
      </c>
      <c r="I137" s="47">
        <f t="shared" si="19"/>
        <v>6382800.99</v>
      </c>
      <c r="J137" s="48">
        <f t="shared" si="15"/>
        <v>80.38974422593964</v>
      </c>
      <c r="K137" s="54">
        <v>499110</v>
      </c>
      <c r="L137" s="45">
        <f t="shared" si="16"/>
        <v>6.286162658599313</v>
      </c>
      <c r="M137" s="44">
        <f t="shared" si="20"/>
        <v>2056129.01</v>
      </c>
      <c r="N137" s="45">
        <f t="shared" si="21"/>
        <v>25.896418432659683</v>
      </c>
      <c r="O137" s="55">
        <f t="shared" si="22"/>
        <v>44.10358156734031</v>
      </c>
      <c r="P137" s="54">
        <f t="shared" si="23"/>
        <v>5883690.99</v>
      </c>
      <c r="Q137" s="56">
        <f t="shared" si="17"/>
        <v>74.10358156734031</v>
      </c>
      <c r="S137" s="1">
        <v>2</v>
      </c>
      <c r="T137" s="1">
        <v>3</v>
      </c>
      <c r="U137" s="1" t="s">
        <v>93</v>
      </c>
      <c r="V137" s="1" t="s">
        <v>38</v>
      </c>
      <c r="X137" s="38"/>
      <c r="Y137" s="39"/>
      <c r="Z137" s="1">
        <v>70</v>
      </c>
      <c r="AA137" s="1">
        <v>20</v>
      </c>
      <c r="AB137" s="49">
        <f t="shared" si="25"/>
        <v>0</v>
      </c>
      <c r="AF137" s="39"/>
      <c r="AG137" s="39"/>
      <c r="AH137" s="39">
        <f t="shared" si="24"/>
        <v>0</v>
      </c>
    </row>
    <row r="138" spans="1:34" s="37" customFormat="1" ht="23.25" customHeight="1">
      <c r="A138" s="50">
        <v>128</v>
      </c>
      <c r="B138" s="51" t="s">
        <v>168</v>
      </c>
      <c r="C138" s="52">
        <v>7408420</v>
      </c>
      <c r="D138" s="52"/>
      <c r="E138" s="53">
        <f t="shared" si="18"/>
        <v>7408420</v>
      </c>
      <c r="F138" s="54">
        <v>1443103.67</v>
      </c>
      <c r="G138" s="45">
        <f aca="true" t="shared" si="26" ref="G138:G201">+F138*100/E138</f>
        <v>19.479236733338553</v>
      </c>
      <c r="H138" s="46">
        <f aca="true" t="shared" si="27" ref="H138:H201">+AA138-G138</f>
        <v>0.5207632666614472</v>
      </c>
      <c r="I138" s="47">
        <f t="shared" si="19"/>
        <v>5965316.33</v>
      </c>
      <c r="J138" s="48">
        <f aca="true" t="shared" si="28" ref="J138:J201">+I138*100/E138</f>
        <v>80.52076326666145</v>
      </c>
      <c r="K138" s="54">
        <v>201400</v>
      </c>
      <c r="L138" s="45">
        <f aca="true" t="shared" si="29" ref="L138:L201">+K138*100/E138</f>
        <v>2.718528377170841</v>
      </c>
      <c r="M138" s="44">
        <f t="shared" si="20"/>
        <v>1644503.67</v>
      </c>
      <c r="N138" s="45">
        <f t="shared" si="21"/>
        <v>22.197765110509394</v>
      </c>
      <c r="O138" s="55">
        <f t="shared" si="22"/>
        <v>47.802234889490606</v>
      </c>
      <c r="P138" s="54">
        <f t="shared" si="23"/>
        <v>5763916.33</v>
      </c>
      <c r="Q138" s="56">
        <f aca="true" t="shared" si="30" ref="Q138:Q201">+P138*100/E138</f>
        <v>77.8022348894906</v>
      </c>
      <c r="S138" s="1">
        <v>5</v>
      </c>
      <c r="T138" s="1">
        <v>3</v>
      </c>
      <c r="U138" s="1" t="s">
        <v>93</v>
      </c>
      <c r="V138" s="1" t="s">
        <v>38</v>
      </c>
      <c r="X138" s="38"/>
      <c r="Y138" s="39"/>
      <c r="Z138" s="1">
        <v>70</v>
      </c>
      <c r="AA138" s="1">
        <v>20</v>
      </c>
      <c r="AB138" s="49">
        <f t="shared" si="25"/>
        <v>0</v>
      </c>
      <c r="AF138" s="39"/>
      <c r="AG138" s="39"/>
      <c r="AH138" s="39">
        <f t="shared" si="24"/>
        <v>0</v>
      </c>
    </row>
    <row r="139" spans="1:34" s="37" customFormat="1" ht="23.25" customHeight="1">
      <c r="A139" s="50">
        <v>129</v>
      </c>
      <c r="B139" s="51" t="s">
        <v>169</v>
      </c>
      <c r="C139" s="52">
        <v>683350</v>
      </c>
      <c r="D139" s="52"/>
      <c r="E139" s="53">
        <f aca="true" t="shared" si="31" ref="E139:E202">SUM(C139:D139)</f>
        <v>683350</v>
      </c>
      <c r="F139" s="54">
        <v>132991.56</v>
      </c>
      <c r="G139" s="45">
        <f t="shared" si="26"/>
        <v>19.461704836467405</v>
      </c>
      <c r="H139" s="46">
        <f t="shared" si="27"/>
        <v>0.5382951635325952</v>
      </c>
      <c r="I139" s="47">
        <f aca="true" t="shared" si="32" ref="I139:I202">+E139-F139</f>
        <v>550358.44</v>
      </c>
      <c r="J139" s="48">
        <f t="shared" si="28"/>
        <v>80.53829516353258</v>
      </c>
      <c r="K139" s="54"/>
      <c r="L139" s="45">
        <f t="shared" si="29"/>
        <v>0</v>
      </c>
      <c r="M139" s="44">
        <f aca="true" t="shared" si="33" ref="M139:M202">SUM(F139+K139)</f>
        <v>132991.56</v>
      </c>
      <c r="N139" s="45">
        <f aca="true" t="shared" si="34" ref="N139:N202">SUM(M139*100/E139)</f>
        <v>19.461704836467405</v>
      </c>
      <c r="O139" s="55">
        <f aca="true" t="shared" si="35" ref="O139:O202">+Z139-N139</f>
        <v>50.538295163532595</v>
      </c>
      <c r="P139" s="54">
        <f aca="true" t="shared" si="36" ref="P139:P202">SUM(E139-M139)</f>
        <v>550358.44</v>
      </c>
      <c r="Q139" s="56">
        <f t="shared" si="30"/>
        <v>80.53829516353258</v>
      </c>
      <c r="S139" s="1">
        <v>83</v>
      </c>
      <c r="T139" s="1">
        <v>83</v>
      </c>
      <c r="U139" s="1"/>
      <c r="V139" s="1" t="s">
        <v>130</v>
      </c>
      <c r="X139" s="38"/>
      <c r="Y139" s="39"/>
      <c r="Z139" s="1">
        <v>70</v>
      </c>
      <c r="AA139" s="1">
        <v>20</v>
      </c>
      <c r="AB139" s="49">
        <f t="shared" si="25"/>
        <v>0</v>
      </c>
      <c r="AF139" s="39"/>
      <c r="AG139" s="39"/>
      <c r="AH139" s="39">
        <f aca="true" t="shared" si="37" ref="AH139:AH202">SUM(AF139:AG139)</f>
        <v>0</v>
      </c>
    </row>
    <row r="140" spans="1:34" s="37" customFormat="1" ht="23.25" customHeight="1">
      <c r="A140" s="50">
        <v>130</v>
      </c>
      <c r="B140" s="51" t="s">
        <v>170</v>
      </c>
      <c r="C140" s="52">
        <v>1083190</v>
      </c>
      <c r="D140" s="52"/>
      <c r="E140" s="53">
        <f t="shared" si="31"/>
        <v>1083190</v>
      </c>
      <c r="F140" s="54">
        <v>210672.32</v>
      </c>
      <c r="G140" s="45">
        <f t="shared" si="26"/>
        <v>19.44924897755703</v>
      </c>
      <c r="H140" s="46">
        <f t="shared" si="27"/>
        <v>0.5507510224429701</v>
      </c>
      <c r="I140" s="47">
        <f t="shared" si="32"/>
        <v>872517.6799999999</v>
      </c>
      <c r="J140" s="48">
        <f t="shared" si="28"/>
        <v>80.55075102244297</v>
      </c>
      <c r="K140" s="54">
        <v>41500</v>
      </c>
      <c r="L140" s="45">
        <f t="shared" si="29"/>
        <v>3.831276138073653</v>
      </c>
      <c r="M140" s="44">
        <f t="shared" si="33"/>
        <v>252172.32</v>
      </c>
      <c r="N140" s="45">
        <f t="shared" si="34"/>
        <v>23.280525115630684</v>
      </c>
      <c r="O140" s="55">
        <f t="shared" si="35"/>
        <v>46.71947488436932</v>
      </c>
      <c r="P140" s="54">
        <f t="shared" si="36"/>
        <v>831017.6799999999</v>
      </c>
      <c r="Q140" s="56">
        <f t="shared" si="30"/>
        <v>76.71947488436932</v>
      </c>
      <c r="S140" s="1">
        <v>6</v>
      </c>
      <c r="T140" s="1">
        <v>83</v>
      </c>
      <c r="U140" s="1"/>
      <c r="V140" s="1" t="s">
        <v>38</v>
      </c>
      <c r="X140" s="38"/>
      <c r="Y140" s="39"/>
      <c r="Z140" s="1">
        <v>70</v>
      </c>
      <c r="AA140" s="1">
        <v>20</v>
      </c>
      <c r="AB140" s="49">
        <f t="shared" si="25"/>
        <v>0</v>
      </c>
      <c r="AF140" s="39"/>
      <c r="AG140" s="39"/>
      <c r="AH140" s="39">
        <f t="shared" si="37"/>
        <v>0</v>
      </c>
    </row>
    <row r="141" spans="1:34" s="37" customFormat="1" ht="23.25" customHeight="1">
      <c r="A141" s="50">
        <v>131</v>
      </c>
      <c r="B141" s="51" t="s">
        <v>171</v>
      </c>
      <c r="C141" s="52">
        <v>4218500</v>
      </c>
      <c r="D141" s="52"/>
      <c r="E141" s="53">
        <f t="shared" si="31"/>
        <v>4218500</v>
      </c>
      <c r="F141" s="54">
        <v>815475.57</v>
      </c>
      <c r="G141" s="45">
        <f t="shared" si="26"/>
        <v>19.330936825885978</v>
      </c>
      <c r="H141" s="46">
        <f t="shared" si="27"/>
        <v>0.6690631741140223</v>
      </c>
      <c r="I141" s="47">
        <f t="shared" si="32"/>
        <v>3403024.43</v>
      </c>
      <c r="J141" s="48">
        <f t="shared" si="28"/>
        <v>80.66906317411402</v>
      </c>
      <c r="K141" s="54"/>
      <c r="L141" s="45">
        <f t="shared" si="29"/>
        <v>0</v>
      </c>
      <c r="M141" s="44">
        <f t="shared" si="33"/>
        <v>815475.57</v>
      </c>
      <c r="N141" s="45">
        <f t="shared" si="34"/>
        <v>19.330936825885978</v>
      </c>
      <c r="O141" s="55">
        <f t="shared" si="35"/>
        <v>50.66906317411402</v>
      </c>
      <c r="P141" s="54">
        <f t="shared" si="36"/>
        <v>3403024.43</v>
      </c>
      <c r="Q141" s="56">
        <f t="shared" si="30"/>
        <v>80.66906317411402</v>
      </c>
      <c r="S141" s="1">
        <v>2</v>
      </c>
      <c r="T141" s="1">
        <v>3</v>
      </c>
      <c r="U141" s="1" t="s">
        <v>93</v>
      </c>
      <c r="V141" s="1" t="s">
        <v>38</v>
      </c>
      <c r="X141" s="38"/>
      <c r="Y141" s="39"/>
      <c r="Z141" s="1">
        <v>70</v>
      </c>
      <c r="AA141" s="1">
        <v>20</v>
      </c>
      <c r="AB141" s="49">
        <f t="shared" si="25"/>
        <v>0</v>
      </c>
      <c r="AF141" s="39"/>
      <c r="AG141" s="39"/>
      <c r="AH141" s="39">
        <f t="shared" si="37"/>
        <v>0</v>
      </c>
    </row>
    <row r="142" spans="1:34" s="37" customFormat="1" ht="23.25" customHeight="1">
      <c r="A142" s="50">
        <v>132</v>
      </c>
      <c r="B142" s="51" t="s">
        <v>172</v>
      </c>
      <c r="C142" s="52">
        <v>10472510</v>
      </c>
      <c r="D142" s="52"/>
      <c r="E142" s="53">
        <f t="shared" si="31"/>
        <v>10472510</v>
      </c>
      <c r="F142" s="54">
        <v>2022065.08</v>
      </c>
      <c r="G142" s="45">
        <f t="shared" si="26"/>
        <v>19.30831367074369</v>
      </c>
      <c r="H142" s="46">
        <f t="shared" si="27"/>
        <v>0.69168632925631</v>
      </c>
      <c r="I142" s="47">
        <f t="shared" si="32"/>
        <v>8450444.92</v>
      </c>
      <c r="J142" s="48">
        <f t="shared" si="28"/>
        <v>80.69168632925631</v>
      </c>
      <c r="K142" s="54">
        <v>60000</v>
      </c>
      <c r="L142" s="45">
        <f t="shared" si="29"/>
        <v>0.572928552944805</v>
      </c>
      <c r="M142" s="44">
        <f t="shared" si="33"/>
        <v>2082065.08</v>
      </c>
      <c r="N142" s="45">
        <f t="shared" si="34"/>
        <v>19.881242223688496</v>
      </c>
      <c r="O142" s="55">
        <f t="shared" si="35"/>
        <v>50.118757776311504</v>
      </c>
      <c r="P142" s="54">
        <f t="shared" si="36"/>
        <v>8390444.92</v>
      </c>
      <c r="Q142" s="56">
        <f t="shared" si="30"/>
        <v>80.11875777631151</v>
      </c>
      <c r="S142" s="1">
        <v>6</v>
      </c>
      <c r="T142" s="1">
        <v>17</v>
      </c>
      <c r="U142" s="1"/>
      <c r="V142" s="1" t="s">
        <v>38</v>
      </c>
      <c r="X142" s="38"/>
      <c r="Y142" s="39"/>
      <c r="Z142" s="1">
        <v>70</v>
      </c>
      <c r="AA142" s="1">
        <v>20</v>
      </c>
      <c r="AB142" s="49">
        <f t="shared" si="25"/>
        <v>0</v>
      </c>
      <c r="AF142" s="39"/>
      <c r="AG142" s="39"/>
      <c r="AH142" s="39">
        <f t="shared" si="37"/>
        <v>0</v>
      </c>
    </row>
    <row r="143" spans="1:34" s="37" customFormat="1" ht="23.25" customHeight="1">
      <c r="A143" s="50">
        <v>133</v>
      </c>
      <c r="B143" s="51" t="s">
        <v>173</v>
      </c>
      <c r="C143" s="52">
        <v>1389410</v>
      </c>
      <c r="D143" s="52"/>
      <c r="E143" s="53">
        <f t="shared" si="31"/>
        <v>1389410</v>
      </c>
      <c r="F143" s="54">
        <v>268225.07</v>
      </c>
      <c r="G143" s="45">
        <f t="shared" si="26"/>
        <v>19.304961818325765</v>
      </c>
      <c r="H143" s="46">
        <f t="shared" si="27"/>
        <v>0.695038181674235</v>
      </c>
      <c r="I143" s="47">
        <f t="shared" si="32"/>
        <v>1121184.93</v>
      </c>
      <c r="J143" s="48">
        <f t="shared" si="28"/>
        <v>80.69503818167424</v>
      </c>
      <c r="K143" s="54"/>
      <c r="L143" s="45">
        <f t="shared" si="29"/>
        <v>0</v>
      </c>
      <c r="M143" s="44">
        <f t="shared" si="33"/>
        <v>268225.07</v>
      </c>
      <c r="N143" s="45">
        <f t="shared" si="34"/>
        <v>19.304961818325765</v>
      </c>
      <c r="O143" s="55">
        <f t="shared" si="35"/>
        <v>50.695038181674235</v>
      </c>
      <c r="P143" s="54">
        <f t="shared" si="36"/>
        <v>1121184.93</v>
      </c>
      <c r="Q143" s="56">
        <f t="shared" si="30"/>
        <v>80.69503818167424</v>
      </c>
      <c r="S143" s="1">
        <v>1</v>
      </c>
      <c r="T143" s="1">
        <v>83</v>
      </c>
      <c r="U143" s="1"/>
      <c r="V143" s="1" t="s">
        <v>38</v>
      </c>
      <c r="X143" s="38"/>
      <c r="Y143" s="39"/>
      <c r="Z143" s="1">
        <v>70</v>
      </c>
      <c r="AA143" s="1">
        <v>20</v>
      </c>
      <c r="AB143" s="49">
        <f t="shared" si="25"/>
        <v>0</v>
      </c>
      <c r="AF143" s="39"/>
      <c r="AG143" s="39"/>
      <c r="AH143" s="39">
        <f t="shared" si="37"/>
        <v>0</v>
      </c>
    </row>
    <row r="144" spans="1:34" s="37" customFormat="1" ht="23.25" customHeight="1">
      <c r="A144" s="50">
        <v>134</v>
      </c>
      <c r="B144" s="51" t="s">
        <v>174</v>
      </c>
      <c r="C144" s="52">
        <v>2734050</v>
      </c>
      <c r="D144" s="52"/>
      <c r="E144" s="53">
        <f t="shared" si="31"/>
        <v>2734050</v>
      </c>
      <c r="F144" s="54">
        <v>527352.17</v>
      </c>
      <c r="G144" s="45">
        <f t="shared" si="26"/>
        <v>19.288314771127084</v>
      </c>
      <c r="H144" s="46">
        <f t="shared" si="27"/>
        <v>0.7116852288729163</v>
      </c>
      <c r="I144" s="47">
        <f t="shared" si="32"/>
        <v>2206697.83</v>
      </c>
      <c r="J144" s="48">
        <f t="shared" si="28"/>
        <v>80.71168522887292</v>
      </c>
      <c r="K144" s="54"/>
      <c r="L144" s="45">
        <f t="shared" si="29"/>
        <v>0</v>
      </c>
      <c r="M144" s="44">
        <f t="shared" si="33"/>
        <v>527352.17</v>
      </c>
      <c r="N144" s="45">
        <f t="shared" si="34"/>
        <v>19.288314771127084</v>
      </c>
      <c r="O144" s="55">
        <f t="shared" si="35"/>
        <v>50.711685228872916</v>
      </c>
      <c r="P144" s="54">
        <f t="shared" si="36"/>
        <v>2206697.83</v>
      </c>
      <c r="Q144" s="56">
        <f t="shared" si="30"/>
        <v>80.71168522887292</v>
      </c>
      <c r="S144" s="1">
        <v>1</v>
      </c>
      <c r="T144" s="1">
        <v>83</v>
      </c>
      <c r="U144" s="1"/>
      <c r="V144" s="1" t="s">
        <v>38</v>
      </c>
      <c r="X144" s="38"/>
      <c r="Y144" s="39"/>
      <c r="Z144" s="1">
        <v>70</v>
      </c>
      <c r="AA144" s="1">
        <v>20</v>
      </c>
      <c r="AB144" s="49">
        <f t="shared" si="25"/>
        <v>0</v>
      </c>
      <c r="AF144" s="39"/>
      <c r="AG144" s="39"/>
      <c r="AH144" s="39">
        <f t="shared" si="37"/>
        <v>0</v>
      </c>
    </row>
    <row r="145" spans="1:34" s="37" customFormat="1" ht="23.25" customHeight="1">
      <c r="A145" s="50">
        <v>135</v>
      </c>
      <c r="B145" s="51" t="s">
        <v>175</v>
      </c>
      <c r="C145" s="52">
        <v>6598440</v>
      </c>
      <c r="D145" s="52"/>
      <c r="E145" s="53">
        <f t="shared" si="31"/>
        <v>6598440</v>
      </c>
      <c r="F145" s="54">
        <v>1265247.89</v>
      </c>
      <c r="G145" s="45">
        <f t="shared" si="26"/>
        <v>19.174954837810148</v>
      </c>
      <c r="H145" s="46">
        <f t="shared" si="27"/>
        <v>0.825045162189852</v>
      </c>
      <c r="I145" s="47">
        <f t="shared" si="32"/>
        <v>5333192.11</v>
      </c>
      <c r="J145" s="48">
        <f t="shared" si="28"/>
        <v>80.82504516218987</v>
      </c>
      <c r="K145" s="54"/>
      <c r="L145" s="45">
        <f t="shared" si="29"/>
        <v>0</v>
      </c>
      <c r="M145" s="44">
        <f t="shared" si="33"/>
        <v>1265247.89</v>
      </c>
      <c r="N145" s="45">
        <f t="shared" si="34"/>
        <v>19.174954837810148</v>
      </c>
      <c r="O145" s="55">
        <f t="shared" si="35"/>
        <v>50.82504516218985</v>
      </c>
      <c r="P145" s="54">
        <f t="shared" si="36"/>
        <v>5333192.11</v>
      </c>
      <c r="Q145" s="56">
        <f t="shared" si="30"/>
        <v>80.82504516218987</v>
      </c>
      <c r="S145" s="1">
        <v>5</v>
      </c>
      <c r="T145" s="1">
        <v>3</v>
      </c>
      <c r="U145" s="1" t="s">
        <v>93</v>
      </c>
      <c r="V145" s="1" t="s">
        <v>38</v>
      </c>
      <c r="X145" s="38"/>
      <c r="Y145" s="39"/>
      <c r="Z145" s="1">
        <v>70</v>
      </c>
      <c r="AA145" s="1">
        <v>20</v>
      </c>
      <c r="AB145" s="49">
        <f aca="true" t="shared" si="38" ref="AB145:AB208">+Y145+X145</f>
        <v>0</v>
      </c>
      <c r="AF145" s="39"/>
      <c r="AG145" s="39"/>
      <c r="AH145" s="39">
        <f t="shared" si="37"/>
        <v>0</v>
      </c>
    </row>
    <row r="146" spans="1:34" s="37" customFormat="1" ht="23.25" customHeight="1">
      <c r="A146" s="50">
        <v>136</v>
      </c>
      <c r="B146" s="51" t="s">
        <v>176</v>
      </c>
      <c r="C146" s="52">
        <v>10615596</v>
      </c>
      <c r="D146" s="52"/>
      <c r="E146" s="53">
        <f t="shared" si="31"/>
        <v>10615596</v>
      </c>
      <c r="F146" s="54">
        <v>2032880.16</v>
      </c>
      <c r="G146" s="45">
        <f t="shared" si="26"/>
        <v>19.14993901425789</v>
      </c>
      <c r="H146" s="46">
        <f t="shared" si="27"/>
        <v>0.8500609857421111</v>
      </c>
      <c r="I146" s="47">
        <f t="shared" si="32"/>
        <v>8582715.84</v>
      </c>
      <c r="J146" s="48">
        <f t="shared" si="28"/>
        <v>80.8500609857421</v>
      </c>
      <c r="K146" s="54">
        <v>755000</v>
      </c>
      <c r="L146" s="45">
        <f t="shared" si="29"/>
        <v>7.112177215485593</v>
      </c>
      <c r="M146" s="44">
        <f t="shared" si="33"/>
        <v>2787880.16</v>
      </c>
      <c r="N146" s="45">
        <f t="shared" si="34"/>
        <v>26.262116229743484</v>
      </c>
      <c r="O146" s="55">
        <f t="shared" si="35"/>
        <v>43.737883770256516</v>
      </c>
      <c r="P146" s="54">
        <f t="shared" si="36"/>
        <v>7827715.84</v>
      </c>
      <c r="Q146" s="56">
        <f t="shared" si="30"/>
        <v>73.73788377025652</v>
      </c>
      <c r="S146" s="1">
        <v>8</v>
      </c>
      <c r="T146" s="1">
        <v>3</v>
      </c>
      <c r="U146" s="1" t="s">
        <v>93</v>
      </c>
      <c r="V146" s="1" t="s">
        <v>38</v>
      </c>
      <c r="X146" s="38"/>
      <c r="Y146" s="39"/>
      <c r="Z146" s="1">
        <v>70</v>
      </c>
      <c r="AA146" s="1">
        <v>20</v>
      </c>
      <c r="AB146" s="49">
        <f t="shared" si="38"/>
        <v>0</v>
      </c>
      <c r="AF146" s="39"/>
      <c r="AG146" s="39"/>
      <c r="AH146" s="39">
        <f t="shared" si="37"/>
        <v>0</v>
      </c>
    </row>
    <row r="147" spans="1:34" s="37" customFormat="1" ht="23.25" customHeight="1">
      <c r="A147" s="50">
        <v>137</v>
      </c>
      <c r="B147" s="51" t="s">
        <v>177</v>
      </c>
      <c r="C147" s="52">
        <v>1309790</v>
      </c>
      <c r="D147" s="52"/>
      <c r="E147" s="53">
        <f t="shared" si="31"/>
        <v>1309790</v>
      </c>
      <c r="F147" s="54">
        <v>250754.78</v>
      </c>
      <c r="G147" s="45">
        <f t="shared" si="26"/>
        <v>19.144655250078255</v>
      </c>
      <c r="H147" s="46">
        <f t="shared" si="27"/>
        <v>0.8553447499217448</v>
      </c>
      <c r="I147" s="47">
        <f t="shared" si="32"/>
        <v>1059035.22</v>
      </c>
      <c r="J147" s="48">
        <f t="shared" si="28"/>
        <v>80.85534474992174</v>
      </c>
      <c r="K147" s="54">
        <v>41500</v>
      </c>
      <c r="L147" s="45">
        <f t="shared" si="29"/>
        <v>3.168446850258438</v>
      </c>
      <c r="M147" s="44">
        <f t="shared" si="33"/>
        <v>292254.78</v>
      </c>
      <c r="N147" s="45">
        <f t="shared" si="34"/>
        <v>22.3131021003367</v>
      </c>
      <c r="O147" s="55">
        <f t="shared" si="35"/>
        <v>47.6868978996633</v>
      </c>
      <c r="P147" s="54">
        <f t="shared" si="36"/>
        <v>1017535.22</v>
      </c>
      <c r="Q147" s="56">
        <f t="shared" si="30"/>
        <v>77.68689789966331</v>
      </c>
      <c r="S147" s="1">
        <v>3</v>
      </c>
      <c r="T147" s="1">
        <v>83</v>
      </c>
      <c r="U147" s="1"/>
      <c r="V147" s="1" t="s">
        <v>38</v>
      </c>
      <c r="X147" s="38"/>
      <c r="Y147" s="39"/>
      <c r="Z147" s="1">
        <v>70</v>
      </c>
      <c r="AA147" s="1">
        <v>20</v>
      </c>
      <c r="AB147" s="49">
        <f t="shared" si="38"/>
        <v>0</v>
      </c>
      <c r="AF147" s="39"/>
      <c r="AG147" s="39"/>
      <c r="AH147" s="39">
        <f t="shared" si="37"/>
        <v>0</v>
      </c>
    </row>
    <row r="148" spans="1:34" s="37" customFormat="1" ht="23.25" customHeight="1">
      <c r="A148" s="50">
        <v>138</v>
      </c>
      <c r="B148" s="51" t="s">
        <v>178</v>
      </c>
      <c r="C148" s="52">
        <v>11084362</v>
      </c>
      <c r="D148" s="52"/>
      <c r="E148" s="53">
        <f t="shared" si="31"/>
        <v>11084362</v>
      </c>
      <c r="F148" s="54">
        <v>2121586.76</v>
      </c>
      <c r="G148" s="45">
        <f t="shared" si="26"/>
        <v>19.140359724808697</v>
      </c>
      <c r="H148" s="46">
        <f t="shared" si="27"/>
        <v>0.8596402751913033</v>
      </c>
      <c r="I148" s="47">
        <f t="shared" si="32"/>
        <v>8962775.24</v>
      </c>
      <c r="J148" s="48">
        <f t="shared" si="28"/>
        <v>80.8596402751913</v>
      </c>
      <c r="K148" s="54">
        <v>59130</v>
      </c>
      <c r="L148" s="45">
        <f t="shared" si="29"/>
        <v>0.5334542484267475</v>
      </c>
      <c r="M148" s="44">
        <f t="shared" si="33"/>
        <v>2180716.76</v>
      </c>
      <c r="N148" s="45">
        <f t="shared" si="34"/>
        <v>19.673813973235443</v>
      </c>
      <c r="O148" s="55">
        <f t="shared" si="35"/>
        <v>50.32618602676456</v>
      </c>
      <c r="P148" s="54">
        <f t="shared" si="36"/>
        <v>8903645.24</v>
      </c>
      <c r="Q148" s="56">
        <f t="shared" si="30"/>
        <v>80.32618602676456</v>
      </c>
      <c r="S148" s="1">
        <v>7</v>
      </c>
      <c r="T148" s="1">
        <v>3</v>
      </c>
      <c r="U148" s="1" t="s">
        <v>93</v>
      </c>
      <c r="V148" s="1" t="s">
        <v>38</v>
      </c>
      <c r="X148" s="38"/>
      <c r="Y148" s="39"/>
      <c r="Z148" s="1">
        <v>70</v>
      </c>
      <c r="AA148" s="1">
        <v>20</v>
      </c>
      <c r="AB148" s="49">
        <f t="shared" si="38"/>
        <v>0</v>
      </c>
      <c r="AF148" s="39"/>
      <c r="AG148" s="39"/>
      <c r="AH148" s="39">
        <f t="shared" si="37"/>
        <v>0</v>
      </c>
    </row>
    <row r="149" spans="1:34" s="37" customFormat="1" ht="23.25" customHeight="1">
      <c r="A149" s="50">
        <v>139</v>
      </c>
      <c r="B149" s="51" t="s">
        <v>179</v>
      </c>
      <c r="C149" s="52">
        <v>7690000</v>
      </c>
      <c r="D149" s="52"/>
      <c r="E149" s="53">
        <f t="shared" si="31"/>
        <v>7690000</v>
      </c>
      <c r="F149" s="54">
        <v>1467142.93</v>
      </c>
      <c r="G149" s="45">
        <f t="shared" si="26"/>
        <v>19.07858166449935</v>
      </c>
      <c r="H149" s="46">
        <f t="shared" si="27"/>
        <v>0.9214183355006504</v>
      </c>
      <c r="I149" s="47">
        <f t="shared" si="32"/>
        <v>6222857.07</v>
      </c>
      <c r="J149" s="48">
        <f t="shared" si="28"/>
        <v>80.92141833550065</v>
      </c>
      <c r="K149" s="54"/>
      <c r="L149" s="45">
        <f t="shared" si="29"/>
        <v>0</v>
      </c>
      <c r="M149" s="44">
        <f t="shared" si="33"/>
        <v>1467142.93</v>
      </c>
      <c r="N149" s="45">
        <f t="shared" si="34"/>
        <v>19.07858166449935</v>
      </c>
      <c r="O149" s="55">
        <f t="shared" si="35"/>
        <v>50.92141833550065</v>
      </c>
      <c r="P149" s="54">
        <f t="shared" si="36"/>
        <v>6222857.07</v>
      </c>
      <c r="Q149" s="56">
        <f t="shared" si="30"/>
        <v>80.92141833550065</v>
      </c>
      <c r="S149" s="1">
        <v>8</v>
      </c>
      <c r="T149" s="1">
        <v>17</v>
      </c>
      <c r="U149" s="1"/>
      <c r="V149" s="1" t="s">
        <v>38</v>
      </c>
      <c r="X149" s="38"/>
      <c r="Y149" s="39"/>
      <c r="Z149" s="1">
        <v>70</v>
      </c>
      <c r="AA149" s="1">
        <v>20</v>
      </c>
      <c r="AB149" s="49">
        <f t="shared" si="38"/>
        <v>0</v>
      </c>
      <c r="AF149" s="39"/>
      <c r="AG149" s="39"/>
      <c r="AH149" s="39">
        <f t="shared" si="37"/>
        <v>0</v>
      </c>
    </row>
    <row r="150" spans="1:34" s="37" customFormat="1" ht="23.25" customHeight="1">
      <c r="A150" s="50">
        <v>140</v>
      </c>
      <c r="B150" s="51" t="s">
        <v>180</v>
      </c>
      <c r="C150" s="52">
        <v>281132854</v>
      </c>
      <c r="D150" s="52">
        <v>148920</v>
      </c>
      <c r="E150" s="53">
        <f t="shared" si="31"/>
        <v>281281774</v>
      </c>
      <c r="F150" s="54">
        <v>53614841.18</v>
      </c>
      <c r="G150" s="45">
        <f t="shared" si="26"/>
        <v>19.060901251284058</v>
      </c>
      <c r="H150" s="46">
        <f t="shared" si="27"/>
        <v>0.9390987487159421</v>
      </c>
      <c r="I150" s="47">
        <f t="shared" si="32"/>
        <v>227666932.82</v>
      </c>
      <c r="J150" s="48">
        <f t="shared" si="28"/>
        <v>80.93909874871594</v>
      </c>
      <c r="K150" s="54">
        <v>7699362.14</v>
      </c>
      <c r="L150" s="45">
        <f t="shared" si="29"/>
        <v>2.7372417453538955</v>
      </c>
      <c r="M150" s="44">
        <f t="shared" si="33"/>
        <v>61314203.32</v>
      </c>
      <c r="N150" s="45">
        <f t="shared" si="34"/>
        <v>21.798142996637957</v>
      </c>
      <c r="O150" s="55">
        <f t="shared" si="35"/>
        <v>48.20185700336204</v>
      </c>
      <c r="P150" s="54">
        <f t="shared" si="36"/>
        <v>219967570.68</v>
      </c>
      <c r="Q150" s="56">
        <f t="shared" si="30"/>
        <v>78.20185700336205</v>
      </c>
      <c r="S150" s="1" t="s">
        <v>130</v>
      </c>
      <c r="T150" s="1">
        <v>83</v>
      </c>
      <c r="U150" s="1"/>
      <c r="V150" s="1" t="s">
        <v>130</v>
      </c>
      <c r="X150" s="38"/>
      <c r="Y150" s="39"/>
      <c r="Z150" s="1">
        <v>70</v>
      </c>
      <c r="AA150" s="1">
        <v>20</v>
      </c>
      <c r="AB150" s="49">
        <f t="shared" si="38"/>
        <v>0</v>
      </c>
      <c r="AF150" s="39"/>
      <c r="AG150" s="39"/>
      <c r="AH150" s="39">
        <f t="shared" si="37"/>
        <v>0</v>
      </c>
    </row>
    <row r="151" spans="1:34" s="37" customFormat="1" ht="23.25" customHeight="1">
      <c r="A151" s="50">
        <v>141</v>
      </c>
      <c r="B151" s="51" t="s">
        <v>181</v>
      </c>
      <c r="C151" s="52">
        <v>8308700</v>
      </c>
      <c r="D151" s="52"/>
      <c r="E151" s="53">
        <f t="shared" si="31"/>
        <v>8308700</v>
      </c>
      <c r="F151" s="54">
        <v>1582657.12</v>
      </c>
      <c r="G151" s="45">
        <f t="shared" si="26"/>
        <v>19.048191895242336</v>
      </c>
      <c r="H151" s="46">
        <f t="shared" si="27"/>
        <v>0.9518081047576636</v>
      </c>
      <c r="I151" s="47">
        <f t="shared" si="32"/>
        <v>6726042.88</v>
      </c>
      <c r="J151" s="48">
        <f t="shared" si="28"/>
        <v>80.95180810475766</v>
      </c>
      <c r="K151" s="54">
        <v>1880640</v>
      </c>
      <c r="L151" s="45">
        <f t="shared" si="29"/>
        <v>22.634587841659947</v>
      </c>
      <c r="M151" s="44">
        <f t="shared" si="33"/>
        <v>3463297.12</v>
      </c>
      <c r="N151" s="45">
        <f t="shared" si="34"/>
        <v>41.68277973690228</v>
      </c>
      <c r="O151" s="55">
        <f t="shared" si="35"/>
        <v>28.317220263097717</v>
      </c>
      <c r="P151" s="54">
        <f t="shared" si="36"/>
        <v>4845402.88</v>
      </c>
      <c r="Q151" s="56">
        <f t="shared" si="30"/>
        <v>58.31722026309772</v>
      </c>
      <c r="S151" s="1">
        <v>1</v>
      </c>
      <c r="T151" s="1">
        <v>3</v>
      </c>
      <c r="U151" s="1" t="s">
        <v>93</v>
      </c>
      <c r="V151" s="1" t="s">
        <v>38</v>
      </c>
      <c r="X151" s="38"/>
      <c r="Y151" s="39"/>
      <c r="Z151" s="1">
        <v>70</v>
      </c>
      <c r="AA151" s="1">
        <v>20</v>
      </c>
      <c r="AB151" s="49">
        <f t="shared" si="38"/>
        <v>0</v>
      </c>
      <c r="AF151" s="39"/>
      <c r="AG151" s="39"/>
      <c r="AH151" s="39">
        <f t="shared" si="37"/>
        <v>0</v>
      </c>
    </row>
    <row r="152" spans="1:34" s="37" customFormat="1" ht="23.25" customHeight="1">
      <c r="A152" s="50">
        <v>142</v>
      </c>
      <c r="B152" s="51" t="s">
        <v>182</v>
      </c>
      <c r="C152" s="52">
        <v>7120080</v>
      </c>
      <c r="D152" s="52"/>
      <c r="E152" s="53">
        <f t="shared" si="31"/>
        <v>7120080</v>
      </c>
      <c r="F152" s="54">
        <v>1355982.83</v>
      </c>
      <c r="G152" s="45">
        <f t="shared" si="26"/>
        <v>19.04448868552039</v>
      </c>
      <c r="H152" s="46">
        <f t="shared" si="27"/>
        <v>0.9555113144796117</v>
      </c>
      <c r="I152" s="47">
        <f t="shared" si="32"/>
        <v>5764097.17</v>
      </c>
      <c r="J152" s="48">
        <f t="shared" si="28"/>
        <v>80.95551131447961</v>
      </c>
      <c r="K152" s="54">
        <v>254790</v>
      </c>
      <c r="L152" s="45">
        <f t="shared" si="29"/>
        <v>3.578471028415411</v>
      </c>
      <c r="M152" s="44">
        <f t="shared" si="33"/>
        <v>1610772.83</v>
      </c>
      <c r="N152" s="45">
        <f t="shared" si="34"/>
        <v>22.6229597139358</v>
      </c>
      <c r="O152" s="55">
        <f t="shared" si="35"/>
        <v>47.3770402860642</v>
      </c>
      <c r="P152" s="54">
        <f t="shared" si="36"/>
        <v>5509307.17</v>
      </c>
      <c r="Q152" s="56">
        <f t="shared" si="30"/>
        <v>77.3770402860642</v>
      </c>
      <c r="S152" s="1">
        <v>4</v>
      </c>
      <c r="T152" s="1">
        <v>3</v>
      </c>
      <c r="U152" s="1" t="s">
        <v>93</v>
      </c>
      <c r="V152" s="1" t="s">
        <v>38</v>
      </c>
      <c r="X152" s="38"/>
      <c r="Y152" s="39"/>
      <c r="Z152" s="1">
        <v>70</v>
      </c>
      <c r="AA152" s="1">
        <v>20</v>
      </c>
      <c r="AB152" s="49">
        <f t="shared" si="38"/>
        <v>0</v>
      </c>
      <c r="AF152" s="39"/>
      <c r="AG152" s="39"/>
      <c r="AH152" s="39">
        <f t="shared" si="37"/>
        <v>0</v>
      </c>
    </row>
    <row r="153" spans="1:34" s="37" customFormat="1" ht="23.25" customHeight="1">
      <c r="A153" s="50">
        <v>143</v>
      </c>
      <c r="B153" s="51" t="s">
        <v>183</v>
      </c>
      <c r="C153" s="52">
        <v>9699492</v>
      </c>
      <c r="D153" s="52"/>
      <c r="E153" s="53">
        <f t="shared" si="31"/>
        <v>9699492</v>
      </c>
      <c r="F153" s="54">
        <v>1841739.77</v>
      </c>
      <c r="G153" s="45">
        <f t="shared" si="26"/>
        <v>18.98800236136078</v>
      </c>
      <c r="H153" s="46">
        <f t="shared" si="27"/>
        <v>1.0119976386392189</v>
      </c>
      <c r="I153" s="47">
        <f t="shared" si="32"/>
        <v>7857752.23</v>
      </c>
      <c r="J153" s="48">
        <f t="shared" si="28"/>
        <v>81.01199763863922</v>
      </c>
      <c r="K153" s="54">
        <v>654300</v>
      </c>
      <c r="L153" s="45">
        <f t="shared" si="29"/>
        <v>6.745714105439749</v>
      </c>
      <c r="M153" s="44">
        <f t="shared" si="33"/>
        <v>2496039.77</v>
      </c>
      <c r="N153" s="45">
        <f t="shared" si="34"/>
        <v>25.73371646680053</v>
      </c>
      <c r="O153" s="55">
        <f t="shared" si="35"/>
        <v>44.26628353319947</v>
      </c>
      <c r="P153" s="54">
        <f t="shared" si="36"/>
        <v>7203452.23</v>
      </c>
      <c r="Q153" s="56">
        <f t="shared" si="30"/>
        <v>74.26628353319947</v>
      </c>
      <c r="S153" s="1">
        <v>4</v>
      </c>
      <c r="T153" s="1">
        <v>3</v>
      </c>
      <c r="U153" s="1" t="s">
        <v>93</v>
      </c>
      <c r="V153" s="1" t="s">
        <v>38</v>
      </c>
      <c r="X153" s="38"/>
      <c r="Y153" s="39"/>
      <c r="Z153" s="1">
        <v>70</v>
      </c>
      <c r="AA153" s="1">
        <v>20</v>
      </c>
      <c r="AB153" s="49">
        <f t="shared" si="38"/>
        <v>0</v>
      </c>
      <c r="AF153" s="39"/>
      <c r="AG153" s="39"/>
      <c r="AH153" s="39">
        <f t="shared" si="37"/>
        <v>0</v>
      </c>
    </row>
    <row r="154" spans="1:34" s="37" customFormat="1" ht="23.25" customHeight="1">
      <c r="A154" s="50">
        <v>144</v>
      </c>
      <c r="B154" s="51" t="s">
        <v>184</v>
      </c>
      <c r="C154" s="52">
        <v>1740630</v>
      </c>
      <c r="D154" s="52"/>
      <c r="E154" s="53">
        <f t="shared" si="31"/>
        <v>1740630</v>
      </c>
      <c r="F154" s="54">
        <v>329917.13</v>
      </c>
      <c r="G154" s="45">
        <f t="shared" si="26"/>
        <v>18.953891981638833</v>
      </c>
      <c r="H154" s="46">
        <f t="shared" si="27"/>
        <v>1.046108018361167</v>
      </c>
      <c r="I154" s="47">
        <f t="shared" si="32"/>
        <v>1410712.87</v>
      </c>
      <c r="J154" s="48">
        <f t="shared" si="28"/>
        <v>81.04610801836117</v>
      </c>
      <c r="K154" s="54"/>
      <c r="L154" s="45">
        <f t="shared" si="29"/>
        <v>0</v>
      </c>
      <c r="M154" s="44">
        <f t="shared" si="33"/>
        <v>329917.13</v>
      </c>
      <c r="N154" s="45">
        <f t="shared" si="34"/>
        <v>18.953891981638833</v>
      </c>
      <c r="O154" s="55">
        <f t="shared" si="35"/>
        <v>51.04610801836117</v>
      </c>
      <c r="P154" s="54">
        <f t="shared" si="36"/>
        <v>1410712.87</v>
      </c>
      <c r="Q154" s="56">
        <f t="shared" si="30"/>
        <v>81.04610801836117</v>
      </c>
      <c r="S154" s="1">
        <v>5</v>
      </c>
      <c r="T154" s="1">
        <v>83</v>
      </c>
      <c r="U154" s="1"/>
      <c r="V154" s="1" t="s">
        <v>38</v>
      </c>
      <c r="X154" s="38"/>
      <c r="Y154" s="39"/>
      <c r="Z154" s="1">
        <v>70</v>
      </c>
      <c r="AA154" s="1">
        <v>20</v>
      </c>
      <c r="AB154" s="49">
        <f t="shared" si="38"/>
        <v>0</v>
      </c>
      <c r="AF154" s="39"/>
      <c r="AG154" s="39"/>
      <c r="AH154" s="39">
        <f t="shared" si="37"/>
        <v>0</v>
      </c>
    </row>
    <row r="155" spans="1:34" s="37" customFormat="1" ht="23.25" customHeight="1">
      <c r="A155" s="50">
        <v>145</v>
      </c>
      <c r="B155" s="51" t="s">
        <v>185</v>
      </c>
      <c r="C155" s="52">
        <v>6329320</v>
      </c>
      <c r="D155" s="52"/>
      <c r="E155" s="53">
        <f t="shared" si="31"/>
        <v>6329320</v>
      </c>
      <c r="F155" s="54">
        <v>1197217.35</v>
      </c>
      <c r="G155" s="45">
        <f t="shared" si="26"/>
        <v>18.91541824398198</v>
      </c>
      <c r="H155" s="46">
        <f t="shared" si="27"/>
        <v>1.0845817560180215</v>
      </c>
      <c r="I155" s="47">
        <f t="shared" si="32"/>
        <v>5132102.65</v>
      </c>
      <c r="J155" s="48">
        <f t="shared" si="28"/>
        <v>81.08458175601804</v>
      </c>
      <c r="K155" s="54"/>
      <c r="L155" s="45">
        <f t="shared" si="29"/>
        <v>0</v>
      </c>
      <c r="M155" s="44">
        <f t="shared" si="33"/>
        <v>1197217.35</v>
      </c>
      <c r="N155" s="45">
        <f t="shared" si="34"/>
        <v>18.91541824398198</v>
      </c>
      <c r="O155" s="55">
        <f t="shared" si="35"/>
        <v>51.084581756018025</v>
      </c>
      <c r="P155" s="54">
        <f t="shared" si="36"/>
        <v>5132102.65</v>
      </c>
      <c r="Q155" s="56">
        <f t="shared" si="30"/>
        <v>81.08458175601804</v>
      </c>
      <c r="S155" s="1">
        <v>2</v>
      </c>
      <c r="T155" s="1">
        <v>127</v>
      </c>
      <c r="U155" s="1"/>
      <c r="V155" s="1" t="s">
        <v>38</v>
      </c>
      <c r="X155" s="38"/>
      <c r="Y155" s="39"/>
      <c r="Z155" s="1">
        <v>70</v>
      </c>
      <c r="AA155" s="1">
        <v>20</v>
      </c>
      <c r="AB155" s="49">
        <f t="shared" si="38"/>
        <v>0</v>
      </c>
      <c r="AF155" s="39"/>
      <c r="AG155" s="39"/>
      <c r="AH155" s="39">
        <f t="shared" si="37"/>
        <v>0</v>
      </c>
    </row>
    <row r="156" spans="1:34" s="37" customFormat="1" ht="23.25" customHeight="1">
      <c r="A156" s="50">
        <v>146</v>
      </c>
      <c r="B156" s="51" t="s">
        <v>186</v>
      </c>
      <c r="C156" s="52">
        <v>6464782</v>
      </c>
      <c r="D156" s="52"/>
      <c r="E156" s="53">
        <f t="shared" si="31"/>
        <v>6464782</v>
      </c>
      <c r="F156" s="54">
        <v>1213381.56</v>
      </c>
      <c r="G156" s="45">
        <f t="shared" si="26"/>
        <v>18.769102500285392</v>
      </c>
      <c r="H156" s="46">
        <f t="shared" si="27"/>
        <v>1.230897499714608</v>
      </c>
      <c r="I156" s="47">
        <f t="shared" si="32"/>
        <v>5251400.4399999995</v>
      </c>
      <c r="J156" s="48">
        <f t="shared" si="28"/>
        <v>81.2308974997146</v>
      </c>
      <c r="K156" s="54"/>
      <c r="L156" s="45">
        <f t="shared" si="29"/>
        <v>0</v>
      </c>
      <c r="M156" s="44">
        <f t="shared" si="33"/>
        <v>1213381.56</v>
      </c>
      <c r="N156" s="45">
        <f t="shared" si="34"/>
        <v>18.769102500285392</v>
      </c>
      <c r="O156" s="55">
        <f t="shared" si="35"/>
        <v>51.23089749971461</v>
      </c>
      <c r="P156" s="54">
        <f t="shared" si="36"/>
        <v>5251400.4399999995</v>
      </c>
      <c r="Q156" s="56">
        <f t="shared" si="30"/>
        <v>81.2308974997146</v>
      </c>
      <c r="S156" s="1">
        <v>4</v>
      </c>
      <c r="T156" s="1">
        <v>3</v>
      </c>
      <c r="U156" s="1" t="s">
        <v>93</v>
      </c>
      <c r="V156" s="1" t="s">
        <v>38</v>
      </c>
      <c r="X156" s="38"/>
      <c r="Y156" s="39"/>
      <c r="Z156" s="1">
        <v>70</v>
      </c>
      <c r="AA156" s="1">
        <v>20</v>
      </c>
      <c r="AB156" s="49">
        <f t="shared" si="38"/>
        <v>0</v>
      </c>
      <c r="AF156" s="39"/>
      <c r="AG156" s="39"/>
      <c r="AH156" s="39">
        <f t="shared" si="37"/>
        <v>0</v>
      </c>
    </row>
    <row r="157" spans="1:34" s="37" customFormat="1" ht="23.25" customHeight="1">
      <c r="A157" s="50">
        <v>147</v>
      </c>
      <c r="B157" s="51" t="s">
        <v>187</v>
      </c>
      <c r="C157" s="52">
        <v>1257420</v>
      </c>
      <c r="D157" s="52"/>
      <c r="E157" s="53">
        <f t="shared" si="31"/>
        <v>1257420</v>
      </c>
      <c r="F157" s="54">
        <v>235931.2</v>
      </c>
      <c r="G157" s="45">
        <f t="shared" si="26"/>
        <v>18.763118130775716</v>
      </c>
      <c r="H157" s="46">
        <f t="shared" si="27"/>
        <v>1.236881869224284</v>
      </c>
      <c r="I157" s="47">
        <f t="shared" si="32"/>
        <v>1021488.8</v>
      </c>
      <c r="J157" s="48">
        <f t="shared" si="28"/>
        <v>81.23688186922429</v>
      </c>
      <c r="K157" s="54"/>
      <c r="L157" s="45">
        <f t="shared" si="29"/>
        <v>0</v>
      </c>
      <c r="M157" s="44">
        <f t="shared" si="33"/>
        <v>235931.2</v>
      </c>
      <c r="N157" s="45">
        <f t="shared" si="34"/>
        <v>18.763118130775716</v>
      </c>
      <c r="O157" s="55">
        <f t="shared" si="35"/>
        <v>51.236881869224284</v>
      </c>
      <c r="P157" s="54">
        <f t="shared" si="36"/>
        <v>1021488.8</v>
      </c>
      <c r="Q157" s="56">
        <f t="shared" si="30"/>
        <v>81.23688186922429</v>
      </c>
      <c r="S157" s="1">
        <v>4</v>
      </c>
      <c r="T157" s="1">
        <v>83</v>
      </c>
      <c r="U157" s="1"/>
      <c r="V157" s="1" t="s">
        <v>38</v>
      </c>
      <c r="X157" s="38"/>
      <c r="Y157" s="39"/>
      <c r="Z157" s="1">
        <v>70</v>
      </c>
      <c r="AA157" s="1">
        <v>20</v>
      </c>
      <c r="AB157" s="49">
        <f t="shared" si="38"/>
        <v>0</v>
      </c>
      <c r="AF157" s="39"/>
      <c r="AG157" s="39"/>
      <c r="AH157" s="39">
        <f t="shared" si="37"/>
        <v>0</v>
      </c>
    </row>
    <row r="158" spans="1:34" s="37" customFormat="1" ht="23.25" customHeight="1">
      <c r="A158" s="50">
        <v>148</v>
      </c>
      <c r="B158" s="51" t="s">
        <v>188</v>
      </c>
      <c r="C158" s="52">
        <v>13826920</v>
      </c>
      <c r="D158" s="52"/>
      <c r="E158" s="53">
        <f t="shared" si="31"/>
        <v>13826920</v>
      </c>
      <c r="F158" s="54">
        <v>2583096.19</v>
      </c>
      <c r="G158" s="45">
        <f t="shared" si="26"/>
        <v>18.681645587014316</v>
      </c>
      <c r="H158" s="46">
        <f t="shared" si="27"/>
        <v>1.3183544129856841</v>
      </c>
      <c r="I158" s="47">
        <f t="shared" si="32"/>
        <v>11243823.81</v>
      </c>
      <c r="J158" s="48">
        <f t="shared" si="28"/>
        <v>81.31835441298568</v>
      </c>
      <c r="K158" s="54"/>
      <c r="L158" s="45">
        <f t="shared" si="29"/>
        <v>0</v>
      </c>
      <c r="M158" s="44">
        <f t="shared" si="33"/>
        <v>2583096.19</v>
      </c>
      <c r="N158" s="45">
        <f t="shared" si="34"/>
        <v>18.681645587014316</v>
      </c>
      <c r="O158" s="55">
        <f t="shared" si="35"/>
        <v>51.318354412985684</v>
      </c>
      <c r="P158" s="54">
        <f t="shared" si="36"/>
        <v>11243823.81</v>
      </c>
      <c r="Q158" s="56">
        <f t="shared" si="30"/>
        <v>81.31835441298568</v>
      </c>
      <c r="S158" s="1">
        <v>5</v>
      </c>
      <c r="T158" s="1">
        <v>3</v>
      </c>
      <c r="U158" s="1" t="s">
        <v>93</v>
      </c>
      <c r="V158" s="1" t="s">
        <v>38</v>
      </c>
      <c r="X158" s="38"/>
      <c r="Y158" s="39"/>
      <c r="Z158" s="1">
        <v>70</v>
      </c>
      <c r="AA158" s="1">
        <v>20</v>
      </c>
      <c r="AB158" s="49">
        <f t="shared" si="38"/>
        <v>0</v>
      </c>
      <c r="AF158" s="39"/>
      <c r="AG158" s="39"/>
      <c r="AH158" s="39">
        <f t="shared" si="37"/>
        <v>0</v>
      </c>
    </row>
    <row r="159" spans="1:34" s="37" customFormat="1" ht="23.25" customHeight="1">
      <c r="A159" s="50">
        <v>149</v>
      </c>
      <c r="B159" s="51" t="s">
        <v>189</v>
      </c>
      <c r="C159" s="52">
        <v>3051190</v>
      </c>
      <c r="D159" s="52"/>
      <c r="E159" s="53">
        <f t="shared" si="31"/>
        <v>3051190</v>
      </c>
      <c r="F159" s="54">
        <v>569696.78</v>
      </c>
      <c r="G159" s="45">
        <f t="shared" si="26"/>
        <v>18.671298083698492</v>
      </c>
      <c r="H159" s="46">
        <f t="shared" si="27"/>
        <v>1.3287019163015081</v>
      </c>
      <c r="I159" s="47">
        <f t="shared" si="32"/>
        <v>2481493.2199999997</v>
      </c>
      <c r="J159" s="48">
        <f t="shared" si="28"/>
        <v>81.3287019163015</v>
      </c>
      <c r="K159" s="54"/>
      <c r="L159" s="45">
        <f t="shared" si="29"/>
        <v>0</v>
      </c>
      <c r="M159" s="44">
        <f t="shared" si="33"/>
        <v>569696.78</v>
      </c>
      <c r="N159" s="45">
        <f t="shared" si="34"/>
        <v>18.671298083698492</v>
      </c>
      <c r="O159" s="55">
        <f t="shared" si="35"/>
        <v>51.32870191630151</v>
      </c>
      <c r="P159" s="54">
        <f t="shared" si="36"/>
        <v>2481493.2199999997</v>
      </c>
      <c r="Q159" s="56">
        <f t="shared" si="30"/>
        <v>81.3287019163015</v>
      </c>
      <c r="S159" s="1">
        <v>8</v>
      </c>
      <c r="T159" s="1">
        <v>15</v>
      </c>
      <c r="U159" s="1"/>
      <c r="V159" s="1" t="s">
        <v>38</v>
      </c>
      <c r="X159" s="38"/>
      <c r="Y159" s="39"/>
      <c r="Z159" s="1">
        <v>70</v>
      </c>
      <c r="AA159" s="1">
        <v>20</v>
      </c>
      <c r="AB159" s="49">
        <f t="shared" si="38"/>
        <v>0</v>
      </c>
      <c r="AF159" s="39"/>
      <c r="AG159" s="39"/>
      <c r="AH159" s="39">
        <f t="shared" si="37"/>
        <v>0</v>
      </c>
    </row>
    <row r="160" spans="1:34" s="37" customFormat="1" ht="23.25" customHeight="1">
      <c r="A160" s="50">
        <v>150</v>
      </c>
      <c r="B160" s="51" t="s">
        <v>190</v>
      </c>
      <c r="C160" s="52">
        <v>4971670</v>
      </c>
      <c r="D160" s="52"/>
      <c r="E160" s="53">
        <f t="shared" si="31"/>
        <v>4971670</v>
      </c>
      <c r="F160" s="54">
        <v>917816.53</v>
      </c>
      <c r="G160" s="45">
        <f t="shared" si="26"/>
        <v>18.460930230687072</v>
      </c>
      <c r="H160" s="46">
        <f t="shared" si="27"/>
        <v>1.5390697693129276</v>
      </c>
      <c r="I160" s="47">
        <f t="shared" si="32"/>
        <v>4053853.4699999997</v>
      </c>
      <c r="J160" s="48">
        <f t="shared" si="28"/>
        <v>81.53906976931293</v>
      </c>
      <c r="K160" s="54">
        <v>201941</v>
      </c>
      <c r="L160" s="45">
        <f t="shared" si="29"/>
        <v>4.061834353446629</v>
      </c>
      <c r="M160" s="44">
        <f t="shared" si="33"/>
        <v>1119757.53</v>
      </c>
      <c r="N160" s="45">
        <f t="shared" si="34"/>
        <v>22.5227645841337</v>
      </c>
      <c r="O160" s="55">
        <f t="shared" si="35"/>
        <v>47.4772354158663</v>
      </c>
      <c r="P160" s="54">
        <f t="shared" si="36"/>
        <v>3851912.4699999997</v>
      </c>
      <c r="Q160" s="56">
        <f t="shared" si="30"/>
        <v>77.4772354158663</v>
      </c>
      <c r="S160" s="1">
        <v>6</v>
      </c>
      <c r="T160" s="1">
        <v>127</v>
      </c>
      <c r="U160" s="1"/>
      <c r="V160" s="1" t="s">
        <v>38</v>
      </c>
      <c r="X160" s="38"/>
      <c r="Y160" s="39"/>
      <c r="Z160" s="1">
        <v>70</v>
      </c>
      <c r="AA160" s="1">
        <v>20</v>
      </c>
      <c r="AB160" s="49">
        <f t="shared" si="38"/>
        <v>0</v>
      </c>
      <c r="AF160" s="39"/>
      <c r="AG160" s="39"/>
      <c r="AH160" s="39">
        <f t="shared" si="37"/>
        <v>0</v>
      </c>
    </row>
    <row r="161" spans="1:34" s="37" customFormat="1" ht="23.25" customHeight="1">
      <c r="A161" s="50">
        <v>151</v>
      </c>
      <c r="B161" s="51" t="s">
        <v>191</v>
      </c>
      <c r="C161" s="52">
        <v>6968470</v>
      </c>
      <c r="D161" s="52"/>
      <c r="E161" s="53">
        <f t="shared" si="31"/>
        <v>6968470</v>
      </c>
      <c r="F161" s="54">
        <v>1276067.68</v>
      </c>
      <c r="G161" s="45">
        <f t="shared" si="26"/>
        <v>18.31202085967221</v>
      </c>
      <c r="H161" s="46">
        <f t="shared" si="27"/>
        <v>1.6879791403277906</v>
      </c>
      <c r="I161" s="47">
        <f t="shared" si="32"/>
        <v>5692402.32</v>
      </c>
      <c r="J161" s="48">
        <f t="shared" si="28"/>
        <v>81.6879791403278</v>
      </c>
      <c r="K161" s="54">
        <v>6650</v>
      </c>
      <c r="L161" s="45">
        <f t="shared" si="29"/>
        <v>0.09542984327980174</v>
      </c>
      <c r="M161" s="44">
        <f t="shared" si="33"/>
        <v>1282717.68</v>
      </c>
      <c r="N161" s="45">
        <f t="shared" si="34"/>
        <v>18.407450702952012</v>
      </c>
      <c r="O161" s="55">
        <f t="shared" si="35"/>
        <v>51.59254929704799</v>
      </c>
      <c r="P161" s="54">
        <f t="shared" si="36"/>
        <v>5685752.32</v>
      </c>
      <c r="Q161" s="56">
        <f t="shared" si="30"/>
        <v>81.592549297048</v>
      </c>
      <c r="S161" s="1">
        <v>2</v>
      </c>
      <c r="T161" s="1">
        <v>3</v>
      </c>
      <c r="U161" s="1" t="s">
        <v>93</v>
      </c>
      <c r="V161" s="1" t="s">
        <v>38</v>
      </c>
      <c r="X161" s="38"/>
      <c r="Y161" s="39"/>
      <c r="Z161" s="1">
        <v>70</v>
      </c>
      <c r="AA161" s="1">
        <v>20</v>
      </c>
      <c r="AB161" s="49">
        <f t="shared" si="38"/>
        <v>0</v>
      </c>
      <c r="AF161" s="39"/>
      <c r="AG161" s="39"/>
      <c r="AH161" s="39">
        <f t="shared" si="37"/>
        <v>0</v>
      </c>
    </row>
    <row r="162" spans="1:34" s="37" customFormat="1" ht="23.25" customHeight="1">
      <c r="A162" s="50">
        <v>152</v>
      </c>
      <c r="B162" s="51" t="s">
        <v>192</v>
      </c>
      <c r="C162" s="52">
        <v>7370230</v>
      </c>
      <c r="D162" s="52"/>
      <c r="E162" s="53">
        <f t="shared" si="31"/>
        <v>7370230</v>
      </c>
      <c r="F162" s="54">
        <v>1348481.75</v>
      </c>
      <c r="G162" s="45">
        <f t="shared" si="26"/>
        <v>18.29633200049388</v>
      </c>
      <c r="H162" s="46">
        <f t="shared" si="27"/>
        <v>1.70366799950612</v>
      </c>
      <c r="I162" s="47">
        <f t="shared" si="32"/>
        <v>6021748.25</v>
      </c>
      <c r="J162" s="48">
        <f t="shared" si="28"/>
        <v>81.70366799950612</v>
      </c>
      <c r="K162" s="54"/>
      <c r="L162" s="45">
        <f t="shared" si="29"/>
        <v>0</v>
      </c>
      <c r="M162" s="44">
        <f t="shared" si="33"/>
        <v>1348481.75</v>
      </c>
      <c r="N162" s="45">
        <f t="shared" si="34"/>
        <v>18.29633200049388</v>
      </c>
      <c r="O162" s="55">
        <f t="shared" si="35"/>
        <v>51.70366799950612</v>
      </c>
      <c r="P162" s="54">
        <f t="shared" si="36"/>
        <v>6021748.25</v>
      </c>
      <c r="Q162" s="56">
        <f t="shared" si="30"/>
        <v>81.70366799950612</v>
      </c>
      <c r="S162" s="1">
        <v>4</v>
      </c>
      <c r="T162" s="1">
        <v>3</v>
      </c>
      <c r="U162" s="1" t="s">
        <v>93</v>
      </c>
      <c r="V162" s="1" t="s">
        <v>38</v>
      </c>
      <c r="X162" s="38"/>
      <c r="Y162" s="39"/>
      <c r="Z162" s="1">
        <v>70</v>
      </c>
      <c r="AA162" s="1">
        <v>20</v>
      </c>
      <c r="AB162" s="49">
        <f t="shared" si="38"/>
        <v>0</v>
      </c>
      <c r="AF162" s="39"/>
      <c r="AG162" s="39"/>
      <c r="AH162" s="39">
        <f t="shared" si="37"/>
        <v>0</v>
      </c>
    </row>
    <row r="163" spans="1:34" s="37" customFormat="1" ht="23.25" customHeight="1">
      <c r="A163" s="50">
        <v>153</v>
      </c>
      <c r="B163" s="51" t="s">
        <v>193</v>
      </c>
      <c r="C163" s="52">
        <v>2030782</v>
      </c>
      <c r="D163" s="52"/>
      <c r="E163" s="53">
        <f t="shared" si="31"/>
        <v>2030782</v>
      </c>
      <c r="F163" s="54">
        <v>370398.45</v>
      </c>
      <c r="G163" s="45">
        <f t="shared" si="26"/>
        <v>18.239202927739168</v>
      </c>
      <c r="H163" s="46">
        <f t="shared" si="27"/>
        <v>1.7607970722608322</v>
      </c>
      <c r="I163" s="47">
        <f t="shared" si="32"/>
        <v>1660383.55</v>
      </c>
      <c r="J163" s="48">
        <f t="shared" si="28"/>
        <v>81.76079707226083</v>
      </c>
      <c r="K163" s="54"/>
      <c r="L163" s="45">
        <f t="shared" si="29"/>
        <v>0</v>
      </c>
      <c r="M163" s="44">
        <f t="shared" si="33"/>
        <v>370398.45</v>
      </c>
      <c r="N163" s="45">
        <f t="shared" si="34"/>
        <v>18.239202927739168</v>
      </c>
      <c r="O163" s="55">
        <f t="shared" si="35"/>
        <v>51.76079707226083</v>
      </c>
      <c r="P163" s="54">
        <f t="shared" si="36"/>
        <v>1660383.55</v>
      </c>
      <c r="Q163" s="56">
        <f t="shared" si="30"/>
        <v>81.76079707226083</v>
      </c>
      <c r="S163" s="1">
        <v>3</v>
      </c>
      <c r="T163" s="1">
        <v>83</v>
      </c>
      <c r="U163" s="1"/>
      <c r="V163" s="1" t="s">
        <v>38</v>
      </c>
      <c r="X163" s="38"/>
      <c r="Y163" s="39"/>
      <c r="Z163" s="1">
        <v>70</v>
      </c>
      <c r="AA163" s="1">
        <v>20</v>
      </c>
      <c r="AB163" s="49">
        <f t="shared" si="38"/>
        <v>0</v>
      </c>
      <c r="AF163" s="39"/>
      <c r="AG163" s="39"/>
      <c r="AH163" s="39">
        <f t="shared" si="37"/>
        <v>0</v>
      </c>
    </row>
    <row r="164" spans="1:34" s="37" customFormat="1" ht="23.25" customHeight="1">
      <c r="A164" s="50">
        <v>154</v>
      </c>
      <c r="B164" s="51" t="s">
        <v>194</v>
      </c>
      <c r="C164" s="52">
        <v>1043050</v>
      </c>
      <c r="D164" s="52"/>
      <c r="E164" s="53">
        <f t="shared" si="31"/>
        <v>1043050</v>
      </c>
      <c r="F164" s="54">
        <v>189553.04</v>
      </c>
      <c r="G164" s="45">
        <f t="shared" si="26"/>
        <v>18.172958151574708</v>
      </c>
      <c r="H164" s="46">
        <f t="shared" si="27"/>
        <v>1.8270418484252922</v>
      </c>
      <c r="I164" s="47">
        <f t="shared" si="32"/>
        <v>853496.96</v>
      </c>
      <c r="J164" s="48">
        <f t="shared" si="28"/>
        <v>81.8270418484253</v>
      </c>
      <c r="K164" s="54"/>
      <c r="L164" s="45">
        <f t="shared" si="29"/>
        <v>0</v>
      </c>
      <c r="M164" s="44">
        <f t="shared" si="33"/>
        <v>189553.04</v>
      </c>
      <c r="N164" s="45">
        <f t="shared" si="34"/>
        <v>18.172958151574708</v>
      </c>
      <c r="O164" s="55">
        <f t="shared" si="35"/>
        <v>51.827041848425296</v>
      </c>
      <c r="P164" s="54">
        <f t="shared" si="36"/>
        <v>853496.96</v>
      </c>
      <c r="Q164" s="56">
        <f t="shared" si="30"/>
        <v>81.8270418484253</v>
      </c>
      <c r="S164" s="1">
        <v>4</v>
      </c>
      <c r="T164" s="1">
        <v>83</v>
      </c>
      <c r="U164" s="1"/>
      <c r="V164" s="1" t="s">
        <v>38</v>
      </c>
      <c r="X164" s="38"/>
      <c r="Y164" s="39"/>
      <c r="Z164" s="1">
        <v>70</v>
      </c>
      <c r="AA164" s="1">
        <v>20</v>
      </c>
      <c r="AB164" s="49">
        <f t="shared" si="38"/>
        <v>0</v>
      </c>
      <c r="AF164" s="39"/>
      <c r="AG164" s="39"/>
      <c r="AH164" s="39">
        <f t="shared" si="37"/>
        <v>0</v>
      </c>
    </row>
    <row r="165" spans="1:34" s="37" customFormat="1" ht="23.25" customHeight="1">
      <c r="A165" s="50">
        <v>155</v>
      </c>
      <c r="B165" s="51" t="s">
        <v>195</v>
      </c>
      <c r="C165" s="52">
        <v>1705770</v>
      </c>
      <c r="D165" s="52"/>
      <c r="E165" s="53">
        <f t="shared" si="31"/>
        <v>1705770</v>
      </c>
      <c r="F165" s="54">
        <v>309095.87</v>
      </c>
      <c r="G165" s="45">
        <f t="shared" si="26"/>
        <v>18.120606529602465</v>
      </c>
      <c r="H165" s="46">
        <f t="shared" si="27"/>
        <v>1.8793934703975346</v>
      </c>
      <c r="I165" s="47">
        <f t="shared" si="32"/>
        <v>1396674.13</v>
      </c>
      <c r="J165" s="48">
        <f t="shared" si="28"/>
        <v>81.87939347039753</v>
      </c>
      <c r="K165" s="54"/>
      <c r="L165" s="45">
        <f t="shared" si="29"/>
        <v>0</v>
      </c>
      <c r="M165" s="44">
        <f t="shared" si="33"/>
        <v>309095.87</v>
      </c>
      <c r="N165" s="45">
        <f t="shared" si="34"/>
        <v>18.120606529602465</v>
      </c>
      <c r="O165" s="55">
        <f t="shared" si="35"/>
        <v>51.87939347039753</v>
      </c>
      <c r="P165" s="54">
        <f t="shared" si="36"/>
        <v>1396674.13</v>
      </c>
      <c r="Q165" s="56">
        <f t="shared" si="30"/>
        <v>81.87939347039753</v>
      </c>
      <c r="S165" s="1">
        <v>2</v>
      </c>
      <c r="T165" s="1">
        <v>83</v>
      </c>
      <c r="U165" s="1"/>
      <c r="V165" s="1" t="s">
        <v>38</v>
      </c>
      <c r="X165" s="38"/>
      <c r="Y165" s="39"/>
      <c r="Z165" s="1">
        <v>70</v>
      </c>
      <c r="AA165" s="1">
        <v>20</v>
      </c>
      <c r="AB165" s="49">
        <f t="shared" si="38"/>
        <v>0</v>
      </c>
      <c r="AF165" s="39"/>
      <c r="AG165" s="39"/>
      <c r="AH165" s="39">
        <f t="shared" si="37"/>
        <v>0</v>
      </c>
    </row>
    <row r="166" spans="1:34" s="37" customFormat="1" ht="23.25" customHeight="1">
      <c r="A166" s="50">
        <v>156</v>
      </c>
      <c r="B166" s="51" t="s">
        <v>196</v>
      </c>
      <c r="C166" s="52">
        <v>22365378</v>
      </c>
      <c r="D166" s="52"/>
      <c r="E166" s="53">
        <f t="shared" si="31"/>
        <v>22365378</v>
      </c>
      <c r="F166" s="54">
        <v>4052539.55</v>
      </c>
      <c r="G166" s="45">
        <f t="shared" si="26"/>
        <v>18.119700682009487</v>
      </c>
      <c r="H166" s="46">
        <f t="shared" si="27"/>
        <v>1.880299317990513</v>
      </c>
      <c r="I166" s="47">
        <f t="shared" si="32"/>
        <v>18312838.45</v>
      </c>
      <c r="J166" s="48">
        <f t="shared" si="28"/>
        <v>81.8802993179905</v>
      </c>
      <c r="K166" s="54"/>
      <c r="L166" s="45">
        <f t="shared" si="29"/>
        <v>0</v>
      </c>
      <c r="M166" s="44">
        <f t="shared" si="33"/>
        <v>4052539.55</v>
      </c>
      <c r="N166" s="45">
        <f t="shared" si="34"/>
        <v>18.119700682009487</v>
      </c>
      <c r="O166" s="55">
        <f t="shared" si="35"/>
        <v>51.88029931799051</v>
      </c>
      <c r="P166" s="54">
        <f t="shared" si="36"/>
        <v>18312838.45</v>
      </c>
      <c r="Q166" s="56">
        <f t="shared" si="30"/>
        <v>81.8802993179905</v>
      </c>
      <c r="S166" s="1">
        <v>5</v>
      </c>
      <c r="T166" s="1">
        <v>3</v>
      </c>
      <c r="U166" s="1" t="s">
        <v>93</v>
      </c>
      <c r="V166" s="1" t="s">
        <v>38</v>
      </c>
      <c r="X166" s="38"/>
      <c r="Y166" s="39"/>
      <c r="Z166" s="1">
        <v>70</v>
      </c>
      <c r="AA166" s="1">
        <v>20</v>
      </c>
      <c r="AB166" s="49">
        <f t="shared" si="38"/>
        <v>0</v>
      </c>
      <c r="AF166" s="39"/>
      <c r="AG166" s="39"/>
      <c r="AH166" s="39">
        <f t="shared" si="37"/>
        <v>0</v>
      </c>
    </row>
    <row r="167" spans="1:34" s="37" customFormat="1" ht="23.25" customHeight="1">
      <c r="A167" s="50">
        <v>157</v>
      </c>
      <c r="B167" s="51" t="s">
        <v>197</v>
      </c>
      <c r="C167" s="52">
        <v>5391406</v>
      </c>
      <c r="D167" s="52"/>
      <c r="E167" s="53">
        <f t="shared" si="31"/>
        <v>5391406</v>
      </c>
      <c r="F167" s="54">
        <v>973893.53</v>
      </c>
      <c r="G167" s="45">
        <f t="shared" si="26"/>
        <v>18.06381359519205</v>
      </c>
      <c r="H167" s="46">
        <f t="shared" si="27"/>
        <v>1.9361864048079482</v>
      </c>
      <c r="I167" s="47">
        <f t="shared" si="32"/>
        <v>4417512.47</v>
      </c>
      <c r="J167" s="48">
        <f t="shared" si="28"/>
        <v>81.93618640480794</v>
      </c>
      <c r="K167" s="54">
        <v>133200</v>
      </c>
      <c r="L167" s="45">
        <f t="shared" si="29"/>
        <v>2.4705985785526074</v>
      </c>
      <c r="M167" s="44">
        <f t="shared" si="33"/>
        <v>1107093.53</v>
      </c>
      <c r="N167" s="45">
        <f t="shared" si="34"/>
        <v>20.53441217374466</v>
      </c>
      <c r="O167" s="55">
        <f t="shared" si="35"/>
        <v>49.465587826255344</v>
      </c>
      <c r="P167" s="54">
        <f t="shared" si="36"/>
        <v>4284312.47</v>
      </c>
      <c r="Q167" s="56">
        <f t="shared" si="30"/>
        <v>79.46558782625534</v>
      </c>
      <c r="S167" s="1">
        <v>9</v>
      </c>
      <c r="T167" s="1">
        <v>3</v>
      </c>
      <c r="U167" s="1" t="s">
        <v>93</v>
      </c>
      <c r="V167" s="1" t="s">
        <v>38</v>
      </c>
      <c r="X167" s="38"/>
      <c r="Y167" s="39"/>
      <c r="Z167" s="1">
        <v>70</v>
      </c>
      <c r="AA167" s="1">
        <v>20</v>
      </c>
      <c r="AB167" s="49">
        <f t="shared" si="38"/>
        <v>0</v>
      </c>
      <c r="AF167" s="39"/>
      <c r="AG167" s="39"/>
      <c r="AH167" s="39">
        <f t="shared" si="37"/>
        <v>0</v>
      </c>
    </row>
    <row r="168" spans="1:34" s="37" customFormat="1" ht="23.25" customHeight="1">
      <c r="A168" s="50">
        <v>158</v>
      </c>
      <c r="B168" s="51" t="s">
        <v>198</v>
      </c>
      <c r="C168" s="52">
        <v>9690430</v>
      </c>
      <c r="D168" s="52"/>
      <c r="E168" s="53">
        <f t="shared" si="31"/>
        <v>9690430</v>
      </c>
      <c r="F168" s="54">
        <v>1737597.72</v>
      </c>
      <c r="G168" s="45">
        <f t="shared" si="26"/>
        <v>17.931069312713678</v>
      </c>
      <c r="H168" s="46">
        <f t="shared" si="27"/>
        <v>2.068930687286322</v>
      </c>
      <c r="I168" s="47">
        <f t="shared" si="32"/>
        <v>7952832.28</v>
      </c>
      <c r="J168" s="48">
        <f t="shared" si="28"/>
        <v>82.06893068728633</v>
      </c>
      <c r="K168" s="54">
        <v>324210</v>
      </c>
      <c r="L168" s="45">
        <f t="shared" si="29"/>
        <v>3.345671967085052</v>
      </c>
      <c r="M168" s="44">
        <f t="shared" si="33"/>
        <v>2061807.72</v>
      </c>
      <c r="N168" s="45">
        <f t="shared" si="34"/>
        <v>21.276741279798728</v>
      </c>
      <c r="O168" s="55">
        <f t="shared" si="35"/>
        <v>48.72325872020127</v>
      </c>
      <c r="P168" s="54">
        <f t="shared" si="36"/>
        <v>7628622.28</v>
      </c>
      <c r="Q168" s="56">
        <f t="shared" si="30"/>
        <v>78.72325872020127</v>
      </c>
      <c r="S168" s="1">
        <v>3</v>
      </c>
      <c r="T168" s="1">
        <v>3</v>
      </c>
      <c r="U168" s="1" t="s">
        <v>93</v>
      </c>
      <c r="V168" s="1" t="s">
        <v>38</v>
      </c>
      <c r="X168" s="38"/>
      <c r="Y168" s="39"/>
      <c r="Z168" s="1">
        <v>70</v>
      </c>
      <c r="AA168" s="1">
        <v>20</v>
      </c>
      <c r="AB168" s="49">
        <f t="shared" si="38"/>
        <v>0</v>
      </c>
      <c r="AF168" s="39"/>
      <c r="AG168" s="39"/>
      <c r="AH168" s="39">
        <f t="shared" si="37"/>
        <v>0</v>
      </c>
    </row>
    <row r="169" spans="1:34" s="37" customFormat="1" ht="23.25" customHeight="1">
      <c r="A169" s="50">
        <v>159</v>
      </c>
      <c r="B169" s="51" t="s">
        <v>199</v>
      </c>
      <c r="C169" s="52">
        <v>6215480</v>
      </c>
      <c r="D169" s="52"/>
      <c r="E169" s="53">
        <f t="shared" si="31"/>
        <v>6215480</v>
      </c>
      <c r="F169" s="54">
        <v>1108233.49</v>
      </c>
      <c r="G169" s="45">
        <f t="shared" si="26"/>
        <v>17.830215687284007</v>
      </c>
      <c r="H169" s="46">
        <f t="shared" si="27"/>
        <v>2.1697843127159935</v>
      </c>
      <c r="I169" s="47">
        <f t="shared" si="32"/>
        <v>5107246.51</v>
      </c>
      <c r="J169" s="48">
        <f t="shared" si="28"/>
        <v>82.16978431271599</v>
      </c>
      <c r="K169" s="54"/>
      <c r="L169" s="45">
        <f t="shared" si="29"/>
        <v>0</v>
      </c>
      <c r="M169" s="44">
        <f t="shared" si="33"/>
        <v>1108233.49</v>
      </c>
      <c r="N169" s="45">
        <f t="shared" si="34"/>
        <v>17.830215687284007</v>
      </c>
      <c r="O169" s="55">
        <f t="shared" si="35"/>
        <v>52.16978431271599</v>
      </c>
      <c r="P169" s="54">
        <f t="shared" si="36"/>
        <v>5107246.51</v>
      </c>
      <c r="Q169" s="56">
        <f t="shared" si="30"/>
        <v>82.16978431271599</v>
      </c>
      <c r="S169" s="1">
        <v>2</v>
      </c>
      <c r="T169" s="1">
        <v>3</v>
      </c>
      <c r="U169" s="1" t="s">
        <v>93</v>
      </c>
      <c r="V169" s="1" t="s">
        <v>38</v>
      </c>
      <c r="X169" s="38"/>
      <c r="Y169" s="39"/>
      <c r="Z169" s="1">
        <v>70</v>
      </c>
      <c r="AA169" s="1">
        <v>20</v>
      </c>
      <c r="AB169" s="49">
        <f t="shared" si="38"/>
        <v>0</v>
      </c>
      <c r="AF169" s="39"/>
      <c r="AG169" s="39"/>
      <c r="AH169" s="39">
        <f t="shared" si="37"/>
        <v>0</v>
      </c>
    </row>
    <row r="170" spans="1:34" s="37" customFormat="1" ht="23.25" customHeight="1">
      <c r="A170" s="50">
        <v>160</v>
      </c>
      <c r="B170" s="51" t="s">
        <v>200</v>
      </c>
      <c r="C170" s="52">
        <v>5775120</v>
      </c>
      <c r="D170" s="52"/>
      <c r="E170" s="53">
        <f t="shared" si="31"/>
        <v>5775120</v>
      </c>
      <c r="F170" s="54">
        <v>1028664.39</v>
      </c>
      <c r="G170" s="45">
        <f t="shared" si="26"/>
        <v>17.81200027012426</v>
      </c>
      <c r="H170" s="46">
        <f t="shared" si="27"/>
        <v>2.1879997298757417</v>
      </c>
      <c r="I170" s="47">
        <f t="shared" si="32"/>
        <v>4746455.61</v>
      </c>
      <c r="J170" s="48">
        <f t="shared" si="28"/>
        <v>82.18799972987576</v>
      </c>
      <c r="K170" s="54"/>
      <c r="L170" s="45">
        <f t="shared" si="29"/>
        <v>0</v>
      </c>
      <c r="M170" s="44">
        <f t="shared" si="33"/>
        <v>1028664.39</v>
      </c>
      <c r="N170" s="45">
        <f t="shared" si="34"/>
        <v>17.81200027012426</v>
      </c>
      <c r="O170" s="55">
        <f t="shared" si="35"/>
        <v>52.18799972987574</v>
      </c>
      <c r="P170" s="54">
        <f t="shared" si="36"/>
        <v>4746455.61</v>
      </c>
      <c r="Q170" s="56">
        <f t="shared" si="30"/>
        <v>82.18799972987576</v>
      </c>
      <c r="S170" s="1">
        <v>9</v>
      </c>
      <c r="T170" s="1">
        <v>17</v>
      </c>
      <c r="U170" s="1"/>
      <c r="V170" s="1" t="s">
        <v>38</v>
      </c>
      <c r="X170" s="38"/>
      <c r="Y170" s="39"/>
      <c r="Z170" s="1">
        <v>70</v>
      </c>
      <c r="AA170" s="1">
        <v>20</v>
      </c>
      <c r="AB170" s="49">
        <f t="shared" si="38"/>
        <v>0</v>
      </c>
      <c r="AF170" s="39"/>
      <c r="AG170" s="39"/>
      <c r="AH170" s="39">
        <f t="shared" si="37"/>
        <v>0</v>
      </c>
    </row>
    <row r="171" spans="1:34" s="37" customFormat="1" ht="23.25" customHeight="1">
      <c r="A171" s="50">
        <v>161</v>
      </c>
      <c r="B171" s="51" t="s">
        <v>201</v>
      </c>
      <c r="C171" s="52">
        <v>12822962</v>
      </c>
      <c r="D171" s="52"/>
      <c r="E171" s="53">
        <f t="shared" si="31"/>
        <v>12822962</v>
      </c>
      <c r="F171" s="54">
        <v>2273179.46</v>
      </c>
      <c r="G171" s="45">
        <f t="shared" si="26"/>
        <v>17.72741321388927</v>
      </c>
      <c r="H171" s="46">
        <f t="shared" si="27"/>
        <v>2.272586786110729</v>
      </c>
      <c r="I171" s="47">
        <f t="shared" si="32"/>
        <v>10549782.54</v>
      </c>
      <c r="J171" s="48">
        <f t="shared" si="28"/>
        <v>82.27258678611072</v>
      </c>
      <c r="K171" s="54"/>
      <c r="L171" s="45">
        <f t="shared" si="29"/>
        <v>0</v>
      </c>
      <c r="M171" s="44">
        <f t="shared" si="33"/>
        <v>2273179.46</v>
      </c>
      <c r="N171" s="45">
        <f t="shared" si="34"/>
        <v>17.72741321388927</v>
      </c>
      <c r="O171" s="55">
        <f t="shared" si="35"/>
        <v>52.27258678611073</v>
      </c>
      <c r="P171" s="54">
        <f t="shared" si="36"/>
        <v>10549782.54</v>
      </c>
      <c r="Q171" s="56">
        <f t="shared" si="30"/>
        <v>82.27258678611072</v>
      </c>
      <c r="S171" s="1">
        <v>4</v>
      </c>
      <c r="T171" s="1">
        <v>3</v>
      </c>
      <c r="U171" s="1" t="s">
        <v>93</v>
      </c>
      <c r="V171" s="1" t="s">
        <v>38</v>
      </c>
      <c r="X171" s="38"/>
      <c r="Y171" s="39"/>
      <c r="Z171" s="1">
        <v>70</v>
      </c>
      <c r="AA171" s="1">
        <v>20</v>
      </c>
      <c r="AB171" s="49">
        <f t="shared" si="38"/>
        <v>0</v>
      </c>
      <c r="AF171" s="39"/>
      <c r="AG171" s="39"/>
      <c r="AH171" s="39">
        <f t="shared" si="37"/>
        <v>0</v>
      </c>
    </row>
    <row r="172" spans="1:34" s="37" customFormat="1" ht="23.25" customHeight="1">
      <c r="A172" s="50">
        <v>162</v>
      </c>
      <c r="B172" s="51" t="s">
        <v>202</v>
      </c>
      <c r="C172" s="52">
        <v>2511710</v>
      </c>
      <c r="D172" s="52"/>
      <c r="E172" s="53">
        <f t="shared" si="31"/>
        <v>2511710</v>
      </c>
      <c r="F172" s="54">
        <v>444219.68</v>
      </c>
      <c r="G172" s="45">
        <f t="shared" si="26"/>
        <v>17.685946227868662</v>
      </c>
      <c r="H172" s="46">
        <f t="shared" si="27"/>
        <v>2.314053772131338</v>
      </c>
      <c r="I172" s="47">
        <f t="shared" si="32"/>
        <v>2067490.32</v>
      </c>
      <c r="J172" s="48">
        <f t="shared" si="28"/>
        <v>82.31405377213133</v>
      </c>
      <c r="K172" s="54"/>
      <c r="L172" s="45">
        <f t="shared" si="29"/>
        <v>0</v>
      </c>
      <c r="M172" s="44">
        <f t="shared" si="33"/>
        <v>444219.68</v>
      </c>
      <c r="N172" s="45">
        <f t="shared" si="34"/>
        <v>17.685946227868662</v>
      </c>
      <c r="O172" s="55">
        <f t="shared" si="35"/>
        <v>52.31405377213134</v>
      </c>
      <c r="P172" s="54">
        <f t="shared" si="36"/>
        <v>2067490.32</v>
      </c>
      <c r="Q172" s="56">
        <f t="shared" si="30"/>
        <v>82.31405377213133</v>
      </c>
      <c r="S172" s="1">
        <v>3</v>
      </c>
      <c r="T172" s="1">
        <v>15</v>
      </c>
      <c r="U172" s="1"/>
      <c r="V172" s="1" t="s">
        <v>38</v>
      </c>
      <c r="X172" s="38"/>
      <c r="Y172" s="39"/>
      <c r="Z172" s="1">
        <v>70</v>
      </c>
      <c r="AA172" s="1">
        <v>20</v>
      </c>
      <c r="AB172" s="49">
        <f t="shared" si="38"/>
        <v>0</v>
      </c>
      <c r="AF172" s="39"/>
      <c r="AG172" s="39"/>
      <c r="AH172" s="39">
        <f t="shared" si="37"/>
        <v>0</v>
      </c>
    </row>
    <row r="173" spans="1:34" s="37" customFormat="1" ht="23.25" customHeight="1">
      <c r="A173" s="50">
        <v>163</v>
      </c>
      <c r="B173" s="51" t="s">
        <v>203</v>
      </c>
      <c r="C173" s="52">
        <v>5501540</v>
      </c>
      <c r="D173" s="52"/>
      <c r="E173" s="53">
        <f t="shared" si="31"/>
        <v>5501540</v>
      </c>
      <c r="F173" s="54">
        <v>972110.72</v>
      </c>
      <c r="G173" s="45">
        <f t="shared" si="26"/>
        <v>17.669792821646304</v>
      </c>
      <c r="H173" s="46">
        <f t="shared" si="27"/>
        <v>2.330207178353696</v>
      </c>
      <c r="I173" s="47">
        <f t="shared" si="32"/>
        <v>4529429.28</v>
      </c>
      <c r="J173" s="48">
        <f t="shared" si="28"/>
        <v>82.3302071783537</v>
      </c>
      <c r="K173" s="54">
        <v>193200</v>
      </c>
      <c r="L173" s="45">
        <f t="shared" si="29"/>
        <v>3.5117439844116376</v>
      </c>
      <c r="M173" s="44">
        <f t="shared" si="33"/>
        <v>1165310.72</v>
      </c>
      <c r="N173" s="45">
        <f t="shared" si="34"/>
        <v>21.18153680605794</v>
      </c>
      <c r="O173" s="55">
        <f t="shared" si="35"/>
        <v>48.81846319394206</v>
      </c>
      <c r="P173" s="54">
        <f t="shared" si="36"/>
        <v>4336229.28</v>
      </c>
      <c r="Q173" s="56">
        <f t="shared" si="30"/>
        <v>78.81846319394207</v>
      </c>
      <c r="S173" s="1">
        <v>1</v>
      </c>
      <c r="T173" s="1">
        <v>3</v>
      </c>
      <c r="U173" s="1" t="s">
        <v>93</v>
      </c>
      <c r="V173" s="1" t="s">
        <v>38</v>
      </c>
      <c r="X173" s="38"/>
      <c r="Y173" s="39"/>
      <c r="Z173" s="1">
        <v>70</v>
      </c>
      <c r="AA173" s="1">
        <v>20</v>
      </c>
      <c r="AB173" s="49">
        <f t="shared" si="38"/>
        <v>0</v>
      </c>
      <c r="AF173" s="39"/>
      <c r="AG173" s="39"/>
      <c r="AH173" s="39">
        <f t="shared" si="37"/>
        <v>0</v>
      </c>
    </row>
    <row r="174" spans="1:34" s="37" customFormat="1" ht="23.25" customHeight="1">
      <c r="A174" s="50">
        <v>164</v>
      </c>
      <c r="B174" s="51" t="s">
        <v>204</v>
      </c>
      <c r="C174" s="52">
        <v>2889490</v>
      </c>
      <c r="D174" s="52"/>
      <c r="E174" s="53">
        <f t="shared" si="31"/>
        <v>2889490</v>
      </c>
      <c r="F174" s="54">
        <v>509569.92</v>
      </c>
      <c r="G174" s="45">
        <f t="shared" si="26"/>
        <v>17.635289272501375</v>
      </c>
      <c r="H174" s="46">
        <f t="shared" si="27"/>
        <v>2.3647107274986254</v>
      </c>
      <c r="I174" s="47">
        <f t="shared" si="32"/>
        <v>2379920.08</v>
      </c>
      <c r="J174" s="48">
        <f t="shared" si="28"/>
        <v>82.36471072749862</v>
      </c>
      <c r="K174" s="54"/>
      <c r="L174" s="45">
        <f t="shared" si="29"/>
        <v>0</v>
      </c>
      <c r="M174" s="44">
        <f t="shared" si="33"/>
        <v>509569.92</v>
      </c>
      <c r="N174" s="45">
        <f t="shared" si="34"/>
        <v>17.635289272501375</v>
      </c>
      <c r="O174" s="55">
        <f t="shared" si="35"/>
        <v>52.364710727498625</v>
      </c>
      <c r="P174" s="54">
        <f t="shared" si="36"/>
        <v>2379920.08</v>
      </c>
      <c r="Q174" s="56">
        <f t="shared" si="30"/>
        <v>82.36471072749862</v>
      </c>
      <c r="S174" s="1">
        <v>7</v>
      </c>
      <c r="T174" s="1">
        <v>83</v>
      </c>
      <c r="U174" s="1"/>
      <c r="V174" s="1" t="s">
        <v>38</v>
      </c>
      <c r="X174" s="38"/>
      <c r="Y174" s="39"/>
      <c r="Z174" s="1">
        <v>70</v>
      </c>
      <c r="AA174" s="1">
        <v>20</v>
      </c>
      <c r="AB174" s="49">
        <f t="shared" si="38"/>
        <v>0</v>
      </c>
      <c r="AF174" s="39"/>
      <c r="AG174" s="39"/>
      <c r="AH174" s="39">
        <f t="shared" si="37"/>
        <v>0</v>
      </c>
    </row>
    <row r="175" spans="1:34" s="37" customFormat="1" ht="23.25" customHeight="1">
      <c r="A175" s="50">
        <v>165</v>
      </c>
      <c r="B175" s="51" t="s">
        <v>205</v>
      </c>
      <c r="C175" s="52">
        <v>12877980</v>
      </c>
      <c r="D175" s="52"/>
      <c r="E175" s="53">
        <f t="shared" si="31"/>
        <v>12877980</v>
      </c>
      <c r="F175" s="54">
        <v>2258477.61</v>
      </c>
      <c r="G175" s="45">
        <f t="shared" si="26"/>
        <v>17.537514501497906</v>
      </c>
      <c r="H175" s="46">
        <f t="shared" si="27"/>
        <v>2.462485498502094</v>
      </c>
      <c r="I175" s="47">
        <f t="shared" si="32"/>
        <v>10619502.39</v>
      </c>
      <c r="J175" s="48">
        <f t="shared" si="28"/>
        <v>82.46248549850209</v>
      </c>
      <c r="K175" s="54">
        <v>210497.8</v>
      </c>
      <c r="L175" s="45">
        <f t="shared" si="29"/>
        <v>1.6345560406212776</v>
      </c>
      <c r="M175" s="44">
        <f t="shared" si="33"/>
        <v>2468975.4099999997</v>
      </c>
      <c r="N175" s="45">
        <f t="shared" si="34"/>
        <v>19.17207054211918</v>
      </c>
      <c r="O175" s="55">
        <f t="shared" si="35"/>
        <v>50.82792945788082</v>
      </c>
      <c r="P175" s="54">
        <f t="shared" si="36"/>
        <v>10409004.59</v>
      </c>
      <c r="Q175" s="56">
        <f t="shared" si="30"/>
        <v>80.82792945788081</v>
      </c>
      <c r="S175" s="1">
        <v>3</v>
      </c>
      <c r="T175" s="1">
        <v>3</v>
      </c>
      <c r="U175" s="1" t="s">
        <v>93</v>
      </c>
      <c r="V175" s="1" t="s">
        <v>38</v>
      </c>
      <c r="X175" s="38"/>
      <c r="Y175" s="39"/>
      <c r="Z175" s="1">
        <v>70</v>
      </c>
      <c r="AA175" s="1">
        <v>20</v>
      </c>
      <c r="AB175" s="49">
        <f t="shared" si="38"/>
        <v>0</v>
      </c>
      <c r="AF175" s="39">
        <v>52320</v>
      </c>
      <c r="AG175" s="39">
        <f>913+2616</f>
        <v>3529</v>
      </c>
      <c r="AH175" s="39">
        <f t="shared" si="37"/>
        <v>55849</v>
      </c>
    </row>
    <row r="176" spans="1:34" s="37" customFormat="1" ht="23.25" customHeight="1">
      <c r="A176" s="50">
        <v>166</v>
      </c>
      <c r="B176" s="51" t="s">
        <v>206</v>
      </c>
      <c r="C176" s="52">
        <v>2702212</v>
      </c>
      <c r="D176" s="52"/>
      <c r="E176" s="53">
        <f t="shared" si="31"/>
        <v>2702212</v>
      </c>
      <c r="F176" s="54">
        <v>470686.16</v>
      </c>
      <c r="G176" s="45">
        <f t="shared" si="26"/>
        <v>17.41855043201644</v>
      </c>
      <c r="H176" s="46">
        <f t="shared" si="27"/>
        <v>2.5814495679835616</v>
      </c>
      <c r="I176" s="47">
        <f t="shared" si="32"/>
        <v>2231525.84</v>
      </c>
      <c r="J176" s="48">
        <f t="shared" si="28"/>
        <v>82.58144956798357</v>
      </c>
      <c r="K176" s="54">
        <v>272500</v>
      </c>
      <c r="L176" s="45">
        <f t="shared" si="29"/>
        <v>10.084330911120222</v>
      </c>
      <c r="M176" s="44">
        <f t="shared" si="33"/>
        <v>743186.1599999999</v>
      </c>
      <c r="N176" s="45">
        <f t="shared" si="34"/>
        <v>27.502881343136654</v>
      </c>
      <c r="O176" s="55">
        <f t="shared" si="35"/>
        <v>42.49711865686335</v>
      </c>
      <c r="P176" s="54">
        <f t="shared" si="36"/>
        <v>1959025.84</v>
      </c>
      <c r="Q176" s="56">
        <f t="shared" si="30"/>
        <v>72.49711865686334</v>
      </c>
      <c r="S176" s="1">
        <v>5</v>
      </c>
      <c r="T176" s="1">
        <v>83</v>
      </c>
      <c r="U176" s="1"/>
      <c r="V176" s="1" t="s">
        <v>38</v>
      </c>
      <c r="X176" s="38"/>
      <c r="Y176" s="39"/>
      <c r="Z176" s="1">
        <v>70</v>
      </c>
      <c r="AA176" s="1">
        <v>20</v>
      </c>
      <c r="AB176" s="49">
        <f t="shared" si="38"/>
        <v>0</v>
      </c>
      <c r="AF176" s="39"/>
      <c r="AG176" s="39"/>
      <c r="AH176" s="39">
        <f t="shared" si="37"/>
        <v>0</v>
      </c>
    </row>
    <row r="177" spans="1:34" s="37" customFormat="1" ht="23.25" customHeight="1">
      <c r="A177" s="50">
        <v>167</v>
      </c>
      <c r="B177" s="51" t="s">
        <v>207</v>
      </c>
      <c r="C177" s="52">
        <v>7548592</v>
      </c>
      <c r="D177" s="52"/>
      <c r="E177" s="53">
        <f t="shared" si="31"/>
        <v>7548592</v>
      </c>
      <c r="F177" s="54">
        <v>1313683.29</v>
      </c>
      <c r="G177" s="45">
        <f t="shared" si="26"/>
        <v>17.40302416662604</v>
      </c>
      <c r="H177" s="46">
        <f t="shared" si="27"/>
        <v>2.5969758333739605</v>
      </c>
      <c r="I177" s="47">
        <f t="shared" si="32"/>
        <v>6234908.71</v>
      </c>
      <c r="J177" s="48">
        <f t="shared" si="28"/>
        <v>82.59697583337396</v>
      </c>
      <c r="K177" s="54">
        <v>321400</v>
      </c>
      <c r="L177" s="45">
        <f t="shared" si="29"/>
        <v>4.25774767002906</v>
      </c>
      <c r="M177" s="44">
        <f t="shared" si="33"/>
        <v>1635083.29</v>
      </c>
      <c r="N177" s="45">
        <f t="shared" si="34"/>
        <v>21.6607718366551</v>
      </c>
      <c r="O177" s="55">
        <f t="shared" si="35"/>
        <v>48.3392281633449</v>
      </c>
      <c r="P177" s="54">
        <f t="shared" si="36"/>
        <v>5913508.71</v>
      </c>
      <c r="Q177" s="56">
        <f t="shared" si="30"/>
        <v>78.3392281633449</v>
      </c>
      <c r="S177" s="1">
        <v>6</v>
      </c>
      <c r="T177" s="1">
        <v>3</v>
      </c>
      <c r="U177" s="1" t="s">
        <v>93</v>
      </c>
      <c r="V177" s="1" t="s">
        <v>38</v>
      </c>
      <c r="X177" s="38"/>
      <c r="Y177" s="39"/>
      <c r="Z177" s="1">
        <v>70</v>
      </c>
      <c r="AA177" s="1">
        <v>20</v>
      </c>
      <c r="AB177" s="49">
        <f t="shared" si="38"/>
        <v>0</v>
      </c>
      <c r="AF177" s="39"/>
      <c r="AG177" s="39"/>
      <c r="AH177" s="39">
        <f t="shared" si="37"/>
        <v>0</v>
      </c>
    </row>
    <row r="178" spans="1:34" s="37" customFormat="1" ht="23.25" customHeight="1">
      <c r="A178" s="50">
        <v>168</v>
      </c>
      <c r="B178" s="51" t="s">
        <v>208</v>
      </c>
      <c r="C178" s="52">
        <v>14757820</v>
      </c>
      <c r="D178" s="52"/>
      <c r="E178" s="53">
        <f t="shared" si="31"/>
        <v>14757820</v>
      </c>
      <c r="F178" s="54">
        <v>2567594.96</v>
      </c>
      <c r="G178" s="45">
        <f t="shared" si="26"/>
        <v>17.398199463064326</v>
      </c>
      <c r="H178" s="46">
        <f t="shared" si="27"/>
        <v>2.6018005369356736</v>
      </c>
      <c r="I178" s="47">
        <f t="shared" si="32"/>
        <v>12190225.04</v>
      </c>
      <c r="J178" s="48">
        <f t="shared" si="28"/>
        <v>82.60180053693567</v>
      </c>
      <c r="K178" s="54"/>
      <c r="L178" s="45">
        <f t="shared" si="29"/>
        <v>0</v>
      </c>
      <c r="M178" s="44">
        <f t="shared" si="33"/>
        <v>2567594.96</v>
      </c>
      <c r="N178" s="45">
        <f t="shared" si="34"/>
        <v>17.398199463064326</v>
      </c>
      <c r="O178" s="55">
        <f t="shared" si="35"/>
        <v>52.60180053693567</v>
      </c>
      <c r="P178" s="54">
        <f t="shared" si="36"/>
        <v>12190225.04</v>
      </c>
      <c r="Q178" s="56">
        <f t="shared" si="30"/>
        <v>82.60180053693567</v>
      </c>
      <c r="S178" s="1">
        <v>8</v>
      </c>
      <c r="T178" s="1">
        <v>17</v>
      </c>
      <c r="U178" s="1"/>
      <c r="V178" s="1" t="s">
        <v>38</v>
      </c>
      <c r="X178" s="38"/>
      <c r="Y178" s="39"/>
      <c r="Z178" s="1">
        <v>70</v>
      </c>
      <c r="AA178" s="1">
        <v>20</v>
      </c>
      <c r="AB178" s="49">
        <f t="shared" si="38"/>
        <v>0</v>
      </c>
      <c r="AF178" s="39"/>
      <c r="AG178" s="39"/>
      <c r="AH178" s="39">
        <f t="shared" si="37"/>
        <v>0</v>
      </c>
    </row>
    <row r="179" spans="1:34" s="37" customFormat="1" ht="23.25" customHeight="1">
      <c r="A179" s="50">
        <v>169</v>
      </c>
      <c r="B179" s="51" t="s">
        <v>209</v>
      </c>
      <c r="C179" s="52">
        <v>3162090</v>
      </c>
      <c r="D179" s="52"/>
      <c r="E179" s="53">
        <f t="shared" si="31"/>
        <v>3162090</v>
      </c>
      <c r="F179" s="54">
        <v>549961.97</v>
      </c>
      <c r="G179" s="45">
        <f t="shared" si="26"/>
        <v>17.39235663754036</v>
      </c>
      <c r="H179" s="46">
        <f t="shared" si="27"/>
        <v>2.6076433624596405</v>
      </c>
      <c r="I179" s="47">
        <f t="shared" si="32"/>
        <v>2612128.0300000003</v>
      </c>
      <c r="J179" s="48">
        <f t="shared" si="28"/>
        <v>82.60764336245965</v>
      </c>
      <c r="K179" s="54"/>
      <c r="L179" s="45">
        <f t="shared" si="29"/>
        <v>0</v>
      </c>
      <c r="M179" s="44">
        <f t="shared" si="33"/>
        <v>549961.97</v>
      </c>
      <c r="N179" s="45">
        <f t="shared" si="34"/>
        <v>17.39235663754036</v>
      </c>
      <c r="O179" s="55">
        <f t="shared" si="35"/>
        <v>52.60764336245964</v>
      </c>
      <c r="P179" s="54">
        <f t="shared" si="36"/>
        <v>2612128.0300000003</v>
      </c>
      <c r="Q179" s="56">
        <f t="shared" si="30"/>
        <v>82.60764336245965</v>
      </c>
      <c r="S179" s="1">
        <v>9</v>
      </c>
      <c r="T179" s="1">
        <v>53</v>
      </c>
      <c r="U179" s="1"/>
      <c r="V179" s="1" t="s">
        <v>38</v>
      </c>
      <c r="X179" s="38"/>
      <c r="Y179" s="39"/>
      <c r="Z179" s="1">
        <v>70</v>
      </c>
      <c r="AA179" s="1">
        <v>20</v>
      </c>
      <c r="AB179" s="49">
        <f t="shared" si="38"/>
        <v>0</v>
      </c>
      <c r="AF179" s="39"/>
      <c r="AG179" s="39"/>
      <c r="AH179" s="39">
        <f t="shared" si="37"/>
        <v>0</v>
      </c>
    </row>
    <row r="180" spans="1:34" s="37" customFormat="1" ht="23.25" customHeight="1">
      <c r="A180" s="50">
        <v>170</v>
      </c>
      <c r="B180" s="51" t="s">
        <v>210</v>
      </c>
      <c r="C180" s="52">
        <v>7729112</v>
      </c>
      <c r="D180" s="52"/>
      <c r="E180" s="53">
        <f t="shared" si="31"/>
        <v>7729112</v>
      </c>
      <c r="F180" s="54">
        <v>1343298.74</v>
      </c>
      <c r="G180" s="45">
        <f t="shared" si="26"/>
        <v>17.37972926255953</v>
      </c>
      <c r="H180" s="46">
        <f t="shared" si="27"/>
        <v>2.620270737440471</v>
      </c>
      <c r="I180" s="47">
        <f t="shared" si="32"/>
        <v>6385813.26</v>
      </c>
      <c r="J180" s="48">
        <f t="shared" si="28"/>
        <v>82.62027073744048</v>
      </c>
      <c r="K180" s="54">
        <v>555000</v>
      </c>
      <c r="L180" s="45">
        <f t="shared" si="29"/>
        <v>7.180643779000744</v>
      </c>
      <c r="M180" s="44">
        <f t="shared" si="33"/>
        <v>1898298.74</v>
      </c>
      <c r="N180" s="45">
        <f t="shared" si="34"/>
        <v>24.560373041560272</v>
      </c>
      <c r="O180" s="55">
        <f t="shared" si="35"/>
        <v>45.43962695843973</v>
      </c>
      <c r="P180" s="54">
        <f t="shared" si="36"/>
        <v>5830813.26</v>
      </c>
      <c r="Q180" s="56">
        <f t="shared" si="30"/>
        <v>75.43962695843973</v>
      </c>
      <c r="S180" s="1">
        <v>8</v>
      </c>
      <c r="T180" s="1">
        <v>3</v>
      </c>
      <c r="U180" s="1" t="s">
        <v>93</v>
      </c>
      <c r="V180" s="1" t="s">
        <v>38</v>
      </c>
      <c r="X180" s="38"/>
      <c r="Y180" s="39"/>
      <c r="Z180" s="1">
        <v>70</v>
      </c>
      <c r="AA180" s="1">
        <v>20</v>
      </c>
      <c r="AB180" s="49">
        <f t="shared" si="38"/>
        <v>0</v>
      </c>
      <c r="AF180" s="39"/>
      <c r="AG180" s="39"/>
      <c r="AH180" s="39">
        <f t="shared" si="37"/>
        <v>0</v>
      </c>
    </row>
    <row r="181" spans="1:34" s="37" customFormat="1" ht="23.25" customHeight="1">
      <c r="A181" s="50">
        <v>171</v>
      </c>
      <c r="B181" s="51" t="s">
        <v>211</v>
      </c>
      <c r="C181" s="52">
        <v>3163270</v>
      </c>
      <c r="D181" s="52"/>
      <c r="E181" s="53">
        <f t="shared" si="31"/>
        <v>3163270</v>
      </c>
      <c r="F181" s="54">
        <v>548986.81</v>
      </c>
      <c r="G181" s="45">
        <f t="shared" si="26"/>
        <v>17.3550411441325</v>
      </c>
      <c r="H181" s="46">
        <f t="shared" si="27"/>
        <v>2.6449588558675003</v>
      </c>
      <c r="I181" s="47">
        <f t="shared" si="32"/>
        <v>2614283.19</v>
      </c>
      <c r="J181" s="48">
        <f t="shared" si="28"/>
        <v>82.6449588558675</v>
      </c>
      <c r="K181" s="54">
        <v>31000</v>
      </c>
      <c r="L181" s="45">
        <f t="shared" si="29"/>
        <v>0.9799985458086095</v>
      </c>
      <c r="M181" s="44">
        <f t="shared" si="33"/>
        <v>579986.81</v>
      </c>
      <c r="N181" s="45">
        <f t="shared" si="34"/>
        <v>18.33503968994111</v>
      </c>
      <c r="O181" s="55">
        <f t="shared" si="35"/>
        <v>51.66496031005889</v>
      </c>
      <c r="P181" s="54">
        <f t="shared" si="36"/>
        <v>2583283.19</v>
      </c>
      <c r="Q181" s="56">
        <f t="shared" si="30"/>
        <v>81.66496031005889</v>
      </c>
      <c r="S181" s="1">
        <v>4</v>
      </c>
      <c r="T181" s="1">
        <v>17</v>
      </c>
      <c r="U181" s="1"/>
      <c r="V181" s="1" t="s">
        <v>38</v>
      </c>
      <c r="X181" s="38"/>
      <c r="Y181" s="39"/>
      <c r="Z181" s="1">
        <v>70</v>
      </c>
      <c r="AA181" s="1">
        <v>20</v>
      </c>
      <c r="AB181" s="49">
        <f t="shared" si="38"/>
        <v>0</v>
      </c>
      <c r="AF181" s="39"/>
      <c r="AG181" s="39"/>
      <c r="AH181" s="39">
        <f t="shared" si="37"/>
        <v>0</v>
      </c>
    </row>
    <row r="182" spans="1:34" s="37" customFormat="1" ht="23.25" customHeight="1">
      <c r="A182" s="50">
        <v>172</v>
      </c>
      <c r="B182" s="51" t="s">
        <v>212</v>
      </c>
      <c r="C182" s="52">
        <v>8671320</v>
      </c>
      <c r="D182" s="52"/>
      <c r="E182" s="53">
        <f t="shared" si="31"/>
        <v>8671320</v>
      </c>
      <c r="F182" s="54">
        <v>1503093.75</v>
      </c>
      <c r="G182" s="45">
        <f t="shared" si="26"/>
        <v>17.334082354243645</v>
      </c>
      <c r="H182" s="46">
        <f t="shared" si="27"/>
        <v>2.6659176457563554</v>
      </c>
      <c r="I182" s="47">
        <f t="shared" si="32"/>
        <v>7168226.25</v>
      </c>
      <c r="J182" s="48">
        <f t="shared" si="28"/>
        <v>82.66591764575635</v>
      </c>
      <c r="K182" s="54"/>
      <c r="L182" s="45">
        <f t="shared" si="29"/>
        <v>0</v>
      </c>
      <c r="M182" s="44">
        <f t="shared" si="33"/>
        <v>1503093.75</v>
      </c>
      <c r="N182" s="45">
        <f t="shared" si="34"/>
        <v>17.334082354243645</v>
      </c>
      <c r="O182" s="55">
        <f t="shared" si="35"/>
        <v>52.66591764575635</v>
      </c>
      <c r="P182" s="54">
        <f t="shared" si="36"/>
        <v>7168226.25</v>
      </c>
      <c r="Q182" s="56">
        <f t="shared" si="30"/>
        <v>82.66591764575635</v>
      </c>
      <c r="S182" s="1">
        <v>4</v>
      </c>
      <c r="T182" s="1">
        <v>3</v>
      </c>
      <c r="U182" s="1" t="s">
        <v>93</v>
      </c>
      <c r="V182" s="1" t="s">
        <v>38</v>
      </c>
      <c r="X182" s="38"/>
      <c r="Y182" s="39"/>
      <c r="Z182" s="1">
        <v>70</v>
      </c>
      <c r="AA182" s="1">
        <v>20</v>
      </c>
      <c r="AB182" s="49">
        <f t="shared" si="38"/>
        <v>0</v>
      </c>
      <c r="AF182" s="39"/>
      <c r="AG182" s="39"/>
      <c r="AH182" s="39">
        <f t="shared" si="37"/>
        <v>0</v>
      </c>
    </row>
    <row r="183" spans="1:34" s="37" customFormat="1" ht="23.25" customHeight="1">
      <c r="A183" s="50">
        <v>173</v>
      </c>
      <c r="B183" s="51" t="s">
        <v>213</v>
      </c>
      <c r="C183" s="52">
        <v>1679780</v>
      </c>
      <c r="D183" s="52"/>
      <c r="E183" s="53">
        <f t="shared" si="31"/>
        <v>1679780</v>
      </c>
      <c r="F183" s="54">
        <v>288990.63</v>
      </c>
      <c r="G183" s="45">
        <f t="shared" si="26"/>
        <v>17.204076129016894</v>
      </c>
      <c r="H183" s="46">
        <f t="shared" si="27"/>
        <v>2.7959238709831062</v>
      </c>
      <c r="I183" s="47">
        <f t="shared" si="32"/>
        <v>1390789.37</v>
      </c>
      <c r="J183" s="48">
        <f t="shared" si="28"/>
        <v>82.7959238709831</v>
      </c>
      <c r="K183" s="54"/>
      <c r="L183" s="45">
        <f t="shared" si="29"/>
        <v>0</v>
      </c>
      <c r="M183" s="44">
        <f t="shared" si="33"/>
        <v>288990.63</v>
      </c>
      <c r="N183" s="45">
        <f t="shared" si="34"/>
        <v>17.204076129016894</v>
      </c>
      <c r="O183" s="55">
        <f t="shared" si="35"/>
        <v>52.7959238709831</v>
      </c>
      <c r="P183" s="54">
        <f t="shared" si="36"/>
        <v>1390789.37</v>
      </c>
      <c r="Q183" s="56">
        <f t="shared" si="30"/>
        <v>82.7959238709831</v>
      </c>
      <c r="S183" s="1">
        <v>3</v>
      </c>
      <c r="T183" s="1">
        <v>83</v>
      </c>
      <c r="U183" s="1"/>
      <c r="V183" s="1" t="s">
        <v>38</v>
      </c>
      <c r="X183" s="38"/>
      <c r="Y183" s="39"/>
      <c r="Z183" s="1">
        <v>70</v>
      </c>
      <c r="AA183" s="1">
        <v>20</v>
      </c>
      <c r="AB183" s="49">
        <f t="shared" si="38"/>
        <v>0</v>
      </c>
      <c r="AF183" s="39"/>
      <c r="AG183" s="39"/>
      <c r="AH183" s="39">
        <f t="shared" si="37"/>
        <v>0</v>
      </c>
    </row>
    <row r="184" spans="1:34" s="37" customFormat="1" ht="23.25" customHeight="1">
      <c r="A184" s="50">
        <v>174</v>
      </c>
      <c r="B184" s="51" t="s">
        <v>214</v>
      </c>
      <c r="C184" s="52">
        <v>698300</v>
      </c>
      <c r="D184" s="52"/>
      <c r="E184" s="53">
        <f t="shared" si="31"/>
        <v>698300</v>
      </c>
      <c r="F184" s="54">
        <v>119997.45</v>
      </c>
      <c r="G184" s="45">
        <f t="shared" si="26"/>
        <v>17.18422597737362</v>
      </c>
      <c r="H184" s="46">
        <f t="shared" si="27"/>
        <v>2.8157740226263783</v>
      </c>
      <c r="I184" s="47">
        <f t="shared" si="32"/>
        <v>578302.55</v>
      </c>
      <c r="J184" s="48">
        <f t="shared" si="28"/>
        <v>82.81577402262639</v>
      </c>
      <c r="K184" s="54">
        <v>1278.62</v>
      </c>
      <c r="L184" s="45">
        <f t="shared" si="29"/>
        <v>0.18310468280108833</v>
      </c>
      <c r="M184" s="44">
        <f t="shared" si="33"/>
        <v>121276.06999999999</v>
      </c>
      <c r="N184" s="45">
        <f t="shared" si="34"/>
        <v>17.36733066017471</v>
      </c>
      <c r="O184" s="55">
        <f t="shared" si="35"/>
        <v>52.63266933982529</v>
      </c>
      <c r="P184" s="54">
        <f t="shared" si="36"/>
        <v>577023.93</v>
      </c>
      <c r="Q184" s="56">
        <f t="shared" si="30"/>
        <v>82.6326693398253</v>
      </c>
      <c r="S184" s="1" t="s">
        <v>130</v>
      </c>
      <c r="T184" s="1">
        <v>1</v>
      </c>
      <c r="U184" s="1"/>
      <c r="V184" s="1" t="s">
        <v>130</v>
      </c>
      <c r="X184" s="38"/>
      <c r="Y184" s="39"/>
      <c r="Z184" s="1">
        <v>70</v>
      </c>
      <c r="AA184" s="1">
        <v>20</v>
      </c>
      <c r="AB184" s="49">
        <f t="shared" si="38"/>
        <v>0</v>
      </c>
      <c r="AF184" s="39"/>
      <c r="AG184" s="39"/>
      <c r="AH184" s="39">
        <f t="shared" si="37"/>
        <v>0</v>
      </c>
    </row>
    <row r="185" spans="1:34" s="37" customFormat="1" ht="23.25" customHeight="1">
      <c r="A185" s="50">
        <v>175</v>
      </c>
      <c r="B185" s="51" t="s">
        <v>215</v>
      </c>
      <c r="C185" s="52">
        <v>916290</v>
      </c>
      <c r="D185" s="52"/>
      <c r="E185" s="53">
        <f t="shared" si="31"/>
        <v>916290</v>
      </c>
      <c r="F185" s="54">
        <v>156754.28</v>
      </c>
      <c r="G185" s="45">
        <f t="shared" si="26"/>
        <v>17.107496534939813</v>
      </c>
      <c r="H185" s="46">
        <f t="shared" si="27"/>
        <v>2.8925034650601873</v>
      </c>
      <c r="I185" s="47">
        <f t="shared" si="32"/>
        <v>759535.72</v>
      </c>
      <c r="J185" s="48">
        <f t="shared" si="28"/>
        <v>82.89250346506019</v>
      </c>
      <c r="K185" s="54">
        <v>92249.41</v>
      </c>
      <c r="L185" s="45">
        <f t="shared" si="29"/>
        <v>10.067708913117027</v>
      </c>
      <c r="M185" s="44">
        <f t="shared" si="33"/>
        <v>249003.69</v>
      </c>
      <c r="N185" s="45">
        <f t="shared" si="34"/>
        <v>27.175205448056836</v>
      </c>
      <c r="O185" s="55">
        <f t="shared" si="35"/>
        <v>42.824794551943164</v>
      </c>
      <c r="P185" s="54">
        <f t="shared" si="36"/>
        <v>667286.31</v>
      </c>
      <c r="Q185" s="56">
        <f t="shared" si="30"/>
        <v>72.82479455194317</v>
      </c>
      <c r="S185" s="1">
        <v>7</v>
      </c>
      <c r="T185" s="1">
        <v>83</v>
      </c>
      <c r="U185" s="1"/>
      <c r="V185" s="1" t="s">
        <v>38</v>
      </c>
      <c r="X185" s="38"/>
      <c r="Y185" s="39"/>
      <c r="Z185" s="1">
        <v>70</v>
      </c>
      <c r="AA185" s="1">
        <v>20</v>
      </c>
      <c r="AB185" s="49">
        <f t="shared" si="38"/>
        <v>0</v>
      </c>
      <c r="AF185" s="39"/>
      <c r="AG185" s="39"/>
      <c r="AH185" s="39">
        <f t="shared" si="37"/>
        <v>0</v>
      </c>
    </row>
    <row r="186" spans="1:34" s="37" customFormat="1" ht="23.25" customHeight="1">
      <c r="A186" s="50">
        <v>176</v>
      </c>
      <c r="B186" s="51" t="s">
        <v>216</v>
      </c>
      <c r="C186" s="52">
        <v>3366650</v>
      </c>
      <c r="D186" s="52"/>
      <c r="E186" s="53">
        <f t="shared" si="31"/>
        <v>3366650</v>
      </c>
      <c r="F186" s="54">
        <v>575020.91</v>
      </c>
      <c r="G186" s="45">
        <f t="shared" si="26"/>
        <v>17.079913563928535</v>
      </c>
      <c r="H186" s="46">
        <f t="shared" si="27"/>
        <v>2.9200864360714647</v>
      </c>
      <c r="I186" s="47">
        <f t="shared" si="32"/>
        <v>2791629.09</v>
      </c>
      <c r="J186" s="48">
        <f t="shared" si="28"/>
        <v>82.92008643607147</v>
      </c>
      <c r="K186" s="54">
        <v>68200</v>
      </c>
      <c r="L186" s="45">
        <f t="shared" si="29"/>
        <v>2.025752602735657</v>
      </c>
      <c r="M186" s="44">
        <f t="shared" si="33"/>
        <v>643220.91</v>
      </c>
      <c r="N186" s="45">
        <f t="shared" si="34"/>
        <v>19.105666166664193</v>
      </c>
      <c r="O186" s="55">
        <f t="shared" si="35"/>
        <v>50.89433383333581</v>
      </c>
      <c r="P186" s="54">
        <f t="shared" si="36"/>
        <v>2723429.09</v>
      </c>
      <c r="Q186" s="56">
        <f t="shared" si="30"/>
        <v>80.8943338333358</v>
      </c>
      <c r="S186" s="1">
        <v>8</v>
      </c>
      <c r="T186" s="1">
        <v>3</v>
      </c>
      <c r="U186" s="1" t="s">
        <v>93</v>
      </c>
      <c r="V186" s="1" t="s">
        <v>38</v>
      </c>
      <c r="X186" s="38"/>
      <c r="Y186" s="39"/>
      <c r="Z186" s="1">
        <v>70</v>
      </c>
      <c r="AA186" s="1">
        <v>20</v>
      </c>
      <c r="AB186" s="49">
        <f t="shared" si="38"/>
        <v>0</v>
      </c>
      <c r="AF186" s="39"/>
      <c r="AG186" s="39"/>
      <c r="AH186" s="39">
        <f t="shared" si="37"/>
        <v>0</v>
      </c>
    </row>
    <row r="187" spans="1:34" s="37" customFormat="1" ht="23.25" customHeight="1">
      <c r="A187" s="50">
        <v>177</v>
      </c>
      <c r="B187" s="51" t="s">
        <v>217</v>
      </c>
      <c r="C187" s="52">
        <v>1704440</v>
      </c>
      <c r="D187" s="52"/>
      <c r="E187" s="53">
        <f t="shared" si="31"/>
        <v>1704440</v>
      </c>
      <c r="F187" s="54">
        <v>290766.36</v>
      </c>
      <c r="G187" s="45">
        <f t="shared" si="26"/>
        <v>17.05934852502875</v>
      </c>
      <c r="H187" s="46">
        <f t="shared" si="27"/>
        <v>2.9406514749712507</v>
      </c>
      <c r="I187" s="47">
        <f t="shared" si="32"/>
        <v>1413673.6400000001</v>
      </c>
      <c r="J187" s="48">
        <f t="shared" si="28"/>
        <v>82.94065147497125</v>
      </c>
      <c r="K187" s="54"/>
      <c r="L187" s="45">
        <f t="shared" si="29"/>
        <v>0</v>
      </c>
      <c r="M187" s="44">
        <f t="shared" si="33"/>
        <v>290766.36</v>
      </c>
      <c r="N187" s="45">
        <f t="shared" si="34"/>
        <v>17.05934852502875</v>
      </c>
      <c r="O187" s="55">
        <f t="shared" si="35"/>
        <v>52.94065147497125</v>
      </c>
      <c r="P187" s="54">
        <f t="shared" si="36"/>
        <v>1413673.6400000001</v>
      </c>
      <c r="Q187" s="56">
        <f t="shared" si="30"/>
        <v>82.94065147497125</v>
      </c>
      <c r="S187" s="1">
        <v>83</v>
      </c>
      <c r="T187" s="1">
        <v>83</v>
      </c>
      <c r="U187" s="1"/>
      <c r="V187" s="1" t="s">
        <v>130</v>
      </c>
      <c r="X187" s="38"/>
      <c r="Y187" s="39"/>
      <c r="Z187" s="1">
        <v>70</v>
      </c>
      <c r="AA187" s="1">
        <v>20</v>
      </c>
      <c r="AB187" s="49">
        <f t="shared" si="38"/>
        <v>0</v>
      </c>
      <c r="AF187" s="39"/>
      <c r="AG187" s="39"/>
      <c r="AH187" s="39">
        <f t="shared" si="37"/>
        <v>0</v>
      </c>
    </row>
    <row r="188" spans="1:34" s="37" customFormat="1" ht="23.25" customHeight="1">
      <c r="A188" s="50">
        <v>178</v>
      </c>
      <c r="B188" s="51" t="s">
        <v>218</v>
      </c>
      <c r="C188" s="52">
        <v>10542590</v>
      </c>
      <c r="D188" s="52"/>
      <c r="E188" s="53">
        <f t="shared" si="31"/>
        <v>10542590</v>
      </c>
      <c r="F188" s="54">
        <v>1789924.8</v>
      </c>
      <c r="G188" s="45">
        <f t="shared" si="26"/>
        <v>16.978036706350146</v>
      </c>
      <c r="H188" s="46">
        <f t="shared" si="27"/>
        <v>3.021963293649854</v>
      </c>
      <c r="I188" s="47">
        <f t="shared" si="32"/>
        <v>8752665.2</v>
      </c>
      <c r="J188" s="48">
        <f t="shared" si="28"/>
        <v>83.02196329364985</v>
      </c>
      <c r="K188" s="54"/>
      <c r="L188" s="45">
        <f t="shared" si="29"/>
        <v>0</v>
      </c>
      <c r="M188" s="44">
        <f t="shared" si="33"/>
        <v>1789924.8</v>
      </c>
      <c r="N188" s="45">
        <f t="shared" si="34"/>
        <v>16.978036706350146</v>
      </c>
      <c r="O188" s="55">
        <f t="shared" si="35"/>
        <v>53.021963293649854</v>
      </c>
      <c r="P188" s="54">
        <f t="shared" si="36"/>
        <v>8752665.2</v>
      </c>
      <c r="Q188" s="56">
        <f t="shared" si="30"/>
        <v>83.02196329364985</v>
      </c>
      <c r="S188" s="1">
        <v>1</v>
      </c>
      <c r="T188" s="1">
        <v>3</v>
      </c>
      <c r="U188" s="1" t="s">
        <v>93</v>
      </c>
      <c r="V188" s="1" t="s">
        <v>38</v>
      </c>
      <c r="X188" s="38"/>
      <c r="Y188" s="39"/>
      <c r="Z188" s="1">
        <v>70</v>
      </c>
      <c r="AA188" s="1">
        <v>20</v>
      </c>
      <c r="AB188" s="49">
        <f t="shared" si="38"/>
        <v>0</v>
      </c>
      <c r="AF188" s="39"/>
      <c r="AG188" s="39"/>
      <c r="AH188" s="39">
        <f t="shared" si="37"/>
        <v>0</v>
      </c>
    </row>
    <row r="189" spans="1:34" s="37" customFormat="1" ht="23.25" customHeight="1">
      <c r="A189" s="50">
        <v>179</v>
      </c>
      <c r="B189" s="51" t="s">
        <v>219</v>
      </c>
      <c r="C189" s="52">
        <v>13606710</v>
      </c>
      <c r="D189" s="52"/>
      <c r="E189" s="53">
        <f t="shared" si="31"/>
        <v>13606710</v>
      </c>
      <c r="F189" s="54">
        <v>2298450.71</v>
      </c>
      <c r="G189" s="45">
        <f t="shared" si="26"/>
        <v>16.892038633879903</v>
      </c>
      <c r="H189" s="46">
        <f t="shared" si="27"/>
        <v>3.1079613661200973</v>
      </c>
      <c r="I189" s="47">
        <f t="shared" si="32"/>
        <v>11308259.29</v>
      </c>
      <c r="J189" s="48">
        <f t="shared" si="28"/>
        <v>83.1079613661201</v>
      </c>
      <c r="K189" s="54">
        <v>244960</v>
      </c>
      <c r="L189" s="45">
        <f t="shared" si="29"/>
        <v>1.8002882401403426</v>
      </c>
      <c r="M189" s="44">
        <f t="shared" si="33"/>
        <v>2543410.71</v>
      </c>
      <c r="N189" s="45">
        <f t="shared" si="34"/>
        <v>18.692326874020246</v>
      </c>
      <c r="O189" s="55">
        <f t="shared" si="35"/>
        <v>51.307673125979754</v>
      </c>
      <c r="P189" s="54">
        <f t="shared" si="36"/>
        <v>11063299.29</v>
      </c>
      <c r="Q189" s="56">
        <f t="shared" si="30"/>
        <v>81.30767312597976</v>
      </c>
      <c r="S189" s="1">
        <v>1</v>
      </c>
      <c r="T189" s="1">
        <v>3</v>
      </c>
      <c r="U189" s="1" t="s">
        <v>93</v>
      </c>
      <c r="V189" s="1" t="s">
        <v>38</v>
      </c>
      <c r="X189" s="38"/>
      <c r="Y189" s="39"/>
      <c r="Z189" s="1">
        <v>70</v>
      </c>
      <c r="AA189" s="1">
        <v>20</v>
      </c>
      <c r="AB189" s="49">
        <f t="shared" si="38"/>
        <v>0</v>
      </c>
      <c r="AF189" s="39"/>
      <c r="AG189" s="39"/>
      <c r="AH189" s="39">
        <f t="shared" si="37"/>
        <v>0</v>
      </c>
    </row>
    <row r="190" spans="1:34" s="37" customFormat="1" ht="23.25" customHeight="1">
      <c r="A190" s="50">
        <v>180</v>
      </c>
      <c r="B190" s="51" t="s">
        <v>220</v>
      </c>
      <c r="C190" s="52">
        <v>2908740</v>
      </c>
      <c r="D190" s="52"/>
      <c r="E190" s="53">
        <f t="shared" si="31"/>
        <v>2908740</v>
      </c>
      <c r="F190" s="54">
        <v>490635.68</v>
      </c>
      <c r="G190" s="45">
        <f t="shared" si="26"/>
        <v>16.86763615861163</v>
      </c>
      <c r="H190" s="46">
        <f t="shared" si="27"/>
        <v>3.1323638413883685</v>
      </c>
      <c r="I190" s="47">
        <f t="shared" si="32"/>
        <v>2418104.32</v>
      </c>
      <c r="J190" s="48">
        <f t="shared" si="28"/>
        <v>83.13236384138835</v>
      </c>
      <c r="K190" s="54">
        <v>499900</v>
      </c>
      <c r="L190" s="45">
        <f t="shared" si="29"/>
        <v>17.18613557760405</v>
      </c>
      <c r="M190" s="44">
        <f t="shared" si="33"/>
        <v>990535.6799999999</v>
      </c>
      <c r="N190" s="45">
        <f t="shared" si="34"/>
        <v>34.05377173621568</v>
      </c>
      <c r="O190" s="55">
        <f t="shared" si="35"/>
        <v>35.94622826378432</v>
      </c>
      <c r="P190" s="54">
        <f t="shared" si="36"/>
        <v>1918204.32</v>
      </c>
      <c r="Q190" s="56">
        <f t="shared" si="30"/>
        <v>65.94622826378432</v>
      </c>
      <c r="S190" s="1">
        <v>9</v>
      </c>
      <c r="T190" s="1">
        <v>17</v>
      </c>
      <c r="U190" s="1"/>
      <c r="V190" s="1" t="s">
        <v>38</v>
      </c>
      <c r="X190" s="38"/>
      <c r="Y190" s="39"/>
      <c r="Z190" s="1">
        <v>70</v>
      </c>
      <c r="AA190" s="1">
        <v>20</v>
      </c>
      <c r="AB190" s="49">
        <f t="shared" si="38"/>
        <v>0</v>
      </c>
      <c r="AF190" s="39"/>
      <c r="AG190" s="39"/>
      <c r="AH190" s="39">
        <f t="shared" si="37"/>
        <v>0</v>
      </c>
    </row>
    <row r="191" spans="1:34" s="37" customFormat="1" ht="23.25" customHeight="1">
      <c r="A191" s="50">
        <v>181</v>
      </c>
      <c r="B191" s="51" t="s">
        <v>221</v>
      </c>
      <c r="C191" s="52">
        <v>10180980</v>
      </c>
      <c r="D191" s="52"/>
      <c r="E191" s="53">
        <f t="shared" si="31"/>
        <v>10180980</v>
      </c>
      <c r="F191" s="54">
        <v>1712005.29</v>
      </c>
      <c r="G191" s="45">
        <f t="shared" si="26"/>
        <v>16.815721963897385</v>
      </c>
      <c r="H191" s="46">
        <f t="shared" si="27"/>
        <v>3.184278036102615</v>
      </c>
      <c r="I191" s="47">
        <f t="shared" si="32"/>
        <v>8468974.71</v>
      </c>
      <c r="J191" s="48">
        <f t="shared" si="28"/>
        <v>83.18427803610263</v>
      </c>
      <c r="K191" s="54">
        <v>1081400</v>
      </c>
      <c r="L191" s="45">
        <f t="shared" si="29"/>
        <v>10.62176725619734</v>
      </c>
      <c r="M191" s="44">
        <f t="shared" si="33"/>
        <v>2793405.29</v>
      </c>
      <c r="N191" s="45">
        <f t="shared" si="34"/>
        <v>27.437489220094726</v>
      </c>
      <c r="O191" s="55">
        <f t="shared" si="35"/>
        <v>42.562510779905274</v>
      </c>
      <c r="P191" s="54">
        <f t="shared" si="36"/>
        <v>7387574.71</v>
      </c>
      <c r="Q191" s="56">
        <f t="shared" si="30"/>
        <v>72.56251077990528</v>
      </c>
      <c r="S191" s="1">
        <v>2</v>
      </c>
      <c r="T191" s="1">
        <v>3</v>
      </c>
      <c r="U191" s="1" t="s">
        <v>93</v>
      </c>
      <c r="V191" s="1" t="s">
        <v>38</v>
      </c>
      <c r="X191" s="38"/>
      <c r="Y191" s="39"/>
      <c r="Z191" s="1">
        <v>70</v>
      </c>
      <c r="AA191" s="1">
        <v>20</v>
      </c>
      <c r="AB191" s="49">
        <f t="shared" si="38"/>
        <v>0</v>
      </c>
      <c r="AF191" s="39"/>
      <c r="AG191" s="39"/>
      <c r="AH191" s="39">
        <f t="shared" si="37"/>
        <v>0</v>
      </c>
    </row>
    <row r="192" spans="1:34" s="37" customFormat="1" ht="23.25" customHeight="1">
      <c r="A192" s="50">
        <v>182</v>
      </c>
      <c r="B192" s="51" t="s">
        <v>222</v>
      </c>
      <c r="C192" s="52">
        <v>4109760</v>
      </c>
      <c r="D192" s="52"/>
      <c r="E192" s="53">
        <f t="shared" si="31"/>
        <v>4109760</v>
      </c>
      <c r="F192" s="54">
        <v>690264.78</v>
      </c>
      <c r="G192" s="45">
        <f t="shared" si="26"/>
        <v>16.795744277038075</v>
      </c>
      <c r="H192" s="46">
        <f t="shared" si="27"/>
        <v>3.204255722961925</v>
      </c>
      <c r="I192" s="47">
        <f t="shared" si="32"/>
        <v>3419495.2199999997</v>
      </c>
      <c r="J192" s="48">
        <f t="shared" si="28"/>
        <v>83.20425572296192</v>
      </c>
      <c r="K192" s="54"/>
      <c r="L192" s="45">
        <f t="shared" si="29"/>
        <v>0</v>
      </c>
      <c r="M192" s="44">
        <f t="shared" si="33"/>
        <v>690264.78</v>
      </c>
      <c r="N192" s="45">
        <f t="shared" si="34"/>
        <v>16.795744277038075</v>
      </c>
      <c r="O192" s="55">
        <f t="shared" si="35"/>
        <v>53.204255722961925</v>
      </c>
      <c r="P192" s="54">
        <f t="shared" si="36"/>
        <v>3419495.2199999997</v>
      </c>
      <c r="Q192" s="56">
        <f t="shared" si="30"/>
        <v>83.20425572296192</v>
      </c>
      <c r="S192" s="1">
        <v>2</v>
      </c>
      <c r="T192" s="1">
        <v>3</v>
      </c>
      <c r="U192" s="1" t="s">
        <v>93</v>
      </c>
      <c r="V192" s="1" t="s">
        <v>38</v>
      </c>
      <c r="X192" s="38"/>
      <c r="Y192" s="39"/>
      <c r="Z192" s="1">
        <v>70</v>
      </c>
      <c r="AA192" s="1">
        <v>20</v>
      </c>
      <c r="AB192" s="49">
        <f t="shared" si="38"/>
        <v>0</v>
      </c>
      <c r="AF192" s="39"/>
      <c r="AG192" s="39"/>
      <c r="AH192" s="39">
        <f t="shared" si="37"/>
        <v>0</v>
      </c>
    </row>
    <row r="193" spans="1:34" s="37" customFormat="1" ht="23.25" customHeight="1">
      <c r="A193" s="50">
        <v>183</v>
      </c>
      <c r="B193" s="51" t="s">
        <v>223</v>
      </c>
      <c r="C193" s="52">
        <v>2107960</v>
      </c>
      <c r="D193" s="52"/>
      <c r="E193" s="53">
        <f t="shared" si="31"/>
        <v>2107960</v>
      </c>
      <c r="F193" s="54">
        <v>349486.73</v>
      </c>
      <c r="G193" s="45">
        <f t="shared" si="26"/>
        <v>16.57938148731475</v>
      </c>
      <c r="H193" s="46">
        <f t="shared" si="27"/>
        <v>3.4206185126852517</v>
      </c>
      <c r="I193" s="47">
        <f t="shared" si="32"/>
        <v>1758473.27</v>
      </c>
      <c r="J193" s="48">
        <f t="shared" si="28"/>
        <v>83.42061851268525</v>
      </c>
      <c r="K193" s="54">
        <v>160000</v>
      </c>
      <c r="L193" s="45">
        <f t="shared" si="29"/>
        <v>7.590276855348299</v>
      </c>
      <c r="M193" s="44">
        <f t="shared" si="33"/>
        <v>509486.73</v>
      </c>
      <c r="N193" s="45">
        <f t="shared" si="34"/>
        <v>24.16965834266305</v>
      </c>
      <c r="O193" s="55">
        <f t="shared" si="35"/>
        <v>45.83034165733695</v>
      </c>
      <c r="P193" s="54">
        <f t="shared" si="36"/>
        <v>1598473.27</v>
      </c>
      <c r="Q193" s="56">
        <f t="shared" si="30"/>
        <v>75.83034165733694</v>
      </c>
      <c r="S193" s="1">
        <v>9</v>
      </c>
      <c r="T193" s="1">
        <v>53</v>
      </c>
      <c r="U193" s="1"/>
      <c r="V193" s="1" t="s">
        <v>38</v>
      </c>
      <c r="X193" s="38"/>
      <c r="Y193" s="39"/>
      <c r="Z193" s="1">
        <v>70</v>
      </c>
      <c r="AA193" s="1">
        <v>20</v>
      </c>
      <c r="AB193" s="49">
        <f t="shared" si="38"/>
        <v>0</v>
      </c>
      <c r="AF193" s="39"/>
      <c r="AG193" s="39"/>
      <c r="AH193" s="39">
        <f t="shared" si="37"/>
        <v>0</v>
      </c>
    </row>
    <row r="194" spans="1:34" s="37" customFormat="1" ht="23.25" customHeight="1">
      <c r="A194" s="50">
        <v>184</v>
      </c>
      <c r="B194" s="51" t="s">
        <v>224</v>
      </c>
      <c r="C194" s="52">
        <v>9185430</v>
      </c>
      <c r="D194" s="52"/>
      <c r="E194" s="53">
        <f t="shared" si="31"/>
        <v>9185430</v>
      </c>
      <c r="F194" s="54">
        <v>1511748.85</v>
      </c>
      <c r="G194" s="45">
        <f t="shared" si="26"/>
        <v>16.45811736630729</v>
      </c>
      <c r="H194" s="46">
        <f t="shared" si="27"/>
        <v>3.5418826336927083</v>
      </c>
      <c r="I194" s="47">
        <f t="shared" si="32"/>
        <v>7673681.15</v>
      </c>
      <c r="J194" s="48">
        <f t="shared" si="28"/>
        <v>83.54188263369271</v>
      </c>
      <c r="K194" s="54"/>
      <c r="L194" s="45">
        <f t="shared" si="29"/>
        <v>0</v>
      </c>
      <c r="M194" s="44">
        <f t="shared" si="33"/>
        <v>1511748.85</v>
      </c>
      <c r="N194" s="45">
        <f t="shared" si="34"/>
        <v>16.45811736630729</v>
      </c>
      <c r="O194" s="55">
        <f t="shared" si="35"/>
        <v>53.54188263369271</v>
      </c>
      <c r="P194" s="54">
        <f t="shared" si="36"/>
        <v>7673681.15</v>
      </c>
      <c r="Q194" s="56">
        <f t="shared" si="30"/>
        <v>83.54188263369271</v>
      </c>
      <c r="S194" s="1">
        <v>2</v>
      </c>
      <c r="T194" s="1">
        <v>3</v>
      </c>
      <c r="U194" s="1" t="s">
        <v>93</v>
      </c>
      <c r="V194" s="1" t="s">
        <v>38</v>
      </c>
      <c r="X194" s="38"/>
      <c r="Y194" s="39"/>
      <c r="Z194" s="1">
        <v>70</v>
      </c>
      <c r="AA194" s="1">
        <v>20</v>
      </c>
      <c r="AB194" s="49">
        <f t="shared" si="38"/>
        <v>0</v>
      </c>
      <c r="AF194" s="39"/>
      <c r="AG194" s="39"/>
      <c r="AH194" s="39">
        <f t="shared" si="37"/>
        <v>0</v>
      </c>
    </row>
    <row r="195" spans="1:34" s="37" customFormat="1" ht="23.25" customHeight="1">
      <c r="A195" s="50">
        <v>185</v>
      </c>
      <c r="B195" s="51" t="s">
        <v>225</v>
      </c>
      <c r="C195" s="52">
        <v>14346572</v>
      </c>
      <c r="D195" s="52"/>
      <c r="E195" s="53">
        <f t="shared" si="31"/>
        <v>14346572</v>
      </c>
      <c r="F195" s="54">
        <v>2353138.19</v>
      </c>
      <c r="G195" s="45">
        <f t="shared" si="26"/>
        <v>16.402093754521985</v>
      </c>
      <c r="H195" s="46">
        <f t="shared" si="27"/>
        <v>3.597906245478015</v>
      </c>
      <c r="I195" s="47">
        <f t="shared" si="32"/>
        <v>11993433.81</v>
      </c>
      <c r="J195" s="48">
        <f t="shared" si="28"/>
        <v>83.59790624547801</v>
      </c>
      <c r="K195" s="54">
        <v>1302000</v>
      </c>
      <c r="L195" s="45">
        <f t="shared" si="29"/>
        <v>9.075338694149377</v>
      </c>
      <c r="M195" s="44">
        <f t="shared" si="33"/>
        <v>3655138.19</v>
      </c>
      <c r="N195" s="45">
        <f t="shared" si="34"/>
        <v>25.47743244867136</v>
      </c>
      <c r="O195" s="55">
        <f t="shared" si="35"/>
        <v>44.522567551328635</v>
      </c>
      <c r="P195" s="54">
        <f t="shared" si="36"/>
        <v>10691433.81</v>
      </c>
      <c r="Q195" s="56">
        <f t="shared" si="30"/>
        <v>74.52256755132863</v>
      </c>
      <c r="S195" s="1">
        <v>6</v>
      </c>
      <c r="T195" s="1">
        <v>3</v>
      </c>
      <c r="U195" s="1" t="s">
        <v>93</v>
      </c>
      <c r="V195" s="1" t="s">
        <v>38</v>
      </c>
      <c r="X195" s="38"/>
      <c r="Y195" s="39"/>
      <c r="Z195" s="1">
        <v>70</v>
      </c>
      <c r="AA195" s="1">
        <v>20</v>
      </c>
      <c r="AB195" s="49">
        <f t="shared" si="38"/>
        <v>0</v>
      </c>
      <c r="AF195" s="39"/>
      <c r="AG195" s="39"/>
      <c r="AH195" s="39">
        <f t="shared" si="37"/>
        <v>0</v>
      </c>
    </row>
    <row r="196" spans="1:34" s="37" customFormat="1" ht="23.25" customHeight="1">
      <c r="A196" s="50">
        <v>186</v>
      </c>
      <c r="B196" s="51" t="s">
        <v>226</v>
      </c>
      <c r="C196" s="52">
        <v>1540400</v>
      </c>
      <c r="D196" s="52"/>
      <c r="E196" s="53">
        <f t="shared" si="31"/>
        <v>1540400</v>
      </c>
      <c r="F196" s="54">
        <v>251789.28</v>
      </c>
      <c r="G196" s="45">
        <f t="shared" si="26"/>
        <v>16.3457076084134</v>
      </c>
      <c r="H196" s="46">
        <f t="shared" si="27"/>
        <v>3.6542923915866012</v>
      </c>
      <c r="I196" s="47">
        <f t="shared" si="32"/>
        <v>1288610.72</v>
      </c>
      <c r="J196" s="48">
        <f t="shared" si="28"/>
        <v>83.6542923915866</v>
      </c>
      <c r="K196" s="54"/>
      <c r="L196" s="45">
        <f t="shared" si="29"/>
        <v>0</v>
      </c>
      <c r="M196" s="44">
        <f t="shared" si="33"/>
        <v>251789.28</v>
      </c>
      <c r="N196" s="45">
        <f t="shared" si="34"/>
        <v>16.3457076084134</v>
      </c>
      <c r="O196" s="55">
        <f t="shared" si="35"/>
        <v>53.6542923915866</v>
      </c>
      <c r="P196" s="54">
        <f t="shared" si="36"/>
        <v>1288610.72</v>
      </c>
      <c r="Q196" s="56">
        <f t="shared" si="30"/>
        <v>83.6542923915866</v>
      </c>
      <c r="S196" s="1">
        <v>4</v>
      </c>
      <c r="T196" s="1">
        <v>83</v>
      </c>
      <c r="U196" s="1"/>
      <c r="V196" s="1" t="s">
        <v>38</v>
      </c>
      <c r="X196" s="38"/>
      <c r="Y196" s="39"/>
      <c r="Z196" s="1">
        <v>70</v>
      </c>
      <c r="AA196" s="1">
        <v>20</v>
      </c>
      <c r="AB196" s="49">
        <f t="shared" si="38"/>
        <v>0</v>
      </c>
      <c r="AF196" s="39"/>
      <c r="AG196" s="39"/>
      <c r="AH196" s="39">
        <f t="shared" si="37"/>
        <v>0</v>
      </c>
    </row>
    <row r="197" spans="1:34" s="37" customFormat="1" ht="23.25" customHeight="1">
      <c r="A197" s="50">
        <v>187</v>
      </c>
      <c r="B197" s="51" t="s">
        <v>227</v>
      </c>
      <c r="C197" s="52">
        <v>6946312</v>
      </c>
      <c r="D197" s="52"/>
      <c r="E197" s="53">
        <f t="shared" si="31"/>
        <v>6946312</v>
      </c>
      <c r="F197" s="54">
        <v>1130862.9</v>
      </c>
      <c r="G197" s="45">
        <f t="shared" si="26"/>
        <v>16.280047599359197</v>
      </c>
      <c r="H197" s="46">
        <f t="shared" si="27"/>
        <v>3.7199524006408033</v>
      </c>
      <c r="I197" s="47">
        <f t="shared" si="32"/>
        <v>5815449.1</v>
      </c>
      <c r="J197" s="48">
        <f t="shared" si="28"/>
        <v>83.7199524006408</v>
      </c>
      <c r="K197" s="54"/>
      <c r="L197" s="45">
        <f t="shared" si="29"/>
        <v>0</v>
      </c>
      <c r="M197" s="44">
        <f t="shared" si="33"/>
        <v>1130862.9</v>
      </c>
      <c r="N197" s="45">
        <f t="shared" si="34"/>
        <v>16.280047599359197</v>
      </c>
      <c r="O197" s="55">
        <f t="shared" si="35"/>
        <v>53.71995240064081</v>
      </c>
      <c r="P197" s="54">
        <f t="shared" si="36"/>
        <v>5815449.1</v>
      </c>
      <c r="Q197" s="56">
        <f t="shared" si="30"/>
        <v>83.7199524006408</v>
      </c>
      <c r="S197" s="1">
        <v>4</v>
      </c>
      <c r="T197" s="1">
        <v>3</v>
      </c>
      <c r="U197" s="1" t="s">
        <v>93</v>
      </c>
      <c r="V197" s="1" t="s">
        <v>38</v>
      </c>
      <c r="X197" s="38"/>
      <c r="Y197" s="39"/>
      <c r="Z197" s="1">
        <v>70</v>
      </c>
      <c r="AA197" s="1">
        <v>20</v>
      </c>
      <c r="AB197" s="49">
        <f t="shared" si="38"/>
        <v>0</v>
      </c>
      <c r="AF197" s="39"/>
      <c r="AG197" s="39"/>
      <c r="AH197" s="39">
        <f t="shared" si="37"/>
        <v>0</v>
      </c>
    </row>
    <row r="198" spans="1:34" s="37" customFormat="1" ht="23.25" customHeight="1">
      <c r="A198" s="50">
        <v>188</v>
      </c>
      <c r="B198" s="51" t="s">
        <v>228</v>
      </c>
      <c r="C198" s="52">
        <v>808850</v>
      </c>
      <c r="D198" s="52"/>
      <c r="E198" s="53">
        <f t="shared" si="31"/>
        <v>808850</v>
      </c>
      <c r="F198" s="54">
        <v>131605</v>
      </c>
      <c r="G198" s="45">
        <f t="shared" si="26"/>
        <v>16.270631142980776</v>
      </c>
      <c r="H198" s="46">
        <f t="shared" si="27"/>
        <v>3.7293688570192245</v>
      </c>
      <c r="I198" s="47">
        <f t="shared" si="32"/>
        <v>677245</v>
      </c>
      <c r="J198" s="48">
        <f t="shared" si="28"/>
        <v>83.72936885701922</v>
      </c>
      <c r="K198" s="54"/>
      <c r="L198" s="45">
        <f t="shared" si="29"/>
        <v>0</v>
      </c>
      <c r="M198" s="44">
        <f t="shared" si="33"/>
        <v>131605</v>
      </c>
      <c r="N198" s="45">
        <f t="shared" si="34"/>
        <v>16.270631142980776</v>
      </c>
      <c r="O198" s="55">
        <f t="shared" si="35"/>
        <v>53.729368857019224</v>
      </c>
      <c r="P198" s="54">
        <f t="shared" si="36"/>
        <v>677245</v>
      </c>
      <c r="Q198" s="56">
        <f t="shared" si="30"/>
        <v>83.72936885701922</v>
      </c>
      <c r="S198" s="1">
        <v>8</v>
      </c>
      <c r="T198" s="1">
        <v>83</v>
      </c>
      <c r="U198" s="1"/>
      <c r="V198" s="1" t="s">
        <v>38</v>
      </c>
      <c r="X198" s="38"/>
      <c r="Y198" s="39"/>
      <c r="Z198" s="1">
        <v>70</v>
      </c>
      <c r="AA198" s="1">
        <v>20</v>
      </c>
      <c r="AB198" s="49">
        <f t="shared" si="38"/>
        <v>0</v>
      </c>
      <c r="AF198" s="39"/>
      <c r="AG198" s="39"/>
      <c r="AH198" s="39">
        <f t="shared" si="37"/>
        <v>0</v>
      </c>
    </row>
    <row r="199" spans="1:34" s="37" customFormat="1" ht="23.25" customHeight="1">
      <c r="A199" s="50">
        <v>189</v>
      </c>
      <c r="B199" s="51" t="s">
        <v>229</v>
      </c>
      <c r="C199" s="52">
        <v>1477990</v>
      </c>
      <c r="D199" s="52"/>
      <c r="E199" s="53">
        <f t="shared" si="31"/>
        <v>1477990</v>
      </c>
      <c r="F199" s="54">
        <v>240166.7</v>
      </c>
      <c r="G199" s="45">
        <f t="shared" si="26"/>
        <v>16.24954837312837</v>
      </c>
      <c r="H199" s="46">
        <f t="shared" si="27"/>
        <v>3.75045162687163</v>
      </c>
      <c r="I199" s="47">
        <f t="shared" si="32"/>
        <v>1237823.3</v>
      </c>
      <c r="J199" s="48">
        <f t="shared" si="28"/>
        <v>83.75045162687162</v>
      </c>
      <c r="K199" s="54">
        <v>415000</v>
      </c>
      <c r="L199" s="45">
        <f t="shared" si="29"/>
        <v>28.078674415929743</v>
      </c>
      <c r="M199" s="44">
        <f t="shared" si="33"/>
        <v>655166.7</v>
      </c>
      <c r="N199" s="45">
        <f t="shared" si="34"/>
        <v>44.32822278905811</v>
      </c>
      <c r="O199" s="55">
        <f t="shared" si="35"/>
        <v>25.67177721094189</v>
      </c>
      <c r="P199" s="54">
        <f t="shared" si="36"/>
        <v>822823.3</v>
      </c>
      <c r="Q199" s="56">
        <f t="shared" si="30"/>
        <v>55.67177721094189</v>
      </c>
      <c r="S199" s="1">
        <v>4</v>
      </c>
      <c r="T199" s="1">
        <v>83</v>
      </c>
      <c r="U199" s="1"/>
      <c r="V199" s="1" t="s">
        <v>38</v>
      </c>
      <c r="X199" s="38"/>
      <c r="Y199" s="39"/>
      <c r="Z199" s="1">
        <v>70</v>
      </c>
      <c r="AA199" s="1">
        <v>20</v>
      </c>
      <c r="AB199" s="49">
        <f t="shared" si="38"/>
        <v>0</v>
      </c>
      <c r="AF199" s="39"/>
      <c r="AG199" s="39"/>
      <c r="AH199" s="39">
        <f t="shared" si="37"/>
        <v>0</v>
      </c>
    </row>
    <row r="200" spans="1:34" s="37" customFormat="1" ht="23.25" customHeight="1">
      <c r="A200" s="50">
        <v>190</v>
      </c>
      <c r="B200" s="51" t="s">
        <v>230</v>
      </c>
      <c r="C200" s="52">
        <v>9194522</v>
      </c>
      <c r="D200" s="52"/>
      <c r="E200" s="53">
        <f t="shared" si="31"/>
        <v>9194522</v>
      </c>
      <c r="F200" s="54">
        <v>1483969.69</v>
      </c>
      <c r="G200" s="45">
        <f t="shared" si="26"/>
        <v>16.13971547406162</v>
      </c>
      <c r="H200" s="46">
        <f t="shared" si="27"/>
        <v>3.860284525938379</v>
      </c>
      <c r="I200" s="47">
        <f t="shared" si="32"/>
        <v>7710552.3100000005</v>
      </c>
      <c r="J200" s="48">
        <f t="shared" si="28"/>
        <v>83.86028452593838</v>
      </c>
      <c r="K200" s="54">
        <v>96280</v>
      </c>
      <c r="L200" s="45">
        <f t="shared" si="29"/>
        <v>1.0471452458322466</v>
      </c>
      <c r="M200" s="44">
        <f t="shared" si="33"/>
        <v>1580249.69</v>
      </c>
      <c r="N200" s="45">
        <f t="shared" si="34"/>
        <v>17.18686071989387</v>
      </c>
      <c r="O200" s="55">
        <f t="shared" si="35"/>
        <v>52.81313928010613</v>
      </c>
      <c r="P200" s="54">
        <f t="shared" si="36"/>
        <v>7614272.3100000005</v>
      </c>
      <c r="Q200" s="56">
        <f t="shared" si="30"/>
        <v>82.81313928010613</v>
      </c>
      <c r="S200" s="1">
        <v>7</v>
      </c>
      <c r="T200" s="1">
        <v>3</v>
      </c>
      <c r="U200" s="1" t="s">
        <v>93</v>
      </c>
      <c r="V200" s="1" t="s">
        <v>38</v>
      </c>
      <c r="X200" s="38"/>
      <c r="Y200" s="39"/>
      <c r="Z200" s="1">
        <v>70</v>
      </c>
      <c r="AA200" s="1">
        <v>20</v>
      </c>
      <c r="AB200" s="49">
        <f t="shared" si="38"/>
        <v>0</v>
      </c>
      <c r="AF200" s="39"/>
      <c r="AG200" s="39"/>
      <c r="AH200" s="39">
        <f t="shared" si="37"/>
        <v>0</v>
      </c>
    </row>
    <row r="201" spans="1:34" s="37" customFormat="1" ht="23.25" customHeight="1">
      <c r="A201" s="50">
        <v>191</v>
      </c>
      <c r="B201" s="51" t="s">
        <v>231</v>
      </c>
      <c r="C201" s="52">
        <v>6744510</v>
      </c>
      <c r="D201" s="52"/>
      <c r="E201" s="53">
        <f t="shared" si="31"/>
        <v>6744510</v>
      </c>
      <c r="F201" s="54">
        <v>1087993.98</v>
      </c>
      <c r="G201" s="45">
        <f t="shared" si="26"/>
        <v>16.13154966039045</v>
      </c>
      <c r="H201" s="46">
        <f t="shared" si="27"/>
        <v>3.8684503396095486</v>
      </c>
      <c r="I201" s="47">
        <f t="shared" si="32"/>
        <v>5656516.02</v>
      </c>
      <c r="J201" s="48">
        <f t="shared" si="28"/>
        <v>83.86845033960955</v>
      </c>
      <c r="K201" s="54"/>
      <c r="L201" s="45">
        <f t="shared" si="29"/>
        <v>0</v>
      </c>
      <c r="M201" s="44">
        <f t="shared" si="33"/>
        <v>1087993.98</v>
      </c>
      <c r="N201" s="45">
        <f t="shared" si="34"/>
        <v>16.13154966039045</v>
      </c>
      <c r="O201" s="55">
        <f t="shared" si="35"/>
        <v>53.86845033960955</v>
      </c>
      <c r="P201" s="54">
        <f t="shared" si="36"/>
        <v>5656516.02</v>
      </c>
      <c r="Q201" s="56">
        <f t="shared" si="30"/>
        <v>83.86845033960955</v>
      </c>
      <c r="S201" s="1">
        <v>3</v>
      </c>
      <c r="T201" s="1">
        <v>3</v>
      </c>
      <c r="U201" s="1" t="s">
        <v>93</v>
      </c>
      <c r="V201" s="1" t="s">
        <v>38</v>
      </c>
      <c r="X201" s="38"/>
      <c r="Y201" s="39"/>
      <c r="Z201" s="1">
        <v>70</v>
      </c>
      <c r="AA201" s="1">
        <v>20</v>
      </c>
      <c r="AB201" s="49">
        <f t="shared" si="38"/>
        <v>0</v>
      </c>
      <c r="AF201" s="39"/>
      <c r="AG201" s="39"/>
      <c r="AH201" s="39">
        <f t="shared" si="37"/>
        <v>0</v>
      </c>
    </row>
    <row r="202" spans="1:34" s="37" customFormat="1" ht="23.25" customHeight="1">
      <c r="A202" s="50">
        <v>192</v>
      </c>
      <c r="B202" s="51" t="s">
        <v>232</v>
      </c>
      <c r="C202" s="52">
        <v>5434970</v>
      </c>
      <c r="D202" s="52"/>
      <c r="E202" s="53">
        <f t="shared" si="31"/>
        <v>5434970</v>
      </c>
      <c r="F202" s="54">
        <v>876727.47</v>
      </c>
      <c r="G202" s="45">
        <f aca="true" t="shared" si="39" ref="G202:G265">+F202*100/E202</f>
        <v>16.131229243215692</v>
      </c>
      <c r="H202" s="46">
        <f aca="true" t="shared" si="40" ref="H202:H265">+AA202-G202</f>
        <v>3.8687707567843077</v>
      </c>
      <c r="I202" s="47">
        <f t="shared" si="32"/>
        <v>4558242.53</v>
      </c>
      <c r="J202" s="48">
        <f aca="true" t="shared" si="41" ref="J202:J265">+I202*100/E202</f>
        <v>83.8687707567843</v>
      </c>
      <c r="K202" s="54"/>
      <c r="L202" s="45">
        <f aca="true" t="shared" si="42" ref="L202:L265">+K202*100/E202</f>
        <v>0</v>
      </c>
      <c r="M202" s="44">
        <f t="shared" si="33"/>
        <v>876727.47</v>
      </c>
      <c r="N202" s="45">
        <f t="shared" si="34"/>
        <v>16.131229243215692</v>
      </c>
      <c r="O202" s="55">
        <f t="shared" si="35"/>
        <v>53.86877075678431</v>
      </c>
      <c r="P202" s="54">
        <f t="shared" si="36"/>
        <v>4558242.53</v>
      </c>
      <c r="Q202" s="56">
        <f aca="true" t="shared" si="43" ref="Q202:Q265">+P202*100/E202</f>
        <v>83.8687707567843</v>
      </c>
      <c r="S202" s="1">
        <v>1</v>
      </c>
      <c r="T202" s="1">
        <v>3</v>
      </c>
      <c r="U202" s="1" t="s">
        <v>93</v>
      </c>
      <c r="V202" s="1" t="s">
        <v>38</v>
      </c>
      <c r="X202" s="38"/>
      <c r="Y202" s="39"/>
      <c r="Z202" s="1">
        <v>70</v>
      </c>
      <c r="AA202" s="1">
        <v>20</v>
      </c>
      <c r="AB202" s="49">
        <f t="shared" si="38"/>
        <v>0</v>
      </c>
      <c r="AF202" s="39"/>
      <c r="AG202" s="39"/>
      <c r="AH202" s="39">
        <f t="shared" si="37"/>
        <v>0</v>
      </c>
    </row>
    <row r="203" spans="1:34" s="37" customFormat="1" ht="23.25" customHeight="1">
      <c r="A203" s="50">
        <v>193</v>
      </c>
      <c r="B203" s="51" t="s">
        <v>233</v>
      </c>
      <c r="C203" s="52">
        <v>6077000</v>
      </c>
      <c r="D203" s="52"/>
      <c r="E203" s="53">
        <f aca="true" t="shared" si="44" ref="E203:E266">SUM(C203:D203)</f>
        <v>6077000</v>
      </c>
      <c r="F203" s="54">
        <v>974885.08</v>
      </c>
      <c r="G203" s="45">
        <f t="shared" si="39"/>
        <v>16.042209642915914</v>
      </c>
      <c r="H203" s="46">
        <f t="shared" si="40"/>
        <v>3.957790357084086</v>
      </c>
      <c r="I203" s="47">
        <f aca="true" t="shared" si="45" ref="I203:I266">+E203-F203</f>
        <v>5102114.92</v>
      </c>
      <c r="J203" s="48">
        <f t="shared" si="41"/>
        <v>83.9577903570841</v>
      </c>
      <c r="K203" s="54">
        <v>167490</v>
      </c>
      <c r="L203" s="45">
        <f t="shared" si="42"/>
        <v>2.756129669244693</v>
      </c>
      <c r="M203" s="44">
        <f aca="true" t="shared" si="46" ref="M203:M266">SUM(F203+K203)</f>
        <v>1142375.08</v>
      </c>
      <c r="N203" s="45">
        <f aca="true" t="shared" si="47" ref="N203:N266">SUM(M203*100/E203)</f>
        <v>18.798339312160607</v>
      </c>
      <c r="O203" s="55">
        <f aca="true" t="shared" si="48" ref="O203:O266">+Z203-N203</f>
        <v>51.20166068783939</v>
      </c>
      <c r="P203" s="54">
        <f aca="true" t="shared" si="49" ref="P203:P266">SUM(E203-M203)</f>
        <v>4934624.92</v>
      </c>
      <c r="Q203" s="56">
        <f t="shared" si="43"/>
        <v>81.2016606878394</v>
      </c>
      <c r="S203" s="1">
        <v>4</v>
      </c>
      <c r="T203" s="1">
        <v>17</v>
      </c>
      <c r="U203" s="1"/>
      <c r="V203" s="1" t="s">
        <v>38</v>
      </c>
      <c r="X203" s="38"/>
      <c r="Y203" s="39"/>
      <c r="Z203" s="1">
        <v>70</v>
      </c>
      <c r="AA203" s="1">
        <v>20</v>
      </c>
      <c r="AB203" s="49">
        <f t="shared" si="38"/>
        <v>0</v>
      </c>
      <c r="AF203" s="39"/>
      <c r="AG203" s="39"/>
      <c r="AH203" s="39">
        <f aca="true" t="shared" si="50" ref="AH203:AH266">SUM(AF203:AG203)</f>
        <v>0</v>
      </c>
    </row>
    <row r="204" spans="1:34" s="37" customFormat="1" ht="23.25" customHeight="1">
      <c r="A204" s="50">
        <v>194</v>
      </c>
      <c r="B204" s="51" t="s">
        <v>234</v>
      </c>
      <c r="C204" s="52">
        <v>19922030</v>
      </c>
      <c r="D204" s="52"/>
      <c r="E204" s="53">
        <f t="shared" si="44"/>
        <v>19922030</v>
      </c>
      <c r="F204" s="54">
        <v>3168503.8</v>
      </c>
      <c r="G204" s="45">
        <f t="shared" si="39"/>
        <v>15.904522782065884</v>
      </c>
      <c r="H204" s="46">
        <f t="shared" si="40"/>
        <v>4.095477217934116</v>
      </c>
      <c r="I204" s="47">
        <f t="shared" si="45"/>
        <v>16753526.2</v>
      </c>
      <c r="J204" s="48">
        <f t="shared" si="41"/>
        <v>84.09547721793412</v>
      </c>
      <c r="K204" s="54">
        <v>872000</v>
      </c>
      <c r="L204" s="45">
        <f t="shared" si="42"/>
        <v>4.377063983941396</v>
      </c>
      <c r="M204" s="44">
        <f t="shared" si="46"/>
        <v>4040503.8</v>
      </c>
      <c r="N204" s="45">
        <f t="shared" si="47"/>
        <v>20.28158676600728</v>
      </c>
      <c r="O204" s="55">
        <f t="shared" si="48"/>
        <v>49.71841323399272</v>
      </c>
      <c r="P204" s="54">
        <f t="shared" si="49"/>
        <v>15881526.2</v>
      </c>
      <c r="Q204" s="56">
        <f t="shared" si="43"/>
        <v>79.71841323399272</v>
      </c>
      <c r="S204" s="1">
        <v>3</v>
      </c>
      <c r="T204" s="1">
        <v>3</v>
      </c>
      <c r="U204" s="1" t="s">
        <v>93</v>
      </c>
      <c r="V204" s="1" t="s">
        <v>38</v>
      </c>
      <c r="X204" s="38"/>
      <c r="Y204" s="39"/>
      <c r="Z204" s="1">
        <v>70</v>
      </c>
      <c r="AA204" s="1">
        <v>20</v>
      </c>
      <c r="AB204" s="49">
        <f t="shared" si="38"/>
        <v>0</v>
      </c>
      <c r="AF204" s="39"/>
      <c r="AG204" s="39"/>
      <c r="AH204" s="39">
        <f t="shared" si="50"/>
        <v>0</v>
      </c>
    </row>
    <row r="205" spans="1:34" s="37" customFormat="1" ht="23.25" customHeight="1">
      <c r="A205" s="50">
        <v>195</v>
      </c>
      <c r="B205" s="51" t="s">
        <v>235</v>
      </c>
      <c r="C205" s="52">
        <v>1531350</v>
      </c>
      <c r="D205" s="52"/>
      <c r="E205" s="53">
        <f t="shared" si="44"/>
        <v>1531350</v>
      </c>
      <c r="F205" s="54">
        <v>243271.37</v>
      </c>
      <c r="G205" s="45">
        <f t="shared" si="39"/>
        <v>15.886072419760342</v>
      </c>
      <c r="H205" s="46">
        <f t="shared" si="40"/>
        <v>4.1139275802396575</v>
      </c>
      <c r="I205" s="47">
        <f t="shared" si="45"/>
        <v>1288078.63</v>
      </c>
      <c r="J205" s="48">
        <f t="shared" si="41"/>
        <v>84.11392758023965</v>
      </c>
      <c r="K205" s="54"/>
      <c r="L205" s="45">
        <f t="shared" si="42"/>
        <v>0</v>
      </c>
      <c r="M205" s="44">
        <f t="shared" si="46"/>
        <v>243271.37</v>
      </c>
      <c r="N205" s="45">
        <f t="shared" si="47"/>
        <v>15.886072419760342</v>
      </c>
      <c r="O205" s="55">
        <f t="shared" si="48"/>
        <v>54.11392758023966</v>
      </c>
      <c r="P205" s="54">
        <f t="shared" si="49"/>
        <v>1288078.63</v>
      </c>
      <c r="Q205" s="56">
        <f t="shared" si="43"/>
        <v>84.11392758023965</v>
      </c>
      <c r="S205" s="1">
        <v>5</v>
      </c>
      <c r="T205" s="1">
        <v>83</v>
      </c>
      <c r="U205" s="1"/>
      <c r="V205" s="1" t="s">
        <v>38</v>
      </c>
      <c r="X205" s="38"/>
      <c r="Y205" s="39"/>
      <c r="Z205" s="1">
        <v>70</v>
      </c>
      <c r="AA205" s="1">
        <v>20</v>
      </c>
      <c r="AB205" s="49">
        <f t="shared" si="38"/>
        <v>0</v>
      </c>
      <c r="AF205" s="39"/>
      <c r="AG205" s="39"/>
      <c r="AH205" s="39">
        <f t="shared" si="50"/>
        <v>0</v>
      </c>
    </row>
    <row r="206" spans="1:34" s="37" customFormat="1" ht="23.25" customHeight="1">
      <c r="A206" s="50">
        <v>196</v>
      </c>
      <c r="B206" s="51" t="s">
        <v>236</v>
      </c>
      <c r="C206" s="52">
        <v>3082800</v>
      </c>
      <c r="D206" s="52"/>
      <c r="E206" s="53">
        <f t="shared" si="44"/>
        <v>3082800</v>
      </c>
      <c r="F206" s="54">
        <v>489229.28</v>
      </c>
      <c r="G206" s="45">
        <f t="shared" si="39"/>
        <v>15.869640586479823</v>
      </c>
      <c r="H206" s="46">
        <f t="shared" si="40"/>
        <v>4.130359413520177</v>
      </c>
      <c r="I206" s="47">
        <f t="shared" si="45"/>
        <v>2593570.7199999997</v>
      </c>
      <c r="J206" s="48">
        <f t="shared" si="41"/>
        <v>84.13035941352017</v>
      </c>
      <c r="K206" s="54">
        <v>1105000</v>
      </c>
      <c r="L206" s="45">
        <f t="shared" si="42"/>
        <v>35.84403788763462</v>
      </c>
      <c r="M206" s="44">
        <f t="shared" si="46"/>
        <v>1594229.28</v>
      </c>
      <c r="N206" s="45">
        <f t="shared" si="47"/>
        <v>51.71367847411444</v>
      </c>
      <c r="O206" s="55">
        <f t="shared" si="48"/>
        <v>18.286321525885562</v>
      </c>
      <c r="P206" s="54">
        <f t="shared" si="49"/>
        <v>1488570.72</v>
      </c>
      <c r="Q206" s="56">
        <f t="shared" si="43"/>
        <v>48.28632152588556</v>
      </c>
      <c r="S206" s="1">
        <v>1</v>
      </c>
      <c r="T206" s="1">
        <v>83</v>
      </c>
      <c r="U206" s="1"/>
      <c r="V206" s="1" t="s">
        <v>38</v>
      </c>
      <c r="X206" s="38"/>
      <c r="Y206" s="39"/>
      <c r="Z206" s="1">
        <v>70</v>
      </c>
      <c r="AA206" s="1">
        <v>20</v>
      </c>
      <c r="AB206" s="49">
        <f t="shared" si="38"/>
        <v>0</v>
      </c>
      <c r="AF206" s="39"/>
      <c r="AG206" s="39"/>
      <c r="AH206" s="39">
        <f t="shared" si="50"/>
        <v>0</v>
      </c>
    </row>
    <row r="207" spans="1:34" s="37" customFormat="1" ht="23.25" customHeight="1">
      <c r="A207" s="50">
        <v>197</v>
      </c>
      <c r="B207" s="51" t="s">
        <v>237</v>
      </c>
      <c r="C207" s="52">
        <v>2311470</v>
      </c>
      <c r="D207" s="52"/>
      <c r="E207" s="53">
        <f t="shared" si="44"/>
        <v>2311470</v>
      </c>
      <c r="F207" s="54">
        <v>365587.87</v>
      </c>
      <c r="G207" s="45">
        <f t="shared" si="39"/>
        <v>15.816249832357764</v>
      </c>
      <c r="H207" s="46">
        <f t="shared" si="40"/>
        <v>4.183750167642236</v>
      </c>
      <c r="I207" s="47">
        <f t="shared" si="45"/>
        <v>1945882.13</v>
      </c>
      <c r="J207" s="48">
        <f t="shared" si="41"/>
        <v>84.18375016764223</v>
      </c>
      <c r="K207" s="54"/>
      <c r="L207" s="45">
        <f t="shared" si="42"/>
        <v>0</v>
      </c>
      <c r="M207" s="44">
        <f t="shared" si="46"/>
        <v>365587.87</v>
      </c>
      <c r="N207" s="45">
        <f t="shared" si="47"/>
        <v>15.816249832357764</v>
      </c>
      <c r="O207" s="55">
        <f t="shared" si="48"/>
        <v>54.18375016764224</v>
      </c>
      <c r="P207" s="54">
        <f t="shared" si="49"/>
        <v>1945882.13</v>
      </c>
      <c r="Q207" s="56">
        <f t="shared" si="43"/>
        <v>84.18375016764223</v>
      </c>
      <c r="S207" s="1">
        <v>4</v>
      </c>
      <c r="T207" s="1">
        <v>83</v>
      </c>
      <c r="U207" s="1"/>
      <c r="V207" s="1" t="s">
        <v>38</v>
      </c>
      <c r="X207" s="38"/>
      <c r="Y207" s="39"/>
      <c r="Z207" s="1">
        <v>70</v>
      </c>
      <c r="AA207" s="1">
        <v>20</v>
      </c>
      <c r="AB207" s="49">
        <f t="shared" si="38"/>
        <v>0</v>
      </c>
      <c r="AF207" s="39"/>
      <c r="AG207" s="39"/>
      <c r="AH207" s="39">
        <f t="shared" si="50"/>
        <v>0</v>
      </c>
    </row>
    <row r="208" spans="1:34" s="37" customFormat="1" ht="23.25" customHeight="1">
      <c r="A208" s="50">
        <v>198</v>
      </c>
      <c r="B208" s="51" t="s">
        <v>238</v>
      </c>
      <c r="C208" s="52">
        <v>5529180</v>
      </c>
      <c r="D208" s="52"/>
      <c r="E208" s="53">
        <f t="shared" si="44"/>
        <v>5529180</v>
      </c>
      <c r="F208" s="54">
        <v>871440.03</v>
      </c>
      <c r="G208" s="45">
        <f t="shared" si="39"/>
        <v>15.760746258938939</v>
      </c>
      <c r="H208" s="46">
        <f t="shared" si="40"/>
        <v>4.239253741061061</v>
      </c>
      <c r="I208" s="47">
        <f t="shared" si="45"/>
        <v>4657739.97</v>
      </c>
      <c r="J208" s="48">
        <f t="shared" si="41"/>
        <v>84.23925374106106</v>
      </c>
      <c r="K208" s="54"/>
      <c r="L208" s="45">
        <f t="shared" si="42"/>
        <v>0</v>
      </c>
      <c r="M208" s="44">
        <f t="shared" si="46"/>
        <v>871440.03</v>
      </c>
      <c r="N208" s="45">
        <f t="shared" si="47"/>
        <v>15.760746258938939</v>
      </c>
      <c r="O208" s="55">
        <f t="shared" si="48"/>
        <v>54.23925374106106</v>
      </c>
      <c r="P208" s="54">
        <f t="shared" si="49"/>
        <v>4657739.97</v>
      </c>
      <c r="Q208" s="56">
        <f t="shared" si="43"/>
        <v>84.23925374106106</v>
      </c>
      <c r="S208" s="1">
        <v>5</v>
      </c>
      <c r="T208" s="1">
        <v>3</v>
      </c>
      <c r="U208" s="1" t="s">
        <v>93</v>
      </c>
      <c r="V208" s="1" t="s">
        <v>38</v>
      </c>
      <c r="X208" s="38"/>
      <c r="Y208" s="39"/>
      <c r="Z208" s="1">
        <v>70</v>
      </c>
      <c r="AA208" s="1">
        <v>20</v>
      </c>
      <c r="AB208" s="49">
        <f t="shared" si="38"/>
        <v>0</v>
      </c>
      <c r="AF208" s="39"/>
      <c r="AG208" s="39"/>
      <c r="AH208" s="39">
        <f t="shared" si="50"/>
        <v>0</v>
      </c>
    </row>
    <row r="209" spans="1:34" s="37" customFormat="1" ht="23.25" customHeight="1">
      <c r="A209" s="50">
        <v>199</v>
      </c>
      <c r="B209" s="51" t="s">
        <v>239</v>
      </c>
      <c r="C209" s="52">
        <v>3150700</v>
      </c>
      <c r="D209" s="52"/>
      <c r="E209" s="53">
        <f t="shared" si="44"/>
        <v>3150700</v>
      </c>
      <c r="F209" s="54">
        <v>496260.98</v>
      </c>
      <c r="G209" s="45">
        <f t="shared" si="39"/>
        <v>15.750816643920398</v>
      </c>
      <c r="H209" s="46">
        <f t="shared" si="40"/>
        <v>4.249183356079602</v>
      </c>
      <c r="I209" s="47">
        <f t="shared" si="45"/>
        <v>2654439.02</v>
      </c>
      <c r="J209" s="48">
        <f t="shared" si="41"/>
        <v>84.2491833560796</v>
      </c>
      <c r="K209" s="54">
        <v>132939.72</v>
      </c>
      <c r="L209" s="45">
        <f t="shared" si="42"/>
        <v>4.219370933443362</v>
      </c>
      <c r="M209" s="44">
        <f t="shared" si="46"/>
        <v>629200.7</v>
      </c>
      <c r="N209" s="45">
        <f t="shared" si="47"/>
        <v>19.97018757736376</v>
      </c>
      <c r="O209" s="55">
        <f t="shared" si="48"/>
        <v>50.02981242263624</v>
      </c>
      <c r="P209" s="54">
        <f t="shared" si="49"/>
        <v>2521499.3</v>
      </c>
      <c r="Q209" s="56">
        <f t="shared" si="43"/>
        <v>80.02981242263623</v>
      </c>
      <c r="S209" s="1">
        <v>9</v>
      </c>
      <c r="T209" s="1">
        <v>53</v>
      </c>
      <c r="U209" s="1"/>
      <c r="V209" s="1" t="s">
        <v>38</v>
      </c>
      <c r="X209" s="38"/>
      <c r="Y209" s="39"/>
      <c r="Z209" s="1">
        <v>70</v>
      </c>
      <c r="AA209" s="1">
        <v>20</v>
      </c>
      <c r="AB209" s="49">
        <f aca="true" t="shared" si="51" ref="AB209:AB272">+Y209+X209</f>
        <v>0</v>
      </c>
      <c r="AF209" s="39"/>
      <c r="AG209" s="39"/>
      <c r="AH209" s="39">
        <f t="shared" si="50"/>
        <v>0</v>
      </c>
    </row>
    <row r="210" spans="1:34" s="37" customFormat="1" ht="23.25" customHeight="1">
      <c r="A210" s="50">
        <v>200</v>
      </c>
      <c r="B210" s="51" t="s">
        <v>240</v>
      </c>
      <c r="C210" s="52">
        <v>1116460</v>
      </c>
      <c r="D210" s="52"/>
      <c r="E210" s="53">
        <f t="shared" si="44"/>
        <v>1116460</v>
      </c>
      <c r="F210" s="54">
        <v>175838.94</v>
      </c>
      <c r="G210" s="45">
        <f t="shared" si="39"/>
        <v>15.749685613456819</v>
      </c>
      <c r="H210" s="46">
        <f t="shared" si="40"/>
        <v>4.250314386543181</v>
      </c>
      <c r="I210" s="47">
        <f t="shared" si="45"/>
        <v>940621.06</v>
      </c>
      <c r="J210" s="48">
        <f t="shared" si="41"/>
        <v>84.25031438654318</v>
      </c>
      <c r="K210" s="54"/>
      <c r="L210" s="45">
        <f t="shared" si="42"/>
        <v>0</v>
      </c>
      <c r="M210" s="44">
        <f t="shared" si="46"/>
        <v>175838.94</v>
      </c>
      <c r="N210" s="45">
        <f t="shared" si="47"/>
        <v>15.749685613456819</v>
      </c>
      <c r="O210" s="55">
        <f t="shared" si="48"/>
        <v>54.25031438654318</v>
      </c>
      <c r="P210" s="54">
        <f t="shared" si="49"/>
        <v>940621.06</v>
      </c>
      <c r="Q210" s="56">
        <f t="shared" si="43"/>
        <v>84.25031438654318</v>
      </c>
      <c r="S210" s="1">
        <v>9</v>
      </c>
      <c r="T210" s="1">
        <v>83</v>
      </c>
      <c r="U210" s="1"/>
      <c r="V210" s="1" t="s">
        <v>38</v>
      </c>
      <c r="X210" s="38"/>
      <c r="Y210" s="39"/>
      <c r="Z210" s="1">
        <v>70</v>
      </c>
      <c r="AA210" s="1">
        <v>20</v>
      </c>
      <c r="AB210" s="49">
        <f t="shared" si="51"/>
        <v>0</v>
      </c>
      <c r="AF210" s="39"/>
      <c r="AG210" s="39"/>
      <c r="AH210" s="39">
        <f t="shared" si="50"/>
        <v>0</v>
      </c>
    </row>
    <row r="211" spans="1:34" s="37" customFormat="1" ht="23.25" customHeight="1">
      <c r="A211" s="50">
        <v>201</v>
      </c>
      <c r="B211" s="51" t="s">
        <v>241</v>
      </c>
      <c r="C211" s="52">
        <v>11414580</v>
      </c>
      <c r="D211" s="52"/>
      <c r="E211" s="53">
        <f t="shared" si="44"/>
        <v>11414580</v>
      </c>
      <c r="F211" s="54">
        <v>1797346.59</v>
      </c>
      <c r="G211" s="45">
        <f t="shared" si="39"/>
        <v>15.74605977618099</v>
      </c>
      <c r="H211" s="46">
        <f t="shared" si="40"/>
        <v>4.25394022381901</v>
      </c>
      <c r="I211" s="47">
        <f t="shared" si="45"/>
        <v>9617233.41</v>
      </c>
      <c r="J211" s="48">
        <f t="shared" si="41"/>
        <v>84.25394022381901</v>
      </c>
      <c r="K211" s="54"/>
      <c r="L211" s="45">
        <f t="shared" si="42"/>
        <v>0</v>
      </c>
      <c r="M211" s="44">
        <f t="shared" si="46"/>
        <v>1797346.59</v>
      </c>
      <c r="N211" s="45">
        <f t="shared" si="47"/>
        <v>15.74605977618099</v>
      </c>
      <c r="O211" s="55">
        <f t="shared" si="48"/>
        <v>54.25394022381901</v>
      </c>
      <c r="P211" s="54">
        <f t="shared" si="49"/>
        <v>9617233.41</v>
      </c>
      <c r="Q211" s="56">
        <f t="shared" si="43"/>
        <v>84.25394022381901</v>
      </c>
      <c r="S211" s="1">
        <v>3</v>
      </c>
      <c r="T211" s="1">
        <v>3</v>
      </c>
      <c r="U211" s="1" t="s">
        <v>93</v>
      </c>
      <c r="V211" s="1" t="s">
        <v>38</v>
      </c>
      <c r="X211" s="38"/>
      <c r="Y211" s="39"/>
      <c r="Z211" s="1">
        <v>70</v>
      </c>
      <c r="AA211" s="1">
        <v>20</v>
      </c>
      <c r="AB211" s="49">
        <f t="shared" si="51"/>
        <v>0</v>
      </c>
      <c r="AF211" s="39"/>
      <c r="AG211" s="39"/>
      <c r="AH211" s="39">
        <f t="shared" si="50"/>
        <v>0</v>
      </c>
    </row>
    <row r="212" spans="1:34" s="37" customFormat="1" ht="23.25" customHeight="1">
      <c r="A212" s="50">
        <v>202</v>
      </c>
      <c r="B212" s="51" t="s">
        <v>242</v>
      </c>
      <c r="C212" s="52">
        <v>2792650</v>
      </c>
      <c r="D212" s="52"/>
      <c r="E212" s="53">
        <f t="shared" si="44"/>
        <v>2792650</v>
      </c>
      <c r="F212" s="54">
        <v>438956.81</v>
      </c>
      <c r="G212" s="45">
        <f t="shared" si="39"/>
        <v>15.718289438347089</v>
      </c>
      <c r="H212" s="46">
        <f t="shared" si="40"/>
        <v>4.281710561652911</v>
      </c>
      <c r="I212" s="47">
        <f t="shared" si="45"/>
        <v>2353693.19</v>
      </c>
      <c r="J212" s="48">
        <f t="shared" si="41"/>
        <v>84.28171056165291</v>
      </c>
      <c r="K212" s="54">
        <v>60000</v>
      </c>
      <c r="L212" s="45">
        <f t="shared" si="42"/>
        <v>2.148496947343921</v>
      </c>
      <c r="M212" s="44">
        <f t="shared" si="46"/>
        <v>498956.81</v>
      </c>
      <c r="N212" s="45">
        <f t="shared" si="47"/>
        <v>17.86678638569101</v>
      </c>
      <c r="O212" s="55">
        <f t="shared" si="48"/>
        <v>52.133213614308985</v>
      </c>
      <c r="P212" s="54">
        <f t="shared" si="49"/>
        <v>2293693.19</v>
      </c>
      <c r="Q212" s="56">
        <f t="shared" si="43"/>
        <v>82.13321361430899</v>
      </c>
      <c r="S212" s="1">
        <v>7</v>
      </c>
      <c r="T212" s="1">
        <v>3</v>
      </c>
      <c r="U212" s="1" t="s">
        <v>93</v>
      </c>
      <c r="V212" s="1" t="s">
        <v>38</v>
      </c>
      <c r="X212" s="38"/>
      <c r="Y212" s="39"/>
      <c r="Z212" s="1">
        <v>70</v>
      </c>
      <c r="AA212" s="1">
        <v>20</v>
      </c>
      <c r="AB212" s="49">
        <f t="shared" si="51"/>
        <v>0</v>
      </c>
      <c r="AF212" s="39"/>
      <c r="AG212" s="39"/>
      <c r="AH212" s="39">
        <f t="shared" si="50"/>
        <v>0</v>
      </c>
    </row>
    <row r="213" spans="1:34" s="37" customFormat="1" ht="23.25" customHeight="1">
      <c r="A213" s="50">
        <v>203</v>
      </c>
      <c r="B213" s="51" t="s">
        <v>243</v>
      </c>
      <c r="C213" s="52">
        <v>12984350</v>
      </c>
      <c r="D213" s="52"/>
      <c r="E213" s="53">
        <f t="shared" si="44"/>
        <v>12984350</v>
      </c>
      <c r="F213" s="54">
        <v>2007407.49</v>
      </c>
      <c r="G213" s="45">
        <f t="shared" si="39"/>
        <v>15.460207788607054</v>
      </c>
      <c r="H213" s="46">
        <f t="shared" si="40"/>
        <v>4.539792211392946</v>
      </c>
      <c r="I213" s="47">
        <f t="shared" si="45"/>
        <v>10976942.51</v>
      </c>
      <c r="J213" s="48">
        <f t="shared" si="41"/>
        <v>84.53979221139295</v>
      </c>
      <c r="K213" s="54">
        <v>4064700</v>
      </c>
      <c r="L213" s="45">
        <f t="shared" si="42"/>
        <v>31.304609010077517</v>
      </c>
      <c r="M213" s="44">
        <f t="shared" si="46"/>
        <v>6072107.49</v>
      </c>
      <c r="N213" s="45">
        <f t="shared" si="47"/>
        <v>46.76481679868457</v>
      </c>
      <c r="O213" s="55">
        <f t="shared" si="48"/>
        <v>23.23518320131543</v>
      </c>
      <c r="P213" s="54">
        <f t="shared" si="49"/>
        <v>6912242.51</v>
      </c>
      <c r="Q213" s="56">
        <f t="shared" si="43"/>
        <v>53.23518320131543</v>
      </c>
      <c r="S213" s="1">
        <v>7</v>
      </c>
      <c r="T213" s="1">
        <v>3</v>
      </c>
      <c r="U213" s="1" t="s">
        <v>61</v>
      </c>
      <c r="V213" s="1" t="s">
        <v>38</v>
      </c>
      <c r="X213" s="38"/>
      <c r="Y213" s="39"/>
      <c r="Z213" s="1">
        <v>70</v>
      </c>
      <c r="AA213" s="1">
        <v>20</v>
      </c>
      <c r="AB213" s="49">
        <f t="shared" si="51"/>
        <v>0</v>
      </c>
      <c r="AF213" s="39"/>
      <c r="AG213" s="39"/>
      <c r="AH213" s="39">
        <f t="shared" si="50"/>
        <v>0</v>
      </c>
    </row>
    <row r="214" spans="1:34" s="37" customFormat="1" ht="23.25" customHeight="1">
      <c r="A214" s="50">
        <v>204</v>
      </c>
      <c r="B214" s="51" t="s">
        <v>244</v>
      </c>
      <c r="C214" s="52">
        <v>2940980</v>
      </c>
      <c r="D214" s="52"/>
      <c r="E214" s="53">
        <f t="shared" si="44"/>
        <v>2940980</v>
      </c>
      <c r="F214" s="54">
        <v>452193.62</v>
      </c>
      <c r="G214" s="45">
        <f t="shared" si="39"/>
        <v>15.375610170759407</v>
      </c>
      <c r="H214" s="46">
        <f t="shared" si="40"/>
        <v>4.624389829240593</v>
      </c>
      <c r="I214" s="47">
        <f t="shared" si="45"/>
        <v>2488786.38</v>
      </c>
      <c r="J214" s="48">
        <f t="shared" si="41"/>
        <v>84.6243898292406</v>
      </c>
      <c r="K214" s="54">
        <v>210000</v>
      </c>
      <c r="L214" s="45">
        <f t="shared" si="42"/>
        <v>7.140476983862522</v>
      </c>
      <c r="M214" s="44">
        <f t="shared" si="46"/>
        <v>662193.62</v>
      </c>
      <c r="N214" s="45">
        <f t="shared" si="47"/>
        <v>22.51608715462193</v>
      </c>
      <c r="O214" s="55">
        <f t="shared" si="48"/>
        <v>47.48391284537807</v>
      </c>
      <c r="P214" s="54">
        <f t="shared" si="49"/>
        <v>2278786.38</v>
      </c>
      <c r="Q214" s="56">
        <f t="shared" si="43"/>
        <v>77.48391284537807</v>
      </c>
      <c r="S214" s="1">
        <v>6</v>
      </c>
      <c r="T214" s="1">
        <v>83</v>
      </c>
      <c r="U214" s="1"/>
      <c r="V214" s="1" t="s">
        <v>38</v>
      </c>
      <c r="X214" s="38"/>
      <c r="Y214" s="39"/>
      <c r="Z214" s="1">
        <v>70</v>
      </c>
      <c r="AA214" s="1">
        <v>20</v>
      </c>
      <c r="AB214" s="49">
        <f t="shared" si="51"/>
        <v>0</v>
      </c>
      <c r="AF214" s="39"/>
      <c r="AG214" s="39"/>
      <c r="AH214" s="39">
        <f t="shared" si="50"/>
        <v>0</v>
      </c>
    </row>
    <row r="215" spans="1:34" s="37" customFormat="1" ht="23.25" customHeight="1">
      <c r="A215" s="50">
        <v>205</v>
      </c>
      <c r="B215" s="51" t="s">
        <v>245</v>
      </c>
      <c r="C215" s="52">
        <v>3617700</v>
      </c>
      <c r="D215" s="52"/>
      <c r="E215" s="53">
        <f t="shared" si="44"/>
        <v>3617700</v>
      </c>
      <c r="F215" s="54">
        <v>555992</v>
      </c>
      <c r="G215" s="45">
        <f t="shared" si="39"/>
        <v>15.368659645631203</v>
      </c>
      <c r="H215" s="46">
        <f t="shared" si="40"/>
        <v>4.631340354368797</v>
      </c>
      <c r="I215" s="47">
        <f t="shared" si="45"/>
        <v>3061708</v>
      </c>
      <c r="J215" s="48">
        <f t="shared" si="41"/>
        <v>84.6313403543688</v>
      </c>
      <c r="K215" s="54">
        <v>143093.03</v>
      </c>
      <c r="L215" s="45">
        <f t="shared" si="42"/>
        <v>3.955359206125439</v>
      </c>
      <c r="M215" s="44">
        <f t="shared" si="46"/>
        <v>699085.03</v>
      </c>
      <c r="N215" s="45">
        <f t="shared" si="47"/>
        <v>19.32401885175664</v>
      </c>
      <c r="O215" s="55">
        <f t="shared" si="48"/>
        <v>50.67598114824336</v>
      </c>
      <c r="P215" s="54">
        <f t="shared" si="49"/>
        <v>2918614.9699999997</v>
      </c>
      <c r="Q215" s="56">
        <f t="shared" si="43"/>
        <v>80.67598114824335</v>
      </c>
      <c r="S215" s="1" t="s">
        <v>130</v>
      </c>
      <c r="T215" s="1">
        <v>8</v>
      </c>
      <c r="U215" s="1"/>
      <c r="V215" s="1" t="s">
        <v>130</v>
      </c>
      <c r="X215" s="38"/>
      <c r="Y215" s="39"/>
      <c r="Z215" s="1">
        <v>70</v>
      </c>
      <c r="AA215" s="1">
        <v>20</v>
      </c>
      <c r="AB215" s="49">
        <f t="shared" si="51"/>
        <v>0</v>
      </c>
      <c r="AF215" s="39"/>
      <c r="AG215" s="39"/>
      <c r="AH215" s="39">
        <f t="shared" si="50"/>
        <v>0</v>
      </c>
    </row>
    <row r="216" spans="1:34" s="37" customFormat="1" ht="23.25" customHeight="1">
      <c r="A216" s="50">
        <v>206</v>
      </c>
      <c r="B216" s="51" t="s">
        <v>246</v>
      </c>
      <c r="C216" s="52">
        <v>5862230</v>
      </c>
      <c r="D216" s="52"/>
      <c r="E216" s="53">
        <f t="shared" si="44"/>
        <v>5862230</v>
      </c>
      <c r="F216" s="54">
        <v>896856.13</v>
      </c>
      <c r="G216" s="45">
        <f t="shared" si="39"/>
        <v>15.29889018342849</v>
      </c>
      <c r="H216" s="46">
        <f t="shared" si="40"/>
        <v>4.70110981657151</v>
      </c>
      <c r="I216" s="47">
        <f t="shared" si="45"/>
        <v>4965373.87</v>
      </c>
      <c r="J216" s="48">
        <f t="shared" si="41"/>
        <v>84.7011098165715</v>
      </c>
      <c r="K216" s="54"/>
      <c r="L216" s="45">
        <f t="shared" si="42"/>
        <v>0</v>
      </c>
      <c r="M216" s="44">
        <f t="shared" si="46"/>
        <v>896856.13</v>
      </c>
      <c r="N216" s="45">
        <f t="shared" si="47"/>
        <v>15.29889018342849</v>
      </c>
      <c r="O216" s="55">
        <f t="shared" si="48"/>
        <v>54.70110981657151</v>
      </c>
      <c r="P216" s="54">
        <f t="shared" si="49"/>
        <v>4965373.87</v>
      </c>
      <c r="Q216" s="56">
        <f t="shared" si="43"/>
        <v>84.7011098165715</v>
      </c>
      <c r="S216" s="1">
        <v>3</v>
      </c>
      <c r="T216" s="1">
        <v>3</v>
      </c>
      <c r="U216" s="1" t="s">
        <v>93</v>
      </c>
      <c r="V216" s="1" t="s">
        <v>38</v>
      </c>
      <c r="X216" s="38"/>
      <c r="Y216" s="39"/>
      <c r="Z216" s="1">
        <v>70</v>
      </c>
      <c r="AA216" s="1">
        <v>20</v>
      </c>
      <c r="AB216" s="49">
        <f t="shared" si="51"/>
        <v>0</v>
      </c>
      <c r="AF216" s="39"/>
      <c r="AG216" s="39"/>
      <c r="AH216" s="39">
        <f t="shared" si="50"/>
        <v>0</v>
      </c>
    </row>
    <row r="217" spans="1:34" s="37" customFormat="1" ht="23.25" customHeight="1">
      <c r="A217" s="50">
        <v>207</v>
      </c>
      <c r="B217" s="51" t="s">
        <v>247</v>
      </c>
      <c r="C217" s="52">
        <v>1392160</v>
      </c>
      <c r="D217" s="52"/>
      <c r="E217" s="53">
        <f t="shared" si="44"/>
        <v>1392160</v>
      </c>
      <c r="F217" s="54">
        <v>212547.21</v>
      </c>
      <c r="G217" s="45">
        <f t="shared" si="39"/>
        <v>15.267441242385933</v>
      </c>
      <c r="H217" s="46">
        <f t="shared" si="40"/>
        <v>4.732558757614067</v>
      </c>
      <c r="I217" s="47">
        <f t="shared" si="45"/>
        <v>1179612.79</v>
      </c>
      <c r="J217" s="48">
        <f t="shared" si="41"/>
        <v>84.73255875761407</v>
      </c>
      <c r="K217" s="54">
        <v>80400</v>
      </c>
      <c r="L217" s="45">
        <f t="shared" si="42"/>
        <v>5.775198253074359</v>
      </c>
      <c r="M217" s="44">
        <f t="shared" si="46"/>
        <v>292947.20999999996</v>
      </c>
      <c r="N217" s="45">
        <f t="shared" si="47"/>
        <v>21.04263949546029</v>
      </c>
      <c r="O217" s="55">
        <f t="shared" si="48"/>
        <v>48.95736050453971</v>
      </c>
      <c r="P217" s="54">
        <f t="shared" si="49"/>
        <v>1099212.79</v>
      </c>
      <c r="Q217" s="56">
        <f t="shared" si="43"/>
        <v>78.95736050453971</v>
      </c>
      <c r="S217" s="1">
        <v>83</v>
      </c>
      <c r="T217" s="1">
        <v>83</v>
      </c>
      <c r="U217" s="1"/>
      <c r="V217" s="1" t="s">
        <v>130</v>
      </c>
      <c r="X217" s="38"/>
      <c r="Y217" s="39"/>
      <c r="Z217" s="1">
        <v>70</v>
      </c>
      <c r="AA217" s="1">
        <v>20</v>
      </c>
      <c r="AB217" s="49">
        <f t="shared" si="51"/>
        <v>0</v>
      </c>
      <c r="AF217" s="39"/>
      <c r="AG217" s="39"/>
      <c r="AH217" s="39">
        <f t="shared" si="50"/>
        <v>0</v>
      </c>
    </row>
    <row r="218" spans="1:34" s="37" customFormat="1" ht="23.25" customHeight="1">
      <c r="A218" s="50">
        <v>208</v>
      </c>
      <c r="B218" s="51" t="s">
        <v>248</v>
      </c>
      <c r="C218" s="52">
        <v>9283566</v>
      </c>
      <c r="D218" s="52"/>
      <c r="E218" s="53">
        <f t="shared" si="44"/>
        <v>9283566</v>
      </c>
      <c r="F218" s="54">
        <v>1415916.4</v>
      </c>
      <c r="G218" s="45">
        <f t="shared" si="39"/>
        <v>15.25185903778785</v>
      </c>
      <c r="H218" s="46">
        <f t="shared" si="40"/>
        <v>4.748140962212149</v>
      </c>
      <c r="I218" s="47">
        <f t="shared" si="45"/>
        <v>7867649.6</v>
      </c>
      <c r="J218" s="48">
        <f t="shared" si="41"/>
        <v>84.74814096221215</v>
      </c>
      <c r="K218" s="54"/>
      <c r="L218" s="45">
        <f t="shared" si="42"/>
        <v>0</v>
      </c>
      <c r="M218" s="44">
        <f t="shared" si="46"/>
        <v>1415916.4</v>
      </c>
      <c r="N218" s="45">
        <f t="shared" si="47"/>
        <v>15.25185903778785</v>
      </c>
      <c r="O218" s="55">
        <f t="shared" si="48"/>
        <v>54.74814096221215</v>
      </c>
      <c r="P218" s="54">
        <f t="shared" si="49"/>
        <v>7867649.6</v>
      </c>
      <c r="Q218" s="56">
        <f t="shared" si="43"/>
        <v>84.74814096221215</v>
      </c>
      <c r="S218" s="1">
        <v>9</v>
      </c>
      <c r="T218" s="1">
        <v>3</v>
      </c>
      <c r="U218" s="1" t="s">
        <v>93</v>
      </c>
      <c r="V218" s="1" t="s">
        <v>38</v>
      </c>
      <c r="X218" s="38"/>
      <c r="Y218" s="39"/>
      <c r="Z218" s="1">
        <v>70</v>
      </c>
      <c r="AA218" s="1">
        <v>20</v>
      </c>
      <c r="AB218" s="49">
        <f t="shared" si="51"/>
        <v>0</v>
      </c>
      <c r="AF218" s="39"/>
      <c r="AG218" s="39"/>
      <c r="AH218" s="39">
        <f t="shared" si="50"/>
        <v>0</v>
      </c>
    </row>
    <row r="219" spans="1:34" s="37" customFormat="1" ht="23.25" customHeight="1">
      <c r="A219" s="50">
        <v>209</v>
      </c>
      <c r="B219" s="51" t="s">
        <v>249</v>
      </c>
      <c r="C219" s="52">
        <v>10624760</v>
      </c>
      <c r="D219" s="52"/>
      <c r="E219" s="53">
        <f t="shared" si="44"/>
        <v>10624760</v>
      </c>
      <c r="F219" s="54">
        <v>1608494.09</v>
      </c>
      <c r="G219" s="45">
        <f t="shared" si="39"/>
        <v>15.139109871658277</v>
      </c>
      <c r="H219" s="46">
        <f t="shared" si="40"/>
        <v>4.8608901283417225</v>
      </c>
      <c r="I219" s="47">
        <f t="shared" si="45"/>
        <v>9016265.91</v>
      </c>
      <c r="J219" s="48">
        <f t="shared" si="41"/>
        <v>84.86089012834172</v>
      </c>
      <c r="K219" s="54"/>
      <c r="L219" s="45">
        <f t="shared" si="42"/>
        <v>0</v>
      </c>
      <c r="M219" s="44">
        <f t="shared" si="46"/>
        <v>1608494.09</v>
      </c>
      <c r="N219" s="45">
        <f t="shared" si="47"/>
        <v>15.139109871658277</v>
      </c>
      <c r="O219" s="55">
        <f t="shared" si="48"/>
        <v>54.86089012834172</v>
      </c>
      <c r="P219" s="54">
        <f t="shared" si="49"/>
        <v>9016265.91</v>
      </c>
      <c r="Q219" s="56">
        <f t="shared" si="43"/>
        <v>84.86089012834172</v>
      </c>
      <c r="S219" s="1">
        <v>1</v>
      </c>
      <c r="T219" s="1">
        <v>3</v>
      </c>
      <c r="U219" s="1" t="s">
        <v>93</v>
      </c>
      <c r="V219" s="1" t="s">
        <v>38</v>
      </c>
      <c r="X219" s="38"/>
      <c r="Y219" s="39"/>
      <c r="Z219" s="1">
        <v>70</v>
      </c>
      <c r="AA219" s="1">
        <v>20</v>
      </c>
      <c r="AB219" s="49">
        <f t="shared" si="51"/>
        <v>0</v>
      </c>
      <c r="AF219" s="39"/>
      <c r="AG219" s="39"/>
      <c r="AH219" s="39">
        <f t="shared" si="50"/>
        <v>0</v>
      </c>
    </row>
    <row r="220" spans="1:34" s="37" customFormat="1" ht="23.25" customHeight="1">
      <c r="A220" s="50">
        <v>210</v>
      </c>
      <c r="B220" s="51" t="s">
        <v>250</v>
      </c>
      <c r="C220" s="52">
        <v>54695540</v>
      </c>
      <c r="D220" s="52"/>
      <c r="E220" s="53">
        <f t="shared" si="44"/>
        <v>54695540</v>
      </c>
      <c r="F220" s="54">
        <v>8254627.26</v>
      </c>
      <c r="G220" s="45">
        <f t="shared" si="39"/>
        <v>15.091956784776237</v>
      </c>
      <c r="H220" s="46">
        <f t="shared" si="40"/>
        <v>4.908043215223763</v>
      </c>
      <c r="I220" s="47">
        <f t="shared" si="45"/>
        <v>46440912.74</v>
      </c>
      <c r="J220" s="48">
        <f t="shared" si="41"/>
        <v>84.90804321522377</v>
      </c>
      <c r="K220" s="54">
        <v>11471043.79</v>
      </c>
      <c r="L220" s="45">
        <f t="shared" si="42"/>
        <v>20.97253960743417</v>
      </c>
      <c r="M220" s="44">
        <f t="shared" si="46"/>
        <v>19725671.049999997</v>
      </c>
      <c r="N220" s="45">
        <f t="shared" si="47"/>
        <v>36.0644963922104</v>
      </c>
      <c r="O220" s="55">
        <f t="shared" si="48"/>
        <v>33.9355036077896</v>
      </c>
      <c r="P220" s="54">
        <f t="shared" si="49"/>
        <v>34969868.95</v>
      </c>
      <c r="Q220" s="56">
        <f t="shared" si="43"/>
        <v>63.9355036077896</v>
      </c>
      <c r="S220" s="1" t="s">
        <v>130</v>
      </c>
      <c r="T220" s="1">
        <v>127</v>
      </c>
      <c r="U220" s="1"/>
      <c r="V220" s="1" t="s">
        <v>130</v>
      </c>
      <c r="X220" s="38"/>
      <c r="Y220" s="39"/>
      <c r="Z220" s="1">
        <v>70</v>
      </c>
      <c r="AA220" s="1">
        <v>20</v>
      </c>
      <c r="AB220" s="49">
        <f t="shared" si="51"/>
        <v>0</v>
      </c>
      <c r="AF220" s="39"/>
      <c r="AG220" s="39"/>
      <c r="AH220" s="39">
        <f t="shared" si="50"/>
        <v>0</v>
      </c>
    </row>
    <row r="221" spans="1:34" s="37" customFormat="1" ht="23.25" customHeight="1">
      <c r="A221" s="50">
        <v>211</v>
      </c>
      <c r="B221" s="51" t="s">
        <v>251</v>
      </c>
      <c r="C221" s="52">
        <v>8232270</v>
      </c>
      <c r="D221" s="52"/>
      <c r="E221" s="53">
        <f t="shared" si="44"/>
        <v>8232270</v>
      </c>
      <c r="F221" s="54">
        <v>1236388.19</v>
      </c>
      <c r="G221" s="45">
        <f t="shared" si="39"/>
        <v>15.018800282303665</v>
      </c>
      <c r="H221" s="46">
        <f t="shared" si="40"/>
        <v>4.9811997176963345</v>
      </c>
      <c r="I221" s="47">
        <f t="shared" si="45"/>
        <v>6995881.8100000005</v>
      </c>
      <c r="J221" s="48">
        <f t="shared" si="41"/>
        <v>84.98119971769633</v>
      </c>
      <c r="K221" s="54"/>
      <c r="L221" s="45">
        <f t="shared" si="42"/>
        <v>0</v>
      </c>
      <c r="M221" s="44">
        <f t="shared" si="46"/>
        <v>1236388.19</v>
      </c>
      <c r="N221" s="45">
        <f t="shared" si="47"/>
        <v>15.018800282303665</v>
      </c>
      <c r="O221" s="55">
        <f t="shared" si="48"/>
        <v>54.981199717696335</v>
      </c>
      <c r="P221" s="54">
        <f t="shared" si="49"/>
        <v>6995881.8100000005</v>
      </c>
      <c r="Q221" s="56">
        <f t="shared" si="43"/>
        <v>84.98119971769633</v>
      </c>
      <c r="S221" s="1">
        <v>3</v>
      </c>
      <c r="T221" s="1">
        <v>127</v>
      </c>
      <c r="U221" s="1"/>
      <c r="V221" s="1" t="s">
        <v>38</v>
      </c>
      <c r="X221" s="38"/>
      <c r="Y221" s="39"/>
      <c r="Z221" s="1">
        <v>70</v>
      </c>
      <c r="AA221" s="1">
        <v>20</v>
      </c>
      <c r="AB221" s="49">
        <f t="shared" si="51"/>
        <v>0</v>
      </c>
      <c r="AF221" s="39"/>
      <c r="AG221" s="39"/>
      <c r="AH221" s="39">
        <f t="shared" si="50"/>
        <v>0</v>
      </c>
    </row>
    <row r="222" spans="1:34" s="37" customFormat="1" ht="23.25" customHeight="1">
      <c r="A222" s="50">
        <v>212</v>
      </c>
      <c r="B222" s="51" t="s">
        <v>252</v>
      </c>
      <c r="C222" s="52">
        <v>1131670</v>
      </c>
      <c r="D222" s="52"/>
      <c r="E222" s="53">
        <f t="shared" si="44"/>
        <v>1131670</v>
      </c>
      <c r="F222" s="54">
        <v>169192.72</v>
      </c>
      <c r="G222" s="45">
        <f t="shared" si="39"/>
        <v>14.950711779935848</v>
      </c>
      <c r="H222" s="46">
        <f t="shared" si="40"/>
        <v>5.0492882200641525</v>
      </c>
      <c r="I222" s="47">
        <f t="shared" si="45"/>
        <v>962477.28</v>
      </c>
      <c r="J222" s="48">
        <f t="shared" si="41"/>
        <v>85.04928822006416</v>
      </c>
      <c r="K222" s="54">
        <v>55500</v>
      </c>
      <c r="L222" s="45">
        <f t="shared" si="42"/>
        <v>4.904256541217846</v>
      </c>
      <c r="M222" s="44">
        <f t="shared" si="46"/>
        <v>224692.72</v>
      </c>
      <c r="N222" s="45">
        <f t="shared" si="47"/>
        <v>19.85496832115369</v>
      </c>
      <c r="O222" s="55">
        <f t="shared" si="48"/>
        <v>50.14503167884631</v>
      </c>
      <c r="P222" s="54">
        <f t="shared" si="49"/>
        <v>906977.28</v>
      </c>
      <c r="Q222" s="56">
        <f t="shared" si="43"/>
        <v>80.14503167884631</v>
      </c>
      <c r="S222" s="1">
        <v>1</v>
      </c>
      <c r="T222" s="1">
        <v>83</v>
      </c>
      <c r="U222" s="1"/>
      <c r="V222" s="1" t="s">
        <v>38</v>
      </c>
      <c r="X222" s="38"/>
      <c r="Y222" s="39"/>
      <c r="Z222" s="1">
        <v>70</v>
      </c>
      <c r="AA222" s="1">
        <v>20</v>
      </c>
      <c r="AB222" s="49">
        <f t="shared" si="51"/>
        <v>0</v>
      </c>
      <c r="AF222" s="39"/>
      <c r="AG222" s="39"/>
      <c r="AH222" s="39">
        <f t="shared" si="50"/>
        <v>0</v>
      </c>
    </row>
    <row r="223" spans="1:34" s="37" customFormat="1" ht="23.25" customHeight="1">
      <c r="A223" s="50">
        <v>213</v>
      </c>
      <c r="B223" s="51" t="s">
        <v>253</v>
      </c>
      <c r="C223" s="52">
        <v>1173920</v>
      </c>
      <c r="D223" s="52"/>
      <c r="E223" s="53">
        <f t="shared" si="44"/>
        <v>1173920</v>
      </c>
      <c r="F223" s="54">
        <v>175505.37</v>
      </c>
      <c r="G223" s="45">
        <f t="shared" si="39"/>
        <v>14.950368849666075</v>
      </c>
      <c r="H223" s="46">
        <f t="shared" si="40"/>
        <v>5.049631150333925</v>
      </c>
      <c r="I223" s="47">
        <f t="shared" si="45"/>
        <v>998414.63</v>
      </c>
      <c r="J223" s="48">
        <f t="shared" si="41"/>
        <v>85.04963115033392</v>
      </c>
      <c r="K223" s="54"/>
      <c r="L223" s="45">
        <f t="shared" si="42"/>
        <v>0</v>
      </c>
      <c r="M223" s="44">
        <f t="shared" si="46"/>
        <v>175505.37</v>
      </c>
      <c r="N223" s="45">
        <f t="shared" si="47"/>
        <v>14.950368849666075</v>
      </c>
      <c r="O223" s="55">
        <f t="shared" si="48"/>
        <v>55.04963115033392</v>
      </c>
      <c r="P223" s="54">
        <f t="shared" si="49"/>
        <v>998414.63</v>
      </c>
      <c r="Q223" s="56">
        <f t="shared" si="43"/>
        <v>85.04963115033392</v>
      </c>
      <c r="S223" s="1">
        <v>8</v>
      </c>
      <c r="T223" s="1">
        <v>83</v>
      </c>
      <c r="U223" s="1"/>
      <c r="V223" s="1" t="s">
        <v>38</v>
      </c>
      <c r="X223" s="38"/>
      <c r="Y223" s="39"/>
      <c r="Z223" s="1">
        <v>70</v>
      </c>
      <c r="AA223" s="1">
        <v>20</v>
      </c>
      <c r="AB223" s="49">
        <f t="shared" si="51"/>
        <v>0</v>
      </c>
      <c r="AF223" s="39"/>
      <c r="AG223" s="39"/>
      <c r="AH223" s="39">
        <f t="shared" si="50"/>
        <v>0</v>
      </c>
    </row>
    <row r="224" spans="1:34" s="37" customFormat="1" ht="23.25" customHeight="1">
      <c r="A224" s="50">
        <v>214</v>
      </c>
      <c r="B224" s="51" t="s">
        <v>254</v>
      </c>
      <c r="C224" s="52">
        <v>2871736</v>
      </c>
      <c r="D224" s="52"/>
      <c r="E224" s="53">
        <f t="shared" si="44"/>
        <v>2871736</v>
      </c>
      <c r="F224" s="54">
        <v>429102.85</v>
      </c>
      <c r="G224" s="45">
        <f t="shared" si="39"/>
        <v>14.942280557822864</v>
      </c>
      <c r="H224" s="46">
        <f t="shared" si="40"/>
        <v>5.057719442177136</v>
      </c>
      <c r="I224" s="47">
        <f t="shared" si="45"/>
        <v>2442633.15</v>
      </c>
      <c r="J224" s="48">
        <f t="shared" si="41"/>
        <v>85.05771944217713</v>
      </c>
      <c r="K224" s="54">
        <v>18500</v>
      </c>
      <c r="L224" s="45">
        <f t="shared" si="42"/>
        <v>0.6442096348689433</v>
      </c>
      <c r="M224" s="44">
        <f t="shared" si="46"/>
        <v>447602.85</v>
      </c>
      <c r="N224" s="45">
        <f t="shared" si="47"/>
        <v>15.586490192691807</v>
      </c>
      <c r="O224" s="55">
        <f t="shared" si="48"/>
        <v>54.413509807308195</v>
      </c>
      <c r="P224" s="54">
        <f t="shared" si="49"/>
        <v>2424133.15</v>
      </c>
      <c r="Q224" s="56">
        <f t="shared" si="43"/>
        <v>84.41350980730819</v>
      </c>
      <c r="S224" s="1">
        <v>8</v>
      </c>
      <c r="T224" s="1">
        <v>3</v>
      </c>
      <c r="U224" s="1" t="s">
        <v>93</v>
      </c>
      <c r="V224" s="1" t="s">
        <v>38</v>
      </c>
      <c r="X224" s="38"/>
      <c r="Y224" s="39"/>
      <c r="Z224" s="1">
        <v>70</v>
      </c>
      <c r="AA224" s="1">
        <v>20</v>
      </c>
      <c r="AB224" s="49">
        <f t="shared" si="51"/>
        <v>0</v>
      </c>
      <c r="AF224" s="39"/>
      <c r="AG224" s="39"/>
      <c r="AH224" s="39">
        <f t="shared" si="50"/>
        <v>0</v>
      </c>
    </row>
    <row r="225" spans="1:34" s="37" customFormat="1" ht="23.25" customHeight="1">
      <c r="A225" s="50">
        <v>215</v>
      </c>
      <c r="B225" s="51" t="s">
        <v>255</v>
      </c>
      <c r="C225" s="52">
        <v>13565852</v>
      </c>
      <c r="D225" s="52"/>
      <c r="E225" s="53">
        <f t="shared" si="44"/>
        <v>13565852</v>
      </c>
      <c r="F225" s="54">
        <v>1965198.86</v>
      </c>
      <c r="G225" s="45">
        <f t="shared" si="39"/>
        <v>14.486365176326558</v>
      </c>
      <c r="H225" s="46">
        <f t="shared" si="40"/>
        <v>5.513634823673442</v>
      </c>
      <c r="I225" s="47">
        <f t="shared" si="45"/>
        <v>11600653.14</v>
      </c>
      <c r="J225" s="48">
        <f t="shared" si="41"/>
        <v>85.51363482367344</v>
      </c>
      <c r="K225" s="54">
        <v>5000</v>
      </c>
      <c r="L225" s="45">
        <f t="shared" si="42"/>
        <v>0.03685725010121001</v>
      </c>
      <c r="M225" s="44">
        <f t="shared" si="46"/>
        <v>1970198.86</v>
      </c>
      <c r="N225" s="45">
        <f t="shared" si="47"/>
        <v>14.523222426427768</v>
      </c>
      <c r="O225" s="55">
        <f t="shared" si="48"/>
        <v>55.476777573572235</v>
      </c>
      <c r="P225" s="54">
        <f t="shared" si="49"/>
        <v>11595653.14</v>
      </c>
      <c r="Q225" s="56">
        <f t="shared" si="43"/>
        <v>85.47677757357224</v>
      </c>
      <c r="S225" s="1">
        <v>6</v>
      </c>
      <c r="T225" s="1">
        <v>3</v>
      </c>
      <c r="U225" s="1" t="s">
        <v>93</v>
      </c>
      <c r="V225" s="1" t="s">
        <v>38</v>
      </c>
      <c r="X225" s="38"/>
      <c r="Y225" s="39"/>
      <c r="Z225" s="1">
        <v>70</v>
      </c>
      <c r="AA225" s="1">
        <v>20</v>
      </c>
      <c r="AB225" s="49">
        <f t="shared" si="51"/>
        <v>0</v>
      </c>
      <c r="AF225" s="39"/>
      <c r="AG225" s="39"/>
      <c r="AH225" s="39">
        <f t="shared" si="50"/>
        <v>0</v>
      </c>
    </row>
    <row r="226" spans="1:34" s="37" customFormat="1" ht="23.25" customHeight="1">
      <c r="A226" s="50">
        <v>216</v>
      </c>
      <c r="B226" s="51" t="s">
        <v>256</v>
      </c>
      <c r="C226" s="52">
        <v>7112930</v>
      </c>
      <c r="D226" s="52"/>
      <c r="E226" s="53">
        <f t="shared" si="44"/>
        <v>7112930</v>
      </c>
      <c r="F226" s="54">
        <v>1014108.04</v>
      </c>
      <c r="G226" s="45">
        <f t="shared" si="39"/>
        <v>14.257247575893478</v>
      </c>
      <c r="H226" s="46">
        <f t="shared" si="40"/>
        <v>5.742752424106522</v>
      </c>
      <c r="I226" s="47">
        <f t="shared" si="45"/>
        <v>6098821.96</v>
      </c>
      <c r="J226" s="48">
        <f t="shared" si="41"/>
        <v>85.74275242410653</v>
      </c>
      <c r="K226" s="54">
        <v>934500</v>
      </c>
      <c r="L226" s="45">
        <f t="shared" si="42"/>
        <v>13.138045784226753</v>
      </c>
      <c r="M226" s="44">
        <f t="shared" si="46"/>
        <v>1948608.04</v>
      </c>
      <c r="N226" s="45">
        <f t="shared" si="47"/>
        <v>27.39529336012023</v>
      </c>
      <c r="O226" s="55">
        <f t="shared" si="48"/>
        <v>42.604706639879765</v>
      </c>
      <c r="P226" s="54">
        <f t="shared" si="49"/>
        <v>5164321.96</v>
      </c>
      <c r="Q226" s="56">
        <f t="shared" si="43"/>
        <v>72.60470663987977</v>
      </c>
      <c r="S226" s="1">
        <v>5</v>
      </c>
      <c r="T226" s="1">
        <v>3</v>
      </c>
      <c r="U226" s="1" t="s">
        <v>93</v>
      </c>
      <c r="V226" s="1" t="s">
        <v>38</v>
      </c>
      <c r="X226" s="38"/>
      <c r="Y226" s="39"/>
      <c r="Z226" s="1">
        <v>70</v>
      </c>
      <c r="AA226" s="1">
        <v>20</v>
      </c>
      <c r="AB226" s="49">
        <f t="shared" si="51"/>
        <v>0</v>
      </c>
      <c r="AF226" s="39"/>
      <c r="AG226" s="39"/>
      <c r="AH226" s="39">
        <f t="shared" si="50"/>
        <v>0</v>
      </c>
    </row>
    <row r="227" spans="1:34" s="37" customFormat="1" ht="23.25" customHeight="1">
      <c r="A227" s="50">
        <v>217</v>
      </c>
      <c r="B227" s="51" t="s">
        <v>257</v>
      </c>
      <c r="C227" s="52">
        <v>4113844</v>
      </c>
      <c r="D227" s="52"/>
      <c r="E227" s="53">
        <f t="shared" si="44"/>
        <v>4113844</v>
      </c>
      <c r="F227" s="54">
        <v>582980.1</v>
      </c>
      <c r="G227" s="45">
        <f t="shared" si="39"/>
        <v>14.171176641603328</v>
      </c>
      <c r="H227" s="46">
        <f t="shared" si="40"/>
        <v>5.828823358396672</v>
      </c>
      <c r="I227" s="47">
        <f t="shared" si="45"/>
        <v>3530863.9</v>
      </c>
      <c r="J227" s="48">
        <f t="shared" si="41"/>
        <v>85.82882335839668</v>
      </c>
      <c r="K227" s="54"/>
      <c r="L227" s="45">
        <f t="shared" si="42"/>
        <v>0</v>
      </c>
      <c r="M227" s="44">
        <f t="shared" si="46"/>
        <v>582980.1</v>
      </c>
      <c r="N227" s="45">
        <f t="shared" si="47"/>
        <v>14.171176641603328</v>
      </c>
      <c r="O227" s="55">
        <f t="shared" si="48"/>
        <v>55.828823358396676</v>
      </c>
      <c r="P227" s="54">
        <f t="shared" si="49"/>
        <v>3530863.9</v>
      </c>
      <c r="Q227" s="56">
        <f t="shared" si="43"/>
        <v>85.82882335839668</v>
      </c>
      <c r="S227" s="1">
        <v>5</v>
      </c>
      <c r="T227" s="1">
        <v>15</v>
      </c>
      <c r="U227" s="1"/>
      <c r="V227" s="1" t="s">
        <v>38</v>
      </c>
      <c r="X227" s="38"/>
      <c r="Y227" s="39"/>
      <c r="Z227" s="1">
        <v>70</v>
      </c>
      <c r="AA227" s="1">
        <v>20</v>
      </c>
      <c r="AB227" s="49">
        <f t="shared" si="51"/>
        <v>0</v>
      </c>
      <c r="AF227" s="39"/>
      <c r="AG227" s="39"/>
      <c r="AH227" s="39">
        <f t="shared" si="50"/>
        <v>0</v>
      </c>
    </row>
    <row r="228" spans="1:34" s="37" customFormat="1" ht="23.25" customHeight="1">
      <c r="A228" s="50">
        <v>218</v>
      </c>
      <c r="B228" s="51" t="s">
        <v>258</v>
      </c>
      <c r="C228" s="52">
        <v>2280570</v>
      </c>
      <c r="D228" s="52"/>
      <c r="E228" s="53">
        <f t="shared" si="44"/>
        <v>2280570</v>
      </c>
      <c r="F228" s="54">
        <v>320816.77</v>
      </c>
      <c r="G228" s="45">
        <f t="shared" si="39"/>
        <v>14.067394116383184</v>
      </c>
      <c r="H228" s="46">
        <f t="shared" si="40"/>
        <v>5.932605883616816</v>
      </c>
      <c r="I228" s="47">
        <f t="shared" si="45"/>
        <v>1959753.23</v>
      </c>
      <c r="J228" s="48">
        <f t="shared" si="41"/>
        <v>85.93260588361682</v>
      </c>
      <c r="K228" s="54">
        <v>400800</v>
      </c>
      <c r="L228" s="45">
        <f t="shared" si="42"/>
        <v>17.574553729988555</v>
      </c>
      <c r="M228" s="44">
        <f t="shared" si="46"/>
        <v>721616.77</v>
      </c>
      <c r="N228" s="45">
        <f t="shared" si="47"/>
        <v>31.64194784637174</v>
      </c>
      <c r="O228" s="55">
        <f t="shared" si="48"/>
        <v>38.358052153628265</v>
      </c>
      <c r="P228" s="54">
        <f t="shared" si="49"/>
        <v>1558953.23</v>
      </c>
      <c r="Q228" s="56">
        <f t="shared" si="43"/>
        <v>68.35805215362826</v>
      </c>
      <c r="S228" s="1">
        <v>9</v>
      </c>
      <c r="T228" s="1">
        <v>53</v>
      </c>
      <c r="U228" s="1"/>
      <c r="V228" s="1" t="s">
        <v>38</v>
      </c>
      <c r="X228" s="38"/>
      <c r="Y228" s="39"/>
      <c r="Z228" s="1">
        <v>70</v>
      </c>
      <c r="AA228" s="1">
        <v>20</v>
      </c>
      <c r="AB228" s="49">
        <f t="shared" si="51"/>
        <v>0</v>
      </c>
      <c r="AF228" s="39"/>
      <c r="AG228" s="39"/>
      <c r="AH228" s="39">
        <f t="shared" si="50"/>
        <v>0</v>
      </c>
    </row>
    <row r="229" spans="1:34" s="37" customFormat="1" ht="23.25" customHeight="1">
      <c r="A229" s="50">
        <v>219</v>
      </c>
      <c r="B229" s="51" t="s">
        <v>259</v>
      </c>
      <c r="C229" s="52">
        <v>15592842</v>
      </c>
      <c r="D229" s="52"/>
      <c r="E229" s="53">
        <f t="shared" si="44"/>
        <v>15592842</v>
      </c>
      <c r="F229" s="54">
        <v>2161671.75</v>
      </c>
      <c r="G229" s="45">
        <f t="shared" si="39"/>
        <v>13.863231282661621</v>
      </c>
      <c r="H229" s="46">
        <f t="shared" si="40"/>
        <v>6.136768717338379</v>
      </c>
      <c r="I229" s="47">
        <f t="shared" si="45"/>
        <v>13431170.25</v>
      </c>
      <c r="J229" s="48">
        <f t="shared" si="41"/>
        <v>86.13676871733838</v>
      </c>
      <c r="K229" s="54"/>
      <c r="L229" s="45">
        <f t="shared" si="42"/>
        <v>0</v>
      </c>
      <c r="M229" s="44">
        <f t="shared" si="46"/>
        <v>2161671.75</v>
      </c>
      <c r="N229" s="45">
        <f t="shared" si="47"/>
        <v>13.863231282661621</v>
      </c>
      <c r="O229" s="55">
        <f t="shared" si="48"/>
        <v>56.13676871733838</v>
      </c>
      <c r="P229" s="54">
        <f t="shared" si="49"/>
        <v>13431170.25</v>
      </c>
      <c r="Q229" s="56">
        <f t="shared" si="43"/>
        <v>86.13676871733838</v>
      </c>
      <c r="S229" s="1">
        <v>8</v>
      </c>
      <c r="T229" s="1">
        <v>3</v>
      </c>
      <c r="U229" s="1" t="s">
        <v>93</v>
      </c>
      <c r="V229" s="1" t="s">
        <v>38</v>
      </c>
      <c r="X229" s="38"/>
      <c r="Y229" s="39"/>
      <c r="Z229" s="1">
        <v>70</v>
      </c>
      <c r="AA229" s="1">
        <v>20</v>
      </c>
      <c r="AB229" s="49">
        <f t="shared" si="51"/>
        <v>0</v>
      </c>
      <c r="AF229" s="39"/>
      <c r="AG229" s="39"/>
      <c r="AH229" s="39">
        <f t="shared" si="50"/>
        <v>0</v>
      </c>
    </row>
    <row r="230" spans="1:34" s="37" customFormat="1" ht="23.25" customHeight="1">
      <c r="A230" s="50">
        <v>220</v>
      </c>
      <c r="B230" s="51" t="s">
        <v>260</v>
      </c>
      <c r="C230" s="52">
        <v>5568920</v>
      </c>
      <c r="D230" s="52"/>
      <c r="E230" s="53">
        <f t="shared" si="44"/>
        <v>5568920</v>
      </c>
      <c r="F230" s="54">
        <v>769015.61</v>
      </c>
      <c r="G230" s="45">
        <f t="shared" si="39"/>
        <v>13.809061900691695</v>
      </c>
      <c r="H230" s="46">
        <f t="shared" si="40"/>
        <v>6.190938099308305</v>
      </c>
      <c r="I230" s="47">
        <f t="shared" si="45"/>
        <v>4799904.39</v>
      </c>
      <c r="J230" s="48">
        <f t="shared" si="41"/>
        <v>86.1909380993083</v>
      </c>
      <c r="K230" s="54">
        <v>295165</v>
      </c>
      <c r="L230" s="45">
        <f t="shared" si="42"/>
        <v>5.300219791270121</v>
      </c>
      <c r="M230" s="44">
        <f t="shared" si="46"/>
        <v>1064180.6099999999</v>
      </c>
      <c r="N230" s="45">
        <f t="shared" si="47"/>
        <v>19.109281691961815</v>
      </c>
      <c r="O230" s="55">
        <f t="shared" si="48"/>
        <v>50.89071830803819</v>
      </c>
      <c r="P230" s="54">
        <f t="shared" si="49"/>
        <v>4504739.390000001</v>
      </c>
      <c r="Q230" s="56">
        <f t="shared" si="43"/>
        <v>80.89071830803819</v>
      </c>
      <c r="S230" s="1">
        <v>5</v>
      </c>
      <c r="T230" s="1">
        <v>3</v>
      </c>
      <c r="U230" s="1" t="s">
        <v>93</v>
      </c>
      <c r="V230" s="1" t="s">
        <v>38</v>
      </c>
      <c r="X230" s="38"/>
      <c r="Y230" s="39"/>
      <c r="Z230" s="1">
        <v>70</v>
      </c>
      <c r="AA230" s="1">
        <v>20</v>
      </c>
      <c r="AB230" s="49">
        <f t="shared" si="51"/>
        <v>0</v>
      </c>
      <c r="AF230" s="39"/>
      <c r="AG230" s="39"/>
      <c r="AH230" s="39">
        <f t="shared" si="50"/>
        <v>0</v>
      </c>
    </row>
    <row r="231" spans="1:34" s="37" customFormat="1" ht="23.25" customHeight="1">
      <c r="A231" s="50">
        <v>221</v>
      </c>
      <c r="B231" s="51" t="s">
        <v>261</v>
      </c>
      <c r="C231" s="52">
        <v>8285320</v>
      </c>
      <c r="D231" s="52"/>
      <c r="E231" s="53">
        <f t="shared" si="44"/>
        <v>8285320</v>
      </c>
      <c r="F231" s="54">
        <v>1143558.74</v>
      </c>
      <c r="G231" s="45">
        <f t="shared" si="39"/>
        <v>13.802227795667518</v>
      </c>
      <c r="H231" s="46">
        <f t="shared" si="40"/>
        <v>6.197772204332482</v>
      </c>
      <c r="I231" s="47">
        <f t="shared" si="45"/>
        <v>7141761.26</v>
      </c>
      <c r="J231" s="48">
        <f t="shared" si="41"/>
        <v>86.19777220433248</v>
      </c>
      <c r="K231" s="54">
        <v>741300</v>
      </c>
      <c r="L231" s="45">
        <f t="shared" si="42"/>
        <v>8.947149898857257</v>
      </c>
      <c r="M231" s="44">
        <f t="shared" si="46"/>
        <v>1884858.74</v>
      </c>
      <c r="N231" s="45">
        <f t="shared" si="47"/>
        <v>22.749377694524775</v>
      </c>
      <c r="O231" s="55">
        <f t="shared" si="48"/>
        <v>47.250622305475225</v>
      </c>
      <c r="P231" s="54">
        <f t="shared" si="49"/>
        <v>6400461.26</v>
      </c>
      <c r="Q231" s="56">
        <f t="shared" si="43"/>
        <v>77.25062230547523</v>
      </c>
      <c r="S231" s="1">
        <v>9</v>
      </c>
      <c r="T231" s="1">
        <v>17</v>
      </c>
      <c r="U231" s="1"/>
      <c r="V231" s="1" t="s">
        <v>38</v>
      </c>
      <c r="X231" s="38"/>
      <c r="Y231" s="39"/>
      <c r="Z231" s="1">
        <v>70</v>
      </c>
      <c r="AA231" s="1">
        <v>20</v>
      </c>
      <c r="AB231" s="49">
        <f t="shared" si="51"/>
        <v>0</v>
      </c>
      <c r="AF231" s="39"/>
      <c r="AG231" s="39"/>
      <c r="AH231" s="39">
        <f t="shared" si="50"/>
        <v>0</v>
      </c>
    </row>
    <row r="232" spans="1:34" s="37" customFormat="1" ht="23.25" customHeight="1">
      <c r="A232" s="50">
        <v>222</v>
      </c>
      <c r="B232" s="51" t="s">
        <v>262</v>
      </c>
      <c r="C232" s="52">
        <v>13999470</v>
      </c>
      <c r="D232" s="52"/>
      <c r="E232" s="53">
        <f t="shared" si="44"/>
        <v>13999470</v>
      </c>
      <c r="F232" s="54">
        <v>1915010.55</v>
      </c>
      <c r="G232" s="45">
        <f t="shared" si="39"/>
        <v>13.67916463980422</v>
      </c>
      <c r="H232" s="46">
        <f t="shared" si="40"/>
        <v>6.32083536019578</v>
      </c>
      <c r="I232" s="47">
        <f t="shared" si="45"/>
        <v>12084459.45</v>
      </c>
      <c r="J232" s="48">
        <f t="shared" si="41"/>
        <v>86.32083536019577</v>
      </c>
      <c r="K232" s="54"/>
      <c r="L232" s="45">
        <f t="shared" si="42"/>
        <v>0</v>
      </c>
      <c r="M232" s="44">
        <f t="shared" si="46"/>
        <v>1915010.55</v>
      </c>
      <c r="N232" s="45">
        <f t="shared" si="47"/>
        <v>13.67916463980422</v>
      </c>
      <c r="O232" s="55">
        <f t="shared" si="48"/>
        <v>56.32083536019578</v>
      </c>
      <c r="P232" s="54">
        <f t="shared" si="49"/>
        <v>12084459.45</v>
      </c>
      <c r="Q232" s="56">
        <f t="shared" si="43"/>
        <v>86.32083536019577</v>
      </c>
      <c r="S232" s="1">
        <v>3</v>
      </c>
      <c r="T232" s="1">
        <v>3</v>
      </c>
      <c r="U232" s="1" t="s">
        <v>93</v>
      </c>
      <c r="V232" s="1" t="s">
        <v>38</v>
      </c>
      <c r="X232" s="38"/>
      <c r="Y232" s="39"/>
      <c r="Z232" s="1">
        <v>70</v>
      </c>
      <c r="AA232" s="1">
        <v>20</v>
      </c>
      <c r="AB232" s="49">
        <f t="shared" si="51"/>
        <v>0</v>
      </c>
      <c r="AF232" s="39"/>
      <c r="AG232" s="39"/>
      <c r="AH232" s="39">
        <f t="shared" si="50"/>
        <v>0</v>
      </c>
    </row>
    <row r="233" spans="1:34" s="37" customFormat="1" ht="23.25" customHeight="1">
      <c r="A233" s="50">
        <v>223</v>
      </c>
      <c r="B233" s="51" t="s">
        <v>263</v>
      </c>
      <c r="C233" s="52">
        <v>10727130</v>
      </c>
      <c r="D233" s="52"/>
      <c r="E233" s="53">
        <f t="shared" si="44"/>
        <v>10727130</v>
      </c>
      <c r="F233" s="54">
        <v>1462172.86</v>
      </c>
      <c r="G233" s="45">
        <f t="shared" si="39"/>
        <v>13.630606322473952</v>
      </c>
      <c r="H233" s="46">
        <f t="shared" si="40"/>
        <v>6.369393677526048</v>
      </c>
      <c r="I233" s="47">
        <f t="shared" si="45"/>
        <v>9264957.14</v>
      </c>
      <c r="J233" s="48">
        <f t="shared" si="41"/>
        <v>86.36939367752605</v>
      </c>
      <c r="K233" s="54">
        <v>1223910</v>
      </c>
      <c r="L233" s="45">
        <f t="shared" si="42"/>
        <v>11.40948231260365</v>
      </c>
      <c r="M233" s="44">
        <f t="shared" si="46"/>
        <v>2686082.8600000003</v>
      </c>
      <c r="N233" s="45">
        <f t="shared" si="47"/>
        <v>25.04008863507761</v>
      </c>
      <c r="O233" s="55">
        <f t="shared" si="48"/>
        <v>44.95991136492239</v>
      </c>
      <c r="P233" s="54">
        <f t="shared" si="49"/>
        <v>8041047.14</v>
      </c>
      <c r="Q233" s="56">
        <f t="shared" si="43"/>
        <v>74.95991136492239</v>
      </c>
      <c r="S233" s="1">
        <v>6</v>
      </c>
      <c r="T233" s="1">
        <v>3</v>
      </c>
      <c r="U233" s="1" t="s">
        <v>93</v>
      </c>
      <c r="V233" s="1" t="s">
        <v>38</v>
      </c>
      <c r="X233" s="38"/>
      <c r="Y233" s="39"/>
      <c r="Z233" s="1">
        <v>70</v>
      </c>
      <c r="AA233" s="1">
        <v>20</v>
      </c>
      <c r="AB233" s="49">
        <f t="shared" si="51"/>
        <v>0</v>
      </c>
      <c r="AF233" s="39"/>
      <c r="AG233" s="39"/>
      <c r="AH233" s="39">
        <f t="shared" si="50"/>
        <v>0</v>
      </c>
    </row>
    <row r="234" spans="1:34" s="37" customFormat="1" ht="23.25" customHeight="1">
      <c r="A234" s="50">
        <v>224</v>
      </c>
      <c r="B234" s="51" t="s">
        <v>264</v>
      </c>
      <c r="C234" s="52">
        <v>8231940</v>
      </c>
      <c r="D234" s="52"/>
      <c r="E234" s="53">
        <f t="shared" si="44"/>
        <v>8231940</v>
      </c>
      <c r="F234" s="54">
        <v>1116092.2</v>
      </c>
      <c r="G234" s="45">
        <f t="shared" si="39"/>
        <v>13.558070151142987</v>
      </c>
      <c r="H234" s="46">
        <f t="shared" si="40"/>
        <v>6.441929848857013</v>
      </c>
      <c r="I234" s="47">
        <f t="shared" si="45"/>
        <v>7115847.8</v>
      </c>
      <c r="J234" s="48">
        <f t="shared" si="41"/>
        <v>86.44192984885701</v>
      </c>
      <c r="K234" s="54">
        <v>740350</v>
      </c>
      <c r="L234" s="45">
        <f t="shared" si="42"/>
        <v>8.993627261617553</v>
      </c>
      <c r="M234" s="44">
        <f t="shared" si="46"/>
        <v>1856442.2</v>
      </c>
      <c r="N234" s="45">
        <f t="shared" si="47"/>
        <v>22.55169741276054</v>
      </c>
      <c r="O234" s="55">
        <f t="shared" si="48"/>
        <v>47.44830258723946</v>
      </c>
      <c r="P234" s="54">
        <f t="shared" si="49"/>
        <v>6375497.8</v>
      </c>
      <c r="Q234" s="56">
        <f t="shared" si="43"/>
        <v>77.44830258723945</v>
      </c>
      <c r="S234" s="1">
        <v>9</v>
      </c>
      <c r="T234" s="1">
        <v>17</v>
      </c>
      <c r="U234" s="1"/>
      <c r="V234" s="1" t="s">
        <v>38</v>
      </c>
      <c r="X234" s="38"/>
      <c r="Y234" s="39"/>
      <c r="Z234" s="1">
        <v>70</v>
      </c>
      <c r="AA234" s="1">
        <v>20</v>
      </c>
      <c r="AB234" s="49">
        <f t="shared" si="51"/>
        <v>0</v>
      </c>
      <c r="AF234" s="39"/>
      <c r="AG234" s="39"/>
      <c r="AH234" s="39">
        <f t="shared" si="50"/>
        <v>0</v>
      </c>
    </row>
    <row r="235" spans="1:34" s="37" customFormat="1" ht="23.25" customHeight="1">
      <c r="A235" s="50">
        <v>225</v>
      </c>
      <c r="B235" s="51" t="s">
        <v>265</v>
      </c>
      <c r="C235" s="52">
        <v>10242282</v>
      </c>
      <c r="D235" s="52"/>
      <c r="E235" s="53">
        <f t="shared" si="44"/>
        <v>10242282</v>
      </c>
      <c r="F235" s="54">
        <v>1379091.66</v>
      </c>
      <c r="G235" s="45">
        <f t="shared" si="39"/>
        <v>13.464691364678302</v>
      </c>
      <c r="H235" s="46">
        <f t="shared" si="40"/>
        <v>6.535308635321698</v>
      </c>
      <c r="I235" s="47">
        <f t="shared" si="45"/>
        <v>8863190.34</v>
      </c>
      <c r="J235" s="48">
        <f t="shared" si="41"/>
        <v>86.5353086353217</v>
      </c>
      <c r="K235" s="54"/>
      <c r="L235" s="45">
        <f t="shared" si="42"/>
        <v>0</v>
      </c>
      <c r="M235" s="44">
        <f t="shared" si="46"/>
        <v>1379091.66</v>
      </c>
      <c r="N235" s="45">
        <f t="shared" si="47"/>
        <v>13.464691364678302</v>
      </c>
      <c r="O235" s="55">
        <f t="shared" si="48"/>
        <v>56.5353086353217</v>
      </c>
      <c r="P235" s="54">
        <f t="shared" si="49"/>
        <v>8863190.34</v>
      </c>
      <c r="Q235" s="56">
        <f t="shared" si="43"/>
        <v>86.5353086353217</v>
      </c>
      <c r="S235" s="1">
        <v>6</v>
      </c>
      <c r="T235" s="1">
        <v>3</v>
      </c>
      <c r="U235" s="1" t="s">
        <v>93</v>
      </c>
      <c r="V235" s="1" t="s">
        <v>38</v>
      </c>
      <c r="X235" s="38"/>
      <c r="Y235" s="39"/>
      <c r="Z235" s="1">
        <v>70</v>
      </c>
      <c r="AA235" s="1">
        <v>20</v>
      </c>
      <c r="AB235" s="49">
        <f t="shared" si="51"/>
        <v>0</v>
      </c>
      <c r="AF235" s="39"/>
      <c r="AG235" s="39"/>
      <c r="AH235" s="39">
        <f t="shared" si="50"/>
        <v>0</v>
      </c>
    </row>
    <row r="236" spans="1:34" s="37" customFormat="1" ht="23.25" customHeight="1">
      <c r="A236" s="50">
        <v>226</v>
      </c>
      <c r="B236" s="51" t="s">
        <v>266</v>
      </c>
      <c r="C236" s="52">
        <v>3764260</v>
      </c>
      <c r="D236" s="52"/>
      <c r="E236" s="53">
        <f t="shared" si="44"/>
        <v>3764260</v>
      </c>
      <c r="F236" s="54">
        <v>505192.6</v>
      </c>
      <c r="G236" s="45">
        <f t="shared" si="39"/>
        <v>13.420767959705227</v>
      </c>
      <c r="H236" s="46">
        <f t="shared" si="40"/>
        <v>6.579232040294773</v>
      </c>
      <c r="I236" s="47">
        <f t="shared" si="45"/>
        <v>3259067.4</v>
      </c>
      <c r="J236" s="48">
        <f t="shared" si="41"/>
        <v>86.57923204029477</v>
      </c>
      <c r="K236" s="54"/>
      <c r="L236" s="45">
        <f t="shared" si="42"/>
        <v>0</v>
      </c>
      <c r="M236" s="44">
        <f t="shared" si="46"/>
        <v>505192.6</v>
      </c>
      <c r="N236" s="45">
        <f t="shared" si="47"/>
        <v>13.420767959705227</v>
      </c>
      <c r="O236" s="55">
        <f t="shared" si="48"/>
        <v>56.57923204029477</v>
      </c>
      <c r="P236" s="54">
        <f t="shared" si="49"/>
        <v>3259067.4</v>
      </c>
      <c r="Q236" s="56">
        <f t="shared" si="43"/>
        <v>86.57923204029477</v>
      </c>
      <c r="S236" s="1">
        <v>6</v>
      </c>
      <c r="T236" s="1">
        <v>83</v>
      </c>
      <c r="U236" s="1"/>
      <c r="V236" s="1" t="s">
        <v>38</v>
      </c>
      <c r="X236" s="38"/>
      <c r="Y236" s="39"/>
      <c r="Z236" s="1">
        <v>70</v>
      </c>
      <c r="AA236" s="1">
        <v>20</v>
      </c>
      <c r="AB236" s="49">
        <f t="shared" si="51"/>
        <v>0</v>
      </c>
      <c r="AF236" s="39"/>
      <c r="AG236" s="39"/>
      <c r="AH236" s="39">
        <f t="shared" si="50"/>
        <v>0</v>
      </c>
    </row>
    <row r="237" spans="1:34" s="37" customFormat="1" ht="23.25" customHeight="1">
      <c r="A237" s="50">
        <v>227</v>
      </c>
      <c r="B237" s="51" t="s">
        <v>267</v>
      </c>
      <c r="C237" s="52">
        <v>16433962</v>
      </c>
      <c r="D237" s="52"/>
      <c r="E237" s="53">
        <f t="shared" si="44"/>
        <v>16433962</v>
      </c>
      <c r="F237" s="54">
        <v>2187788.78</v>
      </c>
      <c r="G237" s="45">
        <f t="shared" si="39"/>
        <v>13.312607026838688</v>
      </c>
      <c r="H237" s="46">
        <f t="shared" si="40"/>
        <v>6.687392973161312</v>
      </c>
      <c r="I237" s="47">
        <f t="shared" si="45"/>
        <v>14246173.22</v>
      </c>
      <c r="J237" s="48">
        <f t="shared" si="41"/>
        <v>86.68739297316131</v>
      </c>
      <c r="K237" s="54">
        <v>10970</v>
      </c>
      <c r="L237" s="45">
        <f t="shared" si="42"/>
        <v>0.06675201025778202</v>
      </c>
      <c r="M237" s="44">
        <f t="shared" si="46"/>
        <v>2198758.78</v>
      </c>
      <c r="N237" s="45">
        <f t="shared" si="47"/>
        <v>13.379359037096469</v>
      </c>
      <c r="O237" s="55">
        <f t="shared" si="48"/>
        <v>56.62064096290353</v>
      </c>
      <c r="P237" s="54">
        <f t="shared" si="49"/>
        <v>14235203.22</v>
      </c>
      <c r="Q237" s="56">
        <f t="shared" si="43"/>
        <v>86.62064096290352</v>
      </c>
      <c r="S237" s="1">
        <v>6</v>
      </c>
      <c r="T237" s="1">
        <v>3</v>
      </c>
      <c r="U237" s="1" t="s">
        <v>93</v>
      </c>
      <c r="V237" s="1" t="s">
        <v>38</v>
      </c>
      <c r="X237" s="38"/>
      <c r="Y237" s="39"/>
      <c r="Z237" s="1">
        <v>70</v>
      </c>
      <c r="AA237" s="1">
        <v>20</v>
      </c>
      <c r="AB237" s="49">
        <f t="shared" si="51"/>
        <v>0</v>
      </c>
      <c r="AF237" s="39"/>
      <c r="AG237" s="39"/>
      <c r="AH237" s="39">
        <f t="shared" si="50"/>
        <v>0</v>
      </c>
    </row>
    <row r="238" spans="1:34" s="37" customFormat="1" ht="23.25" customHeight="1">
      <c r="A238" s="50">
        <v>228</v>
      </c>
      <c r="B238" s="51" t="s">
        <v>268</v>
      </c>
      <c r="C238" s="52">
        <v>4569640</v>
      </c>
      <c r="D238" s="52"/>
      <c r="E238" s="53">
        <f t="shared" si="44"/>
        <v>4569640</v>
      </c>
      <c r="F238" s="54">
        <v>606278.24</v>
      </c>
      <c r="G238" s="45">
        <f t="shared" si="39"/>
        <v>13.267527420103116</v>
      </c>
      <c r="H238" s="46">
        <f t="shared" si="40"/>
        <v>6.732472579896884</v>
      </c>
      <c r="I238" s="47">
        <f t="shared" si="45"/>
        <v>3963361.76</v>
      </c>
      <c r="J238" s="48">
        <f t="shared" si="41"/>
        <v>86.73247257989688</v>
      </c>
      <c r="K238" s="54"/>
      <c r="L238" s="45">
        <f t="shared" si="42"/>
        <v>0</v>
      </c>
      <c r="M238" s="44">
        <f t="shared" si="46"/>
        <v>606278.24</v>
      </c>
      <c r="N238" s="45">
        <f t="shared" si="47"/>
        <v>13.267527420103116</v>
      </c>
      <c r="O238" s="55">
        <f t="shared" si="48"/>
        <v>56.732472579896886</v>
      </c>
      <c r="P238" s="54">
        <f t="shared" si="49"/>
        <v>3963361.76</v>
      </c>
      <c r="Q238" s="56">
        <f t="shared" si="43"/>
        <v>86.73247257989688</v>
      </c>
      <c r="S238" s="1">
        <v>5</v>
      </c>
      <c r="T238" s="1">
        <v>83</v>
      </c>
      <c r="U238" s="1"/>
      <c r="V238" s="1" t="s">
        <v>38</v>
      </c>
      <c r="X238" s="38"/>
      <c r="Y238" s="39"/>
      <c r="Z238" s="1">
        <v>70</v>
      </c>
      <c r="AA238" s="1">
        <v>20</v>
      </c>
      <c r="AB238" s="49">
        <f t="shared" si="51"/>
        <v>0</v>
      </c>
      <c r="AF238" s="39"/>
      <c r="AG238" s="39"/>
      <c r="AH238" s="39">
        <f t="shared" si="50"/>
        <v>0</v>
      </c>
    </row>
    <row r="239" spans="1:34" s="37" customFormat="1" ht="23.25" customHeight="1">
      <c r="A239" s="50">
        <v>229</v>
      </c>
      <c r="B239" s="51" t="s">
        <v>269</v>
      </c>
      <c r="C239" s="52">
        <v>7431000</v>
      </c>
      <c r="D239" s="52"/>
      <c r="E239" s="53">
        <f t="shared" si="44"/>
        <v>7431000</v>
      </c>
      <c r="F239" s="54">
        <v>949713.05</v>
      </c>
      <c r="G239" s="45">
        <f t="shared" si="39"/>
        <v>12.780420535594132</v>
      </c>
      <c r="H239" s="46">
        <f t="shared" si="40"/>
        <v>7.219579464405868</v>
      </c>
      <c r="I239" s="47">
        <f t="shared" si="45"/>
        <v>6481286.95</v>
      </c>
      <c r="J239" s="48">
        <f t="shared" si="41"/>
        <v>87.21957946440587</v>
      </c>
      <c r="K239" s="54">
        <v>265000</v>
      </c>
      <c r="L239" s="45">
        <f t="shared" si="42"/>
        <v>3.5661418382451893</v>
      </c>
      <c r="M239" s="44">
        <f t="shared" si="46"/>
        <v>1214713.05</v>
      </c>
      <c r="N239" s="45">
        <f t="shared" si="47"/>
        <v>16.346562373839323</v>
      </c>
      <c r="O239" s="55">
        <f t="shared" si="48"/>
        <v>53.65343762616068</v>
      </c>
      <c r="P239" s="54">
        <f t="shared" si="49"/>
        <v>6216286.95</v>
      </c>
      <c r="Q239" s="56">
        <f t="shared" si="43"/>
        <v>83.65343762616068</v>
      </c>
      <c r="S239" s="1">
        <v>8</v>
      </c>
      <c r="T239" s="1">
        <v>3</v>
      </c>
      <c r="U239" s="1" t="s">
        <v>61</v>
      </c>
      <c r="V239" s="1" t="s">
        <v>38</v>
      </c>
      <c r="X239" s="38"/>
      <c r="Y239" s="39"/>
      <c r="Z239" s="1">
        <v>70</v>
      </c>
      <c r="AA239" s="1">
        <v>20</v>
      </c>
      <c r="AB239" s="49">
        <f t="shared" si="51"/>
        <v>0</v>
      </c>
      <c r="AF239" s="39"/>
      <c r="AG239" s="39"/>
      <c r="AH239" s="39">
        <f t="shared" si="50"/>
        <v>0</v>
      </c>
    </row>
    <row r="240" spans="1:34" s="37" customFormat="1" ht="23.25" customHeight="1">
      <c r="A240" s="50">
        <v>230</v>
      </c>
      <c r="B240" s="51" t="s">
        <v>270</v>
      </c>
      <c r="C240" s="52">
        <v>4649180</v>
      </c>
      <c r="D240" s="52"/>
      <c r="E240" s="53">
        <f t="shared" si="44"/>
        <v>4649180</v>
      </c>
      <c r="F240" s="54">
        <v>592968.09</v>
      </c>
      <c r="G240" s="45">
        <f t="shared" si="39"/>
        <v>12.754251072232092</v>
      </c>
      <c r="H240" s="46">
        <f t="shared" si="40"/>
        <v>7.245748927767908</v>
      </c>
      <c r="I240" s="47">
        <f t="shared" si="45"/>
        <v>4056211.91</v>
      </c>
      <c r="J240" s="48">
        <f t="shared" si="41"/>
        <v>87.2457489277679</v>
      </c>
      <c r="K240" s="54">
        <v>963468</v>
      </c>
      <c r="L240" s="45">
        <f t="shared" si="42"/>
        <v>20.72339638387845</v>
      </c>
      <c r="M240" s="44">
        <f t="shared" si="46"/>
        <v>1556436.0899999999</v>
      </c>
      <c r="N240" s="45">
        <f t="shared" si="47"/>
        <v>33.47764745611054</v>
      </c>
      <c r="O240" s="55">
        <f t="shared" si="48"/>
        <v>36.52235254388946</v>
      </c>
      <c r="P240" s="54">
        <f t="shared" si="49"/>
        <v>3092743.91</v>
      </c>
      <c r="Q240" s="56">
        <f t="shared" si="43"/>
        <v>66.52235254388945</v>
      </c>
      <c r="S240" s="1">
        <v>3</v>
      </c>
      <c r="T240" s="1">
        <v>83</v>
      </c>
      <c r="U240" s="1"/>
      <c r="V240" s="1" t="s">
        <v>38</v>
      </c>
      <c r="X240" s="38"/>
      <c r="Y240" s="39"/>
      <c r="Z240" s="1">
        <v>70</v>
      </c>
      <c r="AA240" s="1">
        <v>20</v>
      </c>
      <c r="AB240" s="49">
        <f t="shared" si="51"/>
        <v>0</v>
      </c>
      <c r="AF240" s="39"/>
      <c r="AG240" s="39"/>
      <c r="AH240" s="39">
        <f t="shared" si="50"/>
        <v>0</v>
      </c>
    </row>
    <row r="241" spans="1:34" s="37" customFormat="1" ht="23.25" customHeight="1">
      <c r="A241" s="50">
        <v>231</v>
      </c>
      <c r="B241" s="51" t="s">
        <v>271</v>
      </c>
      <c r="C241" s="52">
        <v>4747442</v>
      </c>
      <c r="D241" s="52"/>
      <c r="E241" s="53">
        <f t="shared" si="44"/>
        <v>4747442</v>
      </c>
      <c r="F241" s="54">
        <v>599556.61</v>
      </c>
      <c r="G241" s="45">
        <f t="shared" si="39"/>
        <v>12.629045494394665</v>
      </c>
      <c r="H241" s="46">
        <f t="shared" si="40"/>
        <v>7.370954505605335</v>
      </c>
      <c r="I241" s="47">
        <f t="shared" si="45"/>
        <v>4147885.39</v>
      </c>
      <c r="J241" s="48">
        <f t="shared" si="41"/>
        <v>87.37095450560534</v>
      </c>
      <c r="K241" s="54">
        <v>1009473.95</v>
      </c>
      <c r="L241" s="45">
        <f t="shared" si="42"/>
        <v>21.26353413059075</v>
      </c>
      <c r="M241" s="44">
        <f t="shared" si="46"/>
        <v>1609030.56</v>
      </c>
      <c r="N241" s="45">
        <f t="shared" si="47"/>
        <v>33.892579624985416</v>
      </c>
      <c r="O241" s="55">
        <f t="shared" si="48"/>
        <v>36.107420375014584</v>
      </c>
      <c r="P241" s="54">
        <f t="shared" si="49"/>
        <v>3138411.44</v>
      </c>
      <c r="Q241" s="56">
        <f t="shared" si="43"/>
        <v>66.10742037501458</v>
      </c>
      <c r="S241" s="1">
        <v>8</v>
      </c>
      <c r="T241" s="1">
        <v>83</v>
      </c>
      <c r="U241" s="1"/>
      <c r="V241" s="1" t="s">
        <v>38</v>
      </c>
      <c r="X241" s="38"/>
      <c r="Y241" s="39"/>
      <c r="Z241" s="1">
        <v>70</v>
      </c>
      <c r="AA241" s="1">
        <v>20</v>
      </c>
      <c r="AB241" s="49">
        <f t="shared" si="51"/>
        <v>0</v>
      </c>
      <c r="AF241" s="39"/>
      <c r="AG241" s="39"/>
      <c r="AH241" s="39">
        <f t="shared" si="50"/>
        <v>0</v>
      </c>
    </row>
    <row r="242" spans="1:34" s="37" customFormat="1" ht="23.25" customHeight="1">
      <c r="A242" s="50">
        <v>232</v>
      </c>
      <c r="B242" s="51" t="s">
        <v>272</v>
      </c>
      <c r="C242" s="52">
        <v>830400</v>
      </c>
      <c r="D242" s="52"/>
      <c r="E242" s="53">
        <f t="shared" si="44"/>
        <v>830400</v>
      </c>
      <c r="F242" s="54">
        <v>103229.08</v>
      </c>
      <c r="G242" s="45">
        <f t="shared" si="39"/>
        <v>12.431247591522158</v>
      </c>
      <c r="H242" s="46">
        <f t="shared" si="40"/>
        <v>7.568752408477842</v>
      </c>
      <c r="I242" s="47">
        <f t="shared" si="45"/>
        <v>727170.92</v>
      </c>
      <c r="J242" s="48">
        <f t="shared" si="41"/>
        <v>87.56875240847785</v>
      </c>
      <c r="K242" s="54">
        <v>5582.89</v>
      </c>
      <c r="L242" s="45">
        <f t="shared" si="42"/>
        <v>0.6723133429672447</v>
      </c>
      <c r="M242" s="44">
        <f t="shared" si="46"/>
        <v>108811.97</v>
      </c>
      <c r="N242" s="45">
        <f t="shared" si="47"/>
        <v>13.103560934489403</v>
      </c>
      <c r="O242" s="55">
        <f t="shared" si="48"/>
        <v>56.8964390655106</v>
      </c>
      <c r="P242" s="54">
        <f t="shared" si="49"/>
        <v>721588.03</v>
      </c>
      <c r="Q242" s="56">
        <f t="shared" si="43"/>
        <v>86.89643906551059</v>
      </c>
      <c r="R242" s="59"/>
      <c r="S242" s="1" t="s">
        <v>130</v>
      </c>
      <c r="T242" s="1">
        <v>2</v>
      </c>
      <c r="U242" s="1"/>
      <c r="V242" s="1" t="s">
        <v>130</v>
      </c>
      <c r="X242" s="38"/>
      <c r="Y242" s="39"/>
      <c r="Z242" s="1">
        <v>70</v>
      </c>
      <c r="AA242" s="1">
        <v>20</v>
      </c>
      <c r="AB242" s="49">
        <f t="shared" si="51"/>
        <v>0</v>
      </c>
      <c r="AF242" s="39"/>
      <c r="AG242" s="39"/>
      <c r="AH242" s="39">
        <f t="shared" si="50"/>
        <v>0</v>
      </c>
    </row>
    <row r="243" spans="1:34" s="37" customFormat="1" ht="23.25" customHeight="1">
      <c r="A243" s="50">
        <v>233</v>
      </c>
      <c r="B243" s="51" t="s">
        <v>273</v>
      </c>
      <c r="C243" s="52">
        <v>12596560</v>
      </c>
      <c r="D243" s="52"/>
      <c r="E243" s="53">
        <f t="shared" si="44"/>
        <v>12596560</v>
      </c>
      <c r="F243" s="54">
        <v>1561194.81</v>
      </c>
      <c r="G243" s="45">
        <f t="shared" si="39"/>
        <v>12.393818709234901</v>
      </c>
      <c r="H243" s="46">
        <f t="shared" si="40"/>
        <v>7.6061812907650985</v>
      </c>
      <c r="I243" s="47">
        <f t="shared" si="45"/>
        <v>11035365.19</v>
      </c>
      <c r="J243" s="48">
        <f t="shared" si="41"/>
        <v>87.6061812907651</v>
      </c>
      <c r="K243" s="54">
        <v>233320</v>
      </c>
      <c r="L243" s="45">
        <f t="shared" si="42"/>
        <v>1.8522517258680147</v>
      </c>
      <c r="M243" s="44">
        <f t="shared" si="46"/>
        <v>1794514.81</v>
      </c>
      <c r="N243" s="45">
        <f t="shared" si="47"/>
        <v>14.246070435102917</v>
      </c>
      <c r="O243" s="55">
        <f t="shared" si="48"/>
        <v>55.753929564897085</v>
      </c>
      <c r="P243" s="54">
        <f t="shared" si="49"/>
        <v>10802045.19</v>
      </c>
      <c r="Q243" s="56">
        <f t="shared" si="43"/>
        <v>85.75392956489708</v>
      </c>
      <c r="S243" s="1">
        <v>6</v>
      </c>
      <c r="T243" s="1">
        <v>3</v>
      </c>
      <c r="U243" s="1" t="s">
        <v>93</v>
      </c>
      <c r="V243" s="1" t="s">
        <v>38</v>
      </c>
      <c r="X243" s="38"/>
      <c r="Y243" s="39"/>
      <c r="Z243" s="1">
        <v>70</v>
      </c>
      <c r="AA243" s="1">
        <v>20</v>
      </c>
      <c r="AB243" s="49">
        <f t="shared" si="51"/>
        <v>0</v>
      </c>
      <c r="AF243" s="39"/>
      <c r="AG243" s="39"/>
      <c r="AH243" s="39">
        <f t="shared" si="50"/>
        <v>0</v>
      </c>
    </row>
    <row r="244" spans="1:34" s="37" customFormat="1" ht="23.25" customHeight="1">
      <c r="A244" s="50">
        <v>234</v>
      </c>
      <c r="B244" s="51" t="s">
        <v>274</v>
      </c>
      <c r="C244" s="52">
        <v>22376840</v>
      </c>
      <c r="D244" s="52"/>
      <c r="E244" s="53">
        <f t="shared" si="44"/>
        <v>22376840</v>
      </c>
      <c r="F244" s="54">
        <v>2660585.31</v>
      </c>
      <c r="G244" s="45">
        <f t="shared" si="39"/>
        <v>11.889906304911685</v>
      </c>
      <c r="H244" s="46">
        <f t="shared" si="40"/>
        <v>8.110093695088315</v>
      </c>
      <c r="I244" s="47">
        <f t="shared" si="45"/>
        <v>19716254.69</v>
      </c>
      <c r="J244" s="48">
        <f t="shared" si="41"/>
        <v>88.11009369508832</v>
      </c>
      <c r="K244" s="54">
        <v>3327980</v>
      </c>
      <c r="L244" s="45">
        <f t="shared" si="42"/>
        <v>14.872430602354935</v>
      </c>
      <c r="M244" s="44">
        <f t="shared" si="46"/>
        <v>5988565.3100000005</v>
      </c>
      <c r="N244" s="45">
        <f t="shared" si="47"/>
        <v>26.76233690726662</v>
      </c>
      <c r="O244" s="55">
        <f t="shared" si="48"/>
        <v>43.237663092733385</v>
      </c>
      <c r="P244" s="54">
        <f t="shared" si="49"/>
        <v>16388274.69</v>
      </c>
      <c r="Q244" s="56">
        <f t="shared" si="43"/>
        <v>73.23766309273338</v>
      </c>
      <c r="S244" s="1">
        <v>9</v>
      </c>
      <c r="T244" s="1">
        <v>3</v>
      </c>
      <c r="U244" s="1" t="s">
        <v>93</v>
      </c>
      <c r="V244" s="1" t="s">
        <v>38</v>
      </c>
      <c r="X244" s="38"/>
      <c r="Y244" s="39"/>
      <c r="Z244" s="1">
        <v>70</v>
      </c>
      <c r="AA244" s="1">
        <v>20</v>
      </c>
      <c r="AB244" s="49">
        <f t="shared" si="51"/>
        <v>0</v>
      </c>
      <c r="AF244" s="39"/>
      <c r="AG244" s="39"/>
      <c r="AH244" s="39">
        <f t="shared" si="50"/>
        <v>0</v>
      </c>
    </row>
    <row r="245" spans="1:34" s="37" customFormat="1" ht="23.25" customHeight="1">
      <c r="A245" s="50">
        <v>235</v>
      </c>
      <c r="B245" s="51" t="s">
        <v>275</v>
      </c>
      <c r="C245" s="52">
        <v>16520610</v>
      </c>
      <c r="D245" s="52"/>
      <c r="E245" s="53">
        <f t="shared" si="44"/>
        <v>16520610</v>
      </c>
      <c r="F245" s="54">
        <v>1957776.66</v>
      </c>
      <c r="G245" s="45">
        <f t="shared" si="39"/>
        <v>11.850510725693542</v>
      </c>
      <c r="H245" s="46">
        <f t="shared" si="40"/>
        <v>8.149489274306458</v>
      </c>
      <c r="I245" s="47">
        <f t="shared" si="45"/>
        <v>14562833.34</v>
      </c>
      <c r="J245" s="48">
        <f t="shared" si="41"/>
        <v>88.14948927430646</v>
      </c>
      <c r="K245" s="54">
        <v>1202248.5</v>
      </c>
      <c r="L245" s="45">
        <f t="shared" si="42"/>
        <v>7.277264580424088</v>
      </c>
      <c r="M245" s="44">
        <f t="shared" si="46"/>
        <v>3160025.16</v>
      </c>
      <c r="N245" s="45">
        <f t="shared" si="47"/>
        <v>19.12777530611763</v>
      </c>
      <c r="O245" s="55">
        <f t="shared" si="48"/>
        <v>50.87222469388237</v>
      </c>
      <c r="P245" s="54">
        <f t="shared" si="49"/>
        <v>13360584.84</v>
      </c>
      <c r="Q245" s="56">
        <f t="shared" si="43"/>
        <v>80.87222469388237</v>
      </c>
      <c r="S245" s="1">
        <v>5</v>
      </c>
      <c r="T245" s="1">
        <v>10</v>
      </c>
      <c r="U245" s="1"/>
      <c r="V245" s="1" t="s">
        <v>38</v>
      </c>
      <c r="X245" s="38"/>
      <c r="Y245" s="39"/>
      <c r="Z245" s="1">
        <v>70</v>
      </c>
      <c r="AA245" s="1">
        <v>20</v>
      </c>
      <c r="AB245" s="49">
        <f t="shared" si="51"/>
        <v>0</v>
      </c>
      <c r="AF245" s="39"/>
      <c r="AG245" s="39"/>
      <c r="AH245" s="39">
        <f t="shared" si="50"/>
        <v>0</v>
      </c>
    </row>
    <row r="246" spans="1:34" s="37" customFormat="1" ht="23.25" customHeight="1">
      <c r="A246" s="50">
        <v>236</v>
      </c>
      <c r="B246" s="51" t="s">
        <v>276</v>
      </c>
      <c r="C246" s="52">
        <v>9395060</v>
      </c>
      <c r="D246" s="52"/>
      <c r="E246" s="53">
        <f t="shared" si="44"/>
        <v>9395060</v>
      </c>
      <c r="F246" s="54">
        <v>1083901.75</v>
      </c>
      <c r="G246" s="45">
        <f t="shared" si="39"/>
        <v>11.536932707188672</v>
      </c>
      <c r="H246" s="46">
        <f t="shared" si="40"/>
        <v>8.463067292811328</v>
      </c>
      <c r="I246" s="47">
        <f t="shared" si="45"/>
        <v>8311158.25</v>
      </c>
      <c r="J246" s="48">
        <f t="shared" si="41"/>
        <v>88.46306729281133</v>
      </c>
      <c r="K246" s="54">
        <v>31320</v>
      </c>
      <c r="L246" s="45">
        <f t="shared" si="42"/>
        <v>0.33336668419360815</v>
      </c>
      <c r="M246" s="44">
        <f t="shared" si="46"/>
        <v>1115221.75</v>
      </c>
      <c r="N246" s="45">
        <f t="shared" si="47"/>
        <v>11.870299391382279</v>
      </c>
      <c r="O246" s="55">
        <f t="shared" si="48"/>
        <v>58.129700608617725</v>
      </c>
      <c r="P246" s="54">
        <f t="shared" si="49"/>
        <v>8279838.25</v>
      </c>
      <c r="Q246" s="56">
        <f t="shared" si="43"/>
        <v>88.12970060861772</v>
      </c>
      <c r="S246" s="1">
        <v>5</v>
      </c>
      <c r="T246" s="1">
        <v>3</v>
      </c>
      <c r="U246" s="1" t="s">
        <v>93</v>
      </c>
      <c r="V246" s="1" t="s">
        <v>38</v>
      </c>
      <c r="X246" s="38"/>
      <c r="Y246" s="39"/>
      <c r="Z246" s="1">
        <v>70</v>
      </c>
      <c r="AA246" s="1">
        <v>20</v>
      </c>
      <c r="AB246" s="49">
        <f t="shared" si="51"/>
        <v>0</v>
      </c>
      <c r="AF246" s="39"/>
      <c r="AG246" s="39"/>
      <c r="AH246" s="39">
        <f t="shared" si="50"/>
        <v>0</v>
      </c>
    </row>
    <row r="247" spans="1:34" s="37" customFormat="1" ht="23.25" customHeight="1">
      <c r="A247" s="50">
        <v>237</v>
      </c>
      <c r="B247" s="51" t="s">
        <v>277</v>
      </c>
      <c r="C247" s="52">
        <v>8605140</v>
      </c>
      <c r="D247" s="52"/>
      <c r="E247" s="53">
        <f t="shared" si="44"/>
        <v>8605140</v>
      </c>
      <c r="F247" s="54">
        <v>982301.51</v>
      </c>
      <c r="G247" s="45">
        <f t="shared" si="39"/>
        <v>11.41528795580316</v>
      </c>
      <c r="H247" s="46">
        <f t="shared" si="40"/>
        <v>8.58471204419684</v>
      </c>
      <c r="I247" s="47">
        <f t="shared" si="45"/>
        <v>7622838.49</v>
      </c>
      <c r="J247" s="48">
        <f t="shared" si="41"/>
        <v>88.58471204419683</v>
      </c>
      <c r="K247" s="54"/>
      <c r="L247" s="45">
        <f t="shared" si="42"/>
        <v>0</v>
      </c>
      <c r="M247" s="44">
        <f t="shared" si="46"/>
        <v>982301.51</v>
      </c>
      <c r="N247" s="45">
        <f t="shared" si="47"/>
        <v>11.41528795580316</v>
      </c>
      <c r="O247" s="55">
        <f t="shared" si="48"/>
        <v>58.58471204419684</v>
      </c>
      <c r="P247" s="54">
        <f t="shared" si="49"/>
        <v>7622838.49</v>
      </c>
      <c r="Q247" s="56">
        <f t="shared" si="43"/>
        <v>88.58471204419683</v>
      </c>
      <c r="S247" s="1">
        <v>6</v>
      </c>
      <c r="T247" s="1">
        <v>53</v>
      </c>
      <c r="U247" s="1"/>
      <c r="V247" s="1" t="s">
        <v>38</v>
      </c>
      <c r="X247" s="38"/>
      <c r="Y247" s="39"/>
      <c r="Z247" s="1">
        <v>70</v>
      </c>
      <c r="AA247" s="1">
        <v>20</v>
      </c>
      <c r="AB247" s="49">
        <f t="shared" si="51"/>
        <v>0</v>
      </c>
      <c r="AF247" s="39"/>
      <c r="AG247" s="39"/>
      <c r="AH247" s="39">
        <f t="shared" si="50"/>
        <v>0</v>
      </c>
    </row>
    <row r="248" spans="1:34" s="37" customFormat="1" ht="23.25" customHeight="1">
      <c r="A248" s="50">
        <v>238</v>
      </c>
      <c r="B248" s="51" t="s">
        <v>278</v>
      </c>
      <c r="C248" s="52">
        <v>11780360</v>
      </c>
      <c r="D248" s="52"/>
      <c r="E248" s="53">
        <f t="shared" si="44"/>
        <v>11780360</v>
      </c>
      <c r="F248" s="54">
        <v>1343163.15</v>
      </c>
      <c r="G248" s="45">
        <f t="shared" si="39"/>
        <v>11.401715652153245</v>
      </c>
      <c r="H248" s="46">
        <f t="shared" si="40"/>
        <v>8.598284347846755</v>
      </c>
      <c r="I248" s="47">
        <f t="shared" si="45"/>
        <v>10437196.85</v>
      </c>
      <c r="J248" s="48">
        <f t="shared" si="41"/>
        <v>88.59828434784676</v>
      </c>
      <c r="K248" s="54"/>
      <c r="L248" s="45">
        <f t="shared" si="42"/>
        <v>0</v>
      </c>
      <c r="M248" s="44">
        <f t="shared" si="46"/>
        <v>1343163.15</v>
      </c>
      <c r="N248" s="45">
        <f t="shared" si="47"/>
        <v>11.401715652153245</v>
      </c>
      <c r="O248" s="55">
        <f t="shared" si="48"/>
        <v>58.59828434784676</v>
      </c>
      <c r="P248" s="54">
        <f t="shared" si="49"/>
        <v>10437196.85</v>
      </c>
      <c r="Q248" s="56">
        <f t="shared" si="43"/>
        <v>88.59828434784676</v>
      </c>
      <c r="S248" s="1">
        <v>3</v>
      </c>
      <c r="T248" s="1">
        <v>3</v>
      </c>
      <c r="U248" s="1" t="s">
        <v>93</v>
      </c>
      <c r="V248" s="1" t="s">
        <v>38</v>
      </c>
      <c r="X248" s="38"/>
      <c r="Y248" s="39"/>
      <c r="Z248" s="1">
        <v>70</v>
      </c>
      <c r="AA248" s="1">
        <v>20</v>
      </c>
      <c r="AB248" s="49">
        <f t="shared" si="51"/>
        <v>0</v>
      </c>
      <c r="AF248" s="39"/>
      <c r="AG248" s="39"/>
      <c r="AH248" s="39">
        <f t="shared" si="50"/>
        <v>0</v>
      </c>
    </row>
    <row r="249" spans="1:34" s="37" customFormat="1" ht="23.25" customHeight="1">
      <c r="A249" s="50">
        <v>239</v>
      </c>
      <c r="B249" s="51" t="s">
        <v>279</v>
      </c>
      <c r="C249" s="52">
        <v>4464484</v>
      </c>
      <c r="D249" s="52"/>
      <c r="E249" s="53">
        <f t="shared" si="44"/>
        <v>4464484</v>
      </c>
      <c r="F249" s="54">
        <v>503086.04</v>
      </c>
      <c r="G249" s="45">
        <f t="shared" si="39"/>
        <v>11.268626788672554</v>
      </c>
      <c r="H249" s="46">
        <f t="shared" si="40"/>
        <v>8.731373211327446</v>
      </c>
      <c r="I249" s="47">
        <f t="shared" si="45"/>
        <v>3961397.96</v>
      </c>
      <c r="J249" s="48">
        <f t="shared" si="41"/>
        <v>88.73137321132745</v>
      </c>
      <c r="K249" s="54">
        <v>1015600</v>
      </c>
      <c r="L249" s="45">
        <f t="shared" si="42"/>
        <v>22.74842960575063</v>
      </c>
      <c r="M249" s="44">
        <f t="shared" si="46"/>
        <v>1518686.04</v>
      </c>
      <c r="N249" s="45">
        <f t="shared" si="47"/>
        <v>34.017056394423186</v>
      </c>
      <c r="O249" s="55">
        <f t="shared" si="48"/>
        <v>35.982943605576814</v>
      </c>
      <c r="P249" s="54">
        <f t="shared" si="49"/>
        <v>2945797.96</v>
      </c>
      <c r="Q249" s="56">
        <f t="shared" si="43"/>
        <v>65.98294360557682</v>
      </c>
      <c r="S249" s="1">
        <v>9</v>
      </c>
      <c r="T249" s="1">
        <v>83</v>
      </c>
      <c r="U249" s="1"/>
      <c r="V249" s="1" t="s">
        <v>38</v>
      </c>
      <c r="X249" s="38"/>
      <c r="Y249" s="39"/>
      <c r="Z249" s="1">
        <v>70</v>
      </c>
      <c r="AA249" s="1">
        <v>20</v>
      </c>
      <c r="AB249" s="49">
        <f t="shared" si="51"/>
        <v>0</v>
      </c>
      <c r="AF249" s="39"/>
      <c r="AG249" s="39"/>
      <c r="AH249" s="39">
        <f t="shared" si="50"/>
        <v>0</v>
      </c>
    </row>
    <row r="250" spans="1:34" s="37" customFormat="1" ht="23.25" customHeight="1">
      <c r="A250" s="50">
        <v>240</v>
      </c>
      <c r="B250" s="51" t="s">
        <v>280</v>
      </c>
      <c r="C250" s="52">
        <v>5656670</v>
      </c>
      <c r="D250" s="52"/>
      <c r="E250" s="53">
        <f t="shared" si="44"/>
        <v>5656670</v>
      </c>
      <c r="F250" s="54">
        <v>628310.04</v>
      </c>
      <c r="G250" s="45">
        <f t="shared" si="39"/>
        <v>11.107419029216835</v>
      </c>
      <c r="H250" s="46">
        <f t="shared" si="40"/>
        <v>8.892580970783165</v>
      </c>
      <c r="I250" s="47">
        <f t="shared" si="45"/>
        <v>5028359.96</v>
      </c>
      <c r="J250" s="48">
        <f t="shared" si="41"/>
        <v>88.89258097078316</v>
      </c>
      <c r="K250" s="54"/>
      <c r="L250" s="45">
        <f t="shared" si="42"/>
        <v>0</v>
      </c>
      <c r="M250" s="44">
        <f t="shared" si="46"/>
        <v>628310.04</v>
      </c>
      <c r="N250" s="45">
        <f t="shared" si="47"/>
        <v>11.107419029216835</v>
      </c>
      <c r="O250" s="55">
        <f t="shared" si="48"/>
        <v>58.892580970783165</v>
      </c>
      <c r="P250" s="54">
        <f t="shared" si="49"/>
        <v>5028359.96</v>
      </c>
      <c r="Q250" s="56">
        <f t="shared" si="43"/>
        <v>88.89258097078316</v>
      </c>
      <c r="S250" s="1">
        <v>1</v>
      </c>
      <c r="T250" s="1">
        <v>3</v>
      </c>
      <c r="U250" s="1" t="s">
        <v>93</v>
      </c>
      <c r="V250" s="1" t="s">
        <v>38</v>
      </c>
      <c r="X250" s="38"/>
      <c r="Y250" s="39"/>
      <c r="Z250" s="1">
        <v>70</v>
      </c>
      <c r="AA250" s="1">
        <v>20</v>
      </c>
      <c r="AB250" s="49">
        <f t="shared" si="51"/>
        <v>0</v>
      </c>
      <c r="AF250" s="39"/>
      <c r="AG250" s="39"/>
      <c r="AH250" s="39">
        <f t="shared" si="50"/>
        <v>0</v>
      </c>
    </row>
    <row r="251" spans="1:34" s="37" customFormat="1" ht="23.25" customHeight="1">
      <c r="A251" s="50">
        <v>241</v>
      </c>
      <c r="B251" s="51" t="s">
        <v>281</v>
      </c>
      <c r="C251" s="52">
        <v>4285592</v>
      </c>
      <c r="D251" s="52"/>
      <c r="E251" s="53">
        <f t="shared" si="44"/>
        <v>4285592</v>
      </c>
      <c r="F251" s="54">
        <v>472456.99</v>
      </c>
      <c r="G251" s="45">
        <f t="shared" si="39"/>
        <v>11.024310993673685</v>
      </c>
      <c r="H251" s="46">
        <f t="shared" si="40"/>
        <v>8.975689006326315</v>
      </c>
      <c r="I251" s="47">
        <f t="shared" si="45"/>
        <v>3813135.01</v>
      </c>
      <c r="J251" s="48">
        <f t="shared" si="41"/>
        <v>88.97568900632632</v>
      </c>
      <c r="K251" s="54">
        <v>10000</v>
      </c>
      <c r="L251" s="45">
        <f t="shared" si="42"/>
        <v>0.23333999130108513</v>
      </c>
      <c r="M251" s="44">
        <f t="shared" si="46"/>
        <v>482456.99</v>
      </c>
      <c r="N251" s="45">
        <f t="shared" si="47"/>
        <v>11.257650984974772</v>
      </c>
      <c r="O251" s="55">
        <f t="shared" si="48"/>
        <v>58.742349015025226</v>
      </c>
      <c r="P251" s="54">
        <f t="shared" si="49"/>
        <v>3803135.01</v>
      </c>
      <c r="Q251" s="56">
        <f t="shared" si="43"/>
        <v>88.74234901502523</v>
      </c>
      <c r="S251" s="1">
        <v>8</v>
      </c>
      <c r="T251" s="1">
        <v>3</v>
      </c>
      <c r="U251" s="1" t="s">
        <v>93</v>
      </c>
      <c r="V251" s="1" t="s">
        <v>38</v>
      </c>
      <c r="X251" s="38"/>
      <c r="Y251" s="39"/>
      <c r="Z251" s="1">
        <v>70</v>
      </c>
      <c r="AA251" s="1">
        <v>20</v>
      </c>
      <c r="AB251" s="49">
        <f t="shared" si="51"/>
        <v>0</v>
      </c>
      <c r="AF251" s="39">
        <f>19240+47040</f>
        <v>66280</v>
      </c>
      <c r="AG251" s="39">
        <f>962+2352</f>
        <v>3314</v>
      </c>
      <c r="AH251" s="39">
        <f t="shared" si="50"/>
        <v>69594</v>
      </c>
    </row>
    <row r="252" spans="1:34" s="37" customFormat="1" ht="23.25" customHeight="1">
      <c r="A252" s="50">
        <v>242</v>
      </c>
      <c r="B252" s="51" t="s">
        <v>282</v>
      </c>
      <c r="C252" s="52">
        <v>6208810</v>
      </c>
      <c r="D252" s="52"/>
      <c r="E252" s="53">
        <f t="shared" si="44"/>
        <v>6208810</v>
      </c>
      <c r="F252" s="54">
        <v>667823.35</v>
      </c>
      <c r="G252" s="45">
        <f t="shared" si="39"/>
        <v>10.756060340065165</v>
      </c>
      <c r="H252" s="46">
        <f t="shared" si="40"/>
        <v>9.243939659934835</v>
      </c>
      <c r="I252" s="47">
        <f t="shared" si="45"/>
        <v>5540986.65</v>
      </c>
      <c r="J252" s="48">
        <f t="shared" si="41"/>
        <v>89.24393965993484</v>
      </c>
      <c r="K252" s="54">
        <v>92860</v>
      </c>
      <c r="L252" s="45">
        <f t="shared" si="42"/>
        <v>1.4956167123812776</v>
      </c>
      <c r="M252" s="44">
        <f t="shared" si="46"/>
        <v>760683.35</v>
      </c>
      <c r="N252" s="45">
        <f t="shared" si="47"/>
        <v>12.251677052446443</v>
      </c>
      <c r="O252" s="55">
        <f t="shared" si="48"/>
        <v>57.74832294755356</v>
      </c>
      <c r="P252" s="54">
        <f t="shared" si="49"/>
        <v>5448126.65</v>
      </c>
      <c r="Q252" s="56">
        <f t="shared" si="43"/>
        <v>87.74832294755356</v>
      </c>
      <c r="S252" s="1">
        <v>1</v>
      </c>
      <c r="T252" s="1">
        <v>3</v>
      </c>
      <c r="U252" s="1" t="s">
        <v>93</v>
      </c>
      <c r="V252" s="1" t="s">
        <v>38</v>
      </c>
      <c r="X252" s="38"/>
      <c r="Y252" s="39"/>
      <c r="Z252" s="1">
        <v>70</v>
      </c>
      <c r="AA252" s="1">
        <v>20</v>
      </c>
      <c r="AB252" s="49">
        <f t="shared" si="51"/>
        <v>0</v>
      </c>
      <c r="AF252" s="39">
        <f>25180+69080</f>
        <v>94260</v>
      </c>
      <c r="AG252" s="39">
        <f>1260+3454</f>
        <v>4714</v>
      </c>
      <c r="AH252" s="39">
        <f t="shared" si="50"/>
        <v>98974</v>
      </c>
    </row>
    <row r="253" spans="1:34" s="37" customFormat="1" ht="23.25" customHeight="1">
      <c r="A253" s="50">
        <v>243</v>
      </c>
      <c r="B253" s="51" t="s">
        <v>283</v>
      </c>
      <c r="C253" s="52">
        <f>3953940+3932000</f>
        <v>7885940</v>
      </c>
      <c r="D253" s="52"/>
      <c r="E253" s="53">
        <f t="shared" si="44"/>
        <v>7885940</v>
      </c>
      <c r="F253" s="54">
        <f>645372.46+181367.56</f>
        <v>826740.02</v>
      </c>
      <c r="G253" s="45">
        <f t="shared" si="39"/>
        <v>10.48372191520605</v>
      </c>
      <c r="H253" s="46">
        <f t="shared" si="40"/>
        <v>9.51627808479395</v>
      </c>
      <c r="I253" s="47">
        <f t="shared" si="45"/>
        <v>7059199.98</v>
      </c>
      <c r="J253" s="48">
        <f t="shared" si="41"/>
        <v>89.51627808479395</v>
      </c>
      <c r="K253" s="54">
        <f>33818.8+3440252.32</f>
        <v>3474071.1199999996</v>
      </c>
      <c r="L253" s="45">
        <f t="shared" si="42"/>
        <v>44.05398874452506</v>
      </c>
      <c r="M253" s="44">
        <f t="shared" si="46"/>
        <v>4300811.14</v>
      </c>
      <c r="N253" s="45">
        <f t="shared" si="47"/>
        <v>54.53771065973111</v>
      </c>
      <c r="O253" s="55">
        <f t="shared" si="48"/>
        <v>15.462289340268889</v>
      </c>
      <c r="P253" s="54">
        <f t="shared" si="49"/>
        <v>3585128.8600000003</v>
      </c>
      <c r="Q253" s="56">
        <f t="shared" si="43"/>
        <v>45.46228934026889</v>
      </c>
      <c r="S253" s="1" t="s">
        <v>130</v>
      </c>
      <c r="T253" s="1">
        <v>5</v>
      </c>
      <c r="U253" s="1"/>
      <c r="V253" s="1" t="s">
        <v>130</v>
      </c>
      <c r="X253" s="60"/>
      <c r="Y253" s="39"/>
      <c r="Z253" s="1">
        <v>70</v>
      </c>
      <c r="AA253" s="1">
        <v>20</v>
      </c>
      <c r="AB253" s="49">
        <f t="shared" si="51"/>
        <v>0</v>
      </c>
      <c r="AF253" s="39"/>
      <c r="AG253" s="39"/>
      <c r="AH253" s="39">
        <f t="shared" si="50"/>
        <v>0</v>
      </c>
    </row>
    <row r="254" spans="1:34" s="37" customFormat="1" ht="23.25" customHeight="1">
      <c r="A254" s="50">
        <v>244</v>
      </c>
      <c r="B254" s="51" t="s">
        <v>284</v>
      </c>
      <c r="C254" s="52">
        <v>12862390</v>
      </c>
      <c r="D254" s="52"/>
      <c r="E254" s="53">
        <f t="shared" si="44"/>
        <v>12862390</v>
      </c>
      <c r="F254" s="54">
        <v>1315982.41</v>
      </c>
      <c r="G254" s="45">
        <f t="shared" si="39"/>
        <v>10.231243260389398</v>
      </c>
      <c r="H254" s="46">
        <f t="shared" si="40"/>
        <v>9.768756739610602</v>
      </c>
      <c r="I254" s="47">
        <f t="shared" si="45"/>
        <v>11546407.59</v>
      </c>
      <c r="J254" s="48">
        <f t="shared" si="41"/>
        <v>89.7687567396106</v>
      </c>
      <c r="K254" s="54">
        <v>1912600</v>
      </c>
      <c r="L254" s="45">
        <f t="shared" si="42"/>
        <v>14.869709284199903</v>
      </c>
      <c r="M254" s="44">
        <f t="shared" si="46"/>
        <v>3228582.41</v>
      </c>
      <c r="N254" s="45">
        <f t="shared" si="47"/>
        <v>25.1009525445893</v>
      </c>
      <c r="O254" s="55">
        <f t="shared" si="48"/>
        <v>44.899047455410695</v>
      </c>
      <c r="P254" s="54">
        <f t="shared" si="49"/>
        <v>9633807.59</v>
      </c>
      <c r="Q254" s="56">
        <f t="shared" si="43"/>
        <v>74.8990474554107</v>
      </c>
      <c r="S254" s="1">
        <v>9</v>
      </c>
      <c r="T254" s="1">
        <v>127</v>
      </c>
      <c r="U254" s="1"/>
      <c r="V254" s="1" t="s">
        <v>38</v>
      </c>
      <c r="X254" s="38"/>
      <c r="Y254" s="39"/>
      <c r="Z254" s="1">
        <v>70</v>
      </c>
      <c r="AA254" s="1">
        <v>20</v>
      </c>
      <c r="AB254" s="49">
        <f t="shared" si="51"/>
        <v>0</v>
      </c>
      <c r="AF254" s="39"/>
      <c r="AG254" s="39"/>
      <c r="AH254" s="39">
        <f t="shared" si="50"/>
        <v>0</v>
      </c>
    </row>
    <row r="255" spans="1:34" s="37" customFormat="1" ht="23.25" customHeight="1">
      <c r="A255" s="50">
        <v>245</v>
      </c>
      <c r="B255" s="51" t="s">
        <v>285</v>
      </c>
      <c r="C255" s="52">
        <v>41849180</v>
      </c>
      <c r="D255" s="52"/>
      <c r="E255" s="53">
        <f t="shared" si="44"/>
        <v>41849180</v>
      </c>
      <c r="F255" s="54">
        <v>4055859.82</v>
      </c>
      <c r="G255" s="45">
        <f t="shared" si="39"/>
        <v>9.691611209586425</v>
      </c>
      <c r="H255" s="46">
        <f t="shared" si="40"/>
        <v>10.308388790413575</v>
      </c>
      <c r="I255" s="47">
        <f t="shared" si="45"/>
        <v>37793320.18</v>
      </c>
      <c r="J255" s="48">
        <f t="shared" si="41"/>
        <v>90.30838879041357</v>
      </c>
      <c r="K255" s="54">
        <v>7750300</v>
      </c>
      <c r="L255" s="45">
        <f t="shared" si="42"/>
        <v>18.519598233465985</v>
      </c>
      <c r="M255" s="44">
        <f t="shared" si="46"/>
        <v>11806159.82</v>
      </c>
      <c r="N255" s="45">
        <f t="shared" si="47"/>
        <v>28.211209443052407</v>
      </c>
      <c r="O255" s="55">
        <f t="shared" si="48"/>
        <v>41.78879055694759</v>
      </c>
      <c r="P255" s="54">
        <f t="shared" si="49"/>
        <v>30043020.18</v>
      </c>
      <c r="Q255" s="56">
        <f t="shared" si="43"/>
        <v>71.78879055694759</v>
      </c>
      <c r="S255" s="1">
        <v>9</v>
      </c>
      <c r="T255" s="1">
        <v>3</v>
      </c>
      <c r="U255" s="1" t="s">
        <v>93</v>
      </c>
      <c r="V255" s="1" t="s">
        <v>38</v>
      </c>
      <c r="X255" s="38"/>
      <c r="Y255" s="39"/>
      <c r="Z255" s="1">
        <v>70</v>
      </c>
      <c r="AA255" s="1">
        <v>20</v>
      </c>
      <c r="AB255" s="49">
        <f t="shared" si="51"/>
        <v>0</v>
      </c>
      <c r="AF255" s="39"/>
      <c r="AG255" s="39"/>
      <c r="AH255" s="39">
        <f t="shared" si="50"/>
        <v>0</v>
      </c>
    </row>
    <row r="256" spans="1:34" s="37" customFormat="1" ht="23.25" customHeight="1">
      <c r="A256" s="50">
        <v>246</v>
      </c>
      <c r="B256" s="51" t="s">
        <v>286</v>
      </c>
      <c r="C256" s="52">
        <v>4534640</v>
      </c>
      <c r="D256" s="52"/>
      <c r="E256" s="53">
        <f t="shared" si="44"/>
        <v>4534640</v>
      </c>
      <c r="F256" s="54">
        <v>422828.61</v>
      </c>
      <c r="G256" s="45">
        <f t="shared" si="39"/>
        <v>9.324414065945698</v>
      </c>
      <c r="H256" s="46">
        <f t="shared" si="40"/>
        <v>10.675585934054302</v>
      </c>
      <c r="I256" s="47">
        <f t="shared" si="45"/>
        <v>4111811.39</v>
      </c>
      <c r="J256" s="48">
        <f t="shared" si="41"/>
        <v>90.6755859340543</v>
      </c>
      <c r="K256" s="54"/>
      <c r="L256" s="45">
        <f t="shared" si="42"/>
        <v>0</v>
      </c>
      <c r="M256" s="44">
        <f t="shared" si="46"/>
        <v>422828.61</v>
      </c>
      <c r="N256" s="45">
        <f t="shared" si="47"/>
        <v>9.324414065945698</v>
      </c>
      <c r="O256" s="55">
        <f t="shared" si="48"/>
        <v>60.675585934054304</v>
      </c>
      <c r="P256" s="54">
        <f t="shared" si="49"/>
        <v>4111811.39</v>
      </c>
      <c r="Q256" s="56">
        <f t="shared" si="43"/>
        <v>90.6755859340543</v>
      </c>
      <c r="S256" s="1">
        <v>3</v>
      </c>
      <c r="T256" s="1">
        <v>17</v>
      </c>
      <c r="U256" s="1"/>
      <c r="V256" s="1" t="s">
        <v>38</v>
      </c>
      <c r="X256" s="38"/>
      <c r="Y256" s="39"/>
      <c r="Z256" s="1">
        <v>70</v>
      </c>
      <c r="AA256" s="1">
        <v>20</v>
      </c>
      <c r="AB256" s="49">
        <f t="shared" si="51"/>
        <v>0</v>
      </c>
      <c r="AF256" s="39"/>
      <c r="AG256" s="39"/>
      <c r="AH256" s="39">
        <f t="shared" si="50"/>
        <v>0</v>
      </c>
    </row>
    <row r="257" spans="1:34" s="37" customFormat="1" ht="23.25" customHeight="1">
      <c r="A257" s="50">
        <v>247</v>
      </c>
      <c r="B257" s="51" t="s">
        <v>287</v>
      </c>
      <c r="C257" s="52">
        <v>27353200</v>
      </c>
      <c r="D257" s="52"/>
      <c r="E257" s="53">
        <f t="shared" si="44"/>
        <v>27353200</v>
      </c>
      <c r="F257" s="54">
        <v>2533124.91</v>
      </c>
      <c r="G257" s="45">
        <f t="shared" si="39"/>
        <v>9.260799138674816</v>
      </c>
      <c r="H257" s="46">
        <f t="shared" si="40"/>
        <v>10.739200861325184</v>
      </c>
      <c r="I257" s="47">
        <f t="shared" si="45"/>
        <v>24820075.09</v>
      </c>
      <c r="J257" s="48">
        <f t="shared" si="41"/>
        <v>90.73920086132519</v>
      </c>
      <c r="K257" s="54">
        <v>9320460</v>
      </c>
      <c r="L257" s="45">
        <f t="shared" si="42"/>
        <v>34.07447757483585</v>
      </c>
      <c r="M257" s="44">
        <f t="shared" si="46"/>
        <v>11853584.91</v>
      </c>
      <c r="N257" s="45">
        <f t="shared" si="47"/>
        <v>43.335276713510666</v>
      </c>
      <c r="O257" s="55">
        <f t="shared" si="48"/>
        <v>26.664723286489334</v>
      </c>
      <c r="P257" s="54">
        <f t="shared" si="49"/>
        <v>15499615.09</v>
      </c>
      <c r="Q257" s="56">
        <f t="shared" si="43"/>
        <v>56.664723286489334</v>
      </c>
      <c r="S257" s="1">
        <v>9</v>
      </c>
      <c r="T257" s="1">
        <v>3</v>
      </c>
      <c r="U257" s="1" t="s">
        <v>93</v>
      </c>
      <c r="V257" s="1" t="s">
        <v>38</v>
      </c>
      <c r="X257" s="38"/>
      <c r="Y257" s="39"/>
      <c r="Z257" s="1">
        <v>70</v>
      </c>
      <c r="AA257" s="1">
        <v>20</v>
      </c>
      <c r="AB257" s="49">
        <f t="shared" si="51"/>
        <v>0</v>
      </c>
      <c r="AF257" s="39"/>
      <c r="AG257" s="39"/>
      <c r="AH257" s="39">
        <f t="shared" si="50"/>
        <v>0</v>
      </c>
    </row>
    <row r="258" spans="1:34" s="37" customFormat="1" ht="23.25" customHeight="1">
      <c r="A258" s="50">
        <v>248</v>
      </c>
      <c r="B258" s="51" t="s">
        <v>288</v>
      </c>
      <c r="C258" s="52">
        <v>19103840</v>
      </c>
      <c r="D258" s="52"/>
      <c r="E258" s="53">
        <f t="shared" si="44"/>
        <v>19103840</v>
      </c>
      <c r="F258" s="54">
        <v>1755378.25</v>
      </c>
      <c r="G258" s="45">
        <f t="shared" si="39"/>
        <v>9.188614697359274</v>
      </c>
      <c r="H258" s="46">
        <f t="shared" si="40"/>
        <v>10.811385302640726</v>
      </c>
      <c r="I258" s="47">
        <f t="shared" si="45"/>
        <v>17348461.75</v>
      </c>
      <c r="J258" s="48">
        <f t="shared" si="41"/>
        <v>90.81138530264073</v>
      </c>
      <c r="K258" s="54">
        <v>99000</v>
      </c>
      <c r="L258" s="45">
        <f t="shared" si="42"/>
        <v>0.5182204206065377</v>
      </c>
      <c r="M258" s="44">
        <f t="shared" si="46"/>
        <v>1854378.25</v>
      </c>
      <c r="N258" s="45">
        <f t="shared" si="47"/>
        <v>9.706835117965811</v>
      </c>
      <c r="O258" s="55">
        <f t="shared" si="48"/>
        <v>60.29316488203419</v>
      </c>
      <c r="P258" s="54">
        <f t="shared" si="49"/>
        <v>17249461.75</v>
      </c>
      <c r="Q258" s="56">
        <f t="shared" si="43"/>
        <v>90.29316488203419</v>
      </c>
      <c r="S258" s="1">
        <v>3</v>
      </c>
      <c r="T258" s="1">
        <v>17</v>
      </c>
      <c r="U258" s="1"/>
      <c r="V258" s="1" t="s">
        <v>38</v>
      </c>
      <c r="X258" s="38"/>
      <c r="Y258" s="39"/>
      <c r="Z258" s="1">
        <v>70</v>
      </c>
      <c r="AA258" s="1">
        <v>20</v>
      </c>
      <c r="AB258" s="49">
        <f t="shared" si="51"/>
        <v>0</v>
      </c>
      <c r="AF258" s="39"/>
      <c r="AG258" s="39"/>
      <c r="AH258" s="39">
        <f t="shared" si="50"/>
        <v>0</v>
      </c>
    </row>
    <row r="259" spans="1:34" s="37" customFormat="1" ht="23.25" customHeight="1">
      <c r="A259" s="50">
        <v>249</v>
      </c>
      <c r="B259" s="51" t="s">
        <v>289</v>
      </c>
      <c r="C259" s="52">
        <v>3528640</v>
      </c>
      <c r="D259" s="52"/>
      <c r="E259" s="53">
        <f t="shared" si="44"/>
        <v>3528640</v>
      </c>
      <c r="F259" s="54">
        <v>323334.15</v>
      </c>
      <c r="G259" s="45">
        <f t="shared" si="39"/>
        <v>9.163137922825792</v>
      </c>
      <c r="H259" s="46">
        <f t="shared" si="40"/>
        <v>10.836862077174208</v>
      </c>
      <c r="I259" s="47">
        <f t="shared" si="45"/>
        <v>3205305.85</v>
      </c>
      <c r="J259" s="48">
        <f t="shared" si="41"/>
        <v>90.8368620771742</v>
      </c>
      <c r="K259" s="54">
        <v>48500</v>
      </c>
      <c r="L259" s="45">
        <f t="shared" si="42"/>
        <v>1.3744672168314138</v>
      </c>
      <c r="M259" s="44">
        <f t="shared" si="46"/>
        <v>371834.15</v>
      </c>
      <c r="N259" s="45">
        <f t="shared" si="47"/>
        <v>10.537605139657206</v>
      </c>
      <c r="O259" s="55">
        <f t="shared" si="48"/>
        <v>59.4623948603428</v>
      </c>
      <c r="P259" s="54">
        <f t="shared" si="49"/>
        <v>3156805.85</v>
      </c>
      <c r="Q259" s="56">
        <f t="shared" si="43"/>
        <v>89.4623948603428</v>
      </c>
      <c r="S259" s="1">
        <v>4</v>
      </c>
      <c r="T259" s="1">
        <v>83</v>
      </c>
      <c r="U259" s="1"/>
      <c r="V259" s="1" t="s">
        <v>38</v>
      </c>
      <c r="X259" s="38"/>
      <c r="Y259" s="39"/>
      <c r="Z259" s="1">
        <v>70</v>
      </c>
      <c r="AA259" s="1">
        <v>20</v>
      </c>
      <c r="AB259" s="49">
        <f t="shared" si="51"/>
        <v>0</v>
      </c>
      <c r="AF259" s="39"/>
      <c r="AG259" s="39"/>
      <c r="AH259" s="39">
        <f t="shared" si="50"/>
        <v>0</v>
      </c>
    </row>
    <row r="260" spans="1:34" s="37" customFormat="1" ht="23.25" customHeight="1">
      <c r="A260" s="50">
        <v>250</v>
      </c>
      <c r="B260" s="51" t="s">
        <v>290</v>
      </c>
      <c r="C260" s="52">
        <v>20568610</v>
      </c>
      <c r="D260" s="52"/>
      <c r="E260" s="53">
        <f t="shared" si="44"/>
        <v>20568610</v>
      </c>
      <c r="F260" s="54">
        <v>1819715.31</v>
      </c>
      <c r="G260" s="45">
        <f t="shared" si="39"/>
        <v>8.847050481291639</v>
      </c>
      <c r="H260" s="46">
        <f t="shared" si="40"/>
        <v>11.152949518708361</v>
      </c>
      <c r="I260" s="47">
        <f t="shared" si="45"/>
        <v>18748894.69</v>
      </c>
      <c r="J260" s="48">
        <f t="shared" si="41"/>
        <v>91.15294951870837</v>
      </c>
      <c r="K260" s="54">
        <v>4365990</v>
      </c>
      <c r="L260" s="45">
        <f t="shared" si="42"/>
        <v>21.226470821314614</v>
      </c>
      <c r="M260" s="44">
        <f t="shared" si="46"/>
        <v>6185705.3100000005</v>
      </c>
      <c r="N260" s="45">
        <f t="shared" si="47"/>
        <v>30.073521302606252</v>
      </c>
      <c r="O260" s="55">
        <f t="shared" si="48"/>
        <v>39.92647869739375</v>
      </c>
      <c r="P260" s="54">
        <f t="shared" si="49"/>
        <v>14382904.69</v>
      </c>
      <c r="Q260" s="56">
        <f t="shared" si="43"/>
        <v>69.92647869739375</v>
      </c>
      <c r="S260" s="1">
        <v>2</v>
      </c>
      <c r="T260" s="1">
        <v>10</v>
      </c>
      <c r="U260" s="1"/>
      <c r="V260" s="1" t="s">
        <v>38</v>
      </c>
      <c r="X260" s="38"/>
      <c r="Y260" s="39"/>
      <c r="Z260" s="1">
        <v>70</v>
      </c>
      <c r="AA260" s="1">
        <v>20</v>
      </c>
      <c r="AB260" s="49">
        <f t="shared" si="51"/>
        <v>0</v>
      </c>
      <c r="AF260" s="39"/>
      <c r="AG260" s="39"/>
      <c r="AH260" s="39">
        <f t="shared" si="50"/>
        <v>0</v>
      </c>
    </row>
    <row r="261" spans="1:34" s="37" customFormat="1" ht="23.25" customHeight="1">
      <c r="A261" s="50">
        <v>251</v>
      </c>
      <c r="B261" s="51" t="s">
        <v>291</v>
      </c>
      <c r="C261" s="52">
        <v>153247550</v>
      </c>
      <c r="D261" s="52"/>
      <c r="E261" s="53">
        <f t="shared" si="44"/>
        <v>153247550</v>
      </c>
      <c r="F261" s="54">
        <v>13057542.21</v>
      </c>
      <c r="G261" s="45">
        <f t="shared" si="39"/>
        <v>8.520555278045228</v>
      </c>
      <c r="H261" s="46">
        <f t="shared" si="40"/>
        <v>11.479444721954772</v>
      </c>
      <c r="I261" s="47">
        <f t="shared" si="45"/>
        <v>140190007.79</v>
      </c>
      <c r="J261" s="48">
        <f t="shared" si="41"/>
        <v>91.47944472195478</v>
      </c>
      <c r="K261" s="54">
        <v>11344343.83</v>
      </c>
      <c r="L261" s="45">
        <f t="shared" si="42"/>
        <v>7.4026265542255</v>
      </c>
      <c r="M261" s="44">
        <f t="shared" si="46"/>
        <v>24401886.04</v>
      </c>
      <c r="N261" s="45">
        <f t="shared" si="47"/>
        <v>15.923181832270728</v>
      </c>
      <c r="O261" s="55">
        <f t="shared" si="48"/>
        <v>54.07681816772927</v>
      </c>
      <c r="P261" s="54">
        <f t="shared" si="49"/>
        <v>128845663.96000001</v>
      </c>
      <c r="Q261" s="56">
        <f t="shared" si="43"/>
        <v>84.07681816772927</v>
      </c>
      <c r="S261" s="1" t="s">
        <v>130</v>
      </c>
      <c r="T261" s="1">
        <v>12</v>
      </c>
      <c r="U261" s="1"/>
      <c r="V261" s="1" t="s">
        <v>130</v>
      </c>
      <c r="X261" s="38"/>
      <c r="Y261" s="39"/>
      <c r="Z261" s="1">
        <v>70</v>
      </c>
      <c r="AA261" s="1">
        <v>20</v>
      </c>
      <c r="AB261" s="49">
        <f t="shared" si="51"/>
        <v>0</v>
      </c>
      <c r="AF261" s="39"/>
      <c r="AG261" s="39"/>
      <c r="AH261" s="39">
        <f t="shared" si="50"/>
        <v>0</v>
      </c>
    </row>
    <row r="262" spans="1:34" s="37" customFormat="1" ht="23.25" customHeight="1">
      <c r="A262" s="50">
        <v>252</v>
      </c>
      <c r="B262" s="51" t="s">
        <v>292</v>
      </c>
      <c r="C262" s="52">
        <v>26736850</v>
      </c>
      <c r="D262" s="52"/>
      <c r="E262" s="53">
        <f t="shared" si="44"/>
        <v>26736850</v>
      </c>
      <c r="F262" s="54">
        <v>2122107.79</v>
      </c>
      <c r="G262" s="45">
        <f t="shared" si="39"/>
        <v>7.937014981196364</v>
      </c>
      <c r="H262" s="46">
        <f t="shared" si="40"/>
        <v>12.062985018803637</v>
      </c>
      <c r="I262" s="47">
        <f t="shared" si="45"/>
        <v>24614742.21</v>
      </c>
      <c r="J262" s="48">
        <f t="shared" si="41"/>
        <v>92.06298501880363</v>
      </c>
      <c r="K262" s="54">
        <v>3179986.8</v>
      </c>
      <c r="L262" s="45">
        <f t="shared" si="42"/>
        <v>11.893647905418925</v>
      </c>
      <c r="M262" s="44">
        <f t="shared" si="46"/>
        <v>5302094.59</v>
      </c>
      <c r="N262" s="45">
        <f t="shared" si="47"/>
        <v>19.83066288661529</v>
      </c>
      <c r="O262" s="55">
        <f t="shared" si="48"/>
        <v>50.169337113384714</v>
      </c>
      <c r="P262" s="54">
        <f t="shared" si="49"/>
        <v>21434755.41</v>
      </c>
      <c r="Q262" s="56">
        <f t="shared" si="43"/>
        <v>80.16933711338471</v>
      </c>
      <c r="S262" s="1">
        <v>3</v>
      </c>
      <c r="T262" s="1">
        <v>12</v>
      </c>
      <c r="U262" s="1"/>
      <c r="V262" s="1" t="s">
        <v>38</v>
      </c>
      <c r="X262" s="38"/>
      <c r="Y262" s="39"/>
      <c r="Z262" s="1">
        <v>70</v>
      </c>
      <c r="AA262" s="1">
        <v>20</v>
      </c>
      <c r="AB262" s="49">
        <f t="shared" si="51"/>
        <v>0</v>
      </c>
      <c r="AF262" s="39"/>
      <c r="AG262" s="39"/>
      <c r="AH262" s="39">
        <f t="shared" si="50"/>
        <v>0</v>
      </c>
    </row>
    <row r="263" spans="1:34" s="37" customFormat="1" ht="23.25" customHeight="1">
      <c r="A263" s="50">
        <v>253</v>
      </c>
      <c r="B263" s="51" t="s">
        <v>293</v>
      </c>
      <c r="C263" s="52">
        <v>86690030</v>
      </c>
      <c r="D263" s="52"/>
      <c r="E263" s="53">
        <f t="shared" si="44"/>
        <v>86690030</v>
      </c>
      <c r="F263" s="54">
        <v>6787756.84</v>
      </c>
      <c r="G263" s="45">
        <f t="shared" si="39"/>
        <v>7.8299163583170985</v>
      </c>
      <c r="H263" s="46">
        <f t="shared" si="40"/>
        <v>12.1700836416829</v>
      </c>
      <c r="I263" s="47">
        <f t="shared" si="45"/>
        <v>79902273.16</v>
      </c>
      <c r="J263" s="48">
        <f t="shared" si="41"/>
        <v>92.17008364168291</v>
      </c>
      <c r="K263" s="54">
        <v>5779177.59</v>
      </c>
      <c r="L263" s="45">
        <f t="shared" si="42"/>
        <v>6.666484704181092</v>
      </c>
      <c r="M263" s="44">
        <f t="shared" si="46"/>
        <v>12566934.43</v>
      </c>
      <c r="N263" s="45">
        <f t="shared" si="47"/>
        <v>14.49640106249819</v>
      </c>
      <c r="O263" s="55">
        <f t="shared" si="48"/>
        <v>55.503598937501806</v>
      </c>
      <c r="P263" s="54">
        <f t="shared" si="49"/>
        <v>74123095.57</v>
      </c>
      <c r="Q263" s="56">
        <f t="shared" si="43"/>
        <v>85.50359893750179</v>
      </c>
      <c r="S263" s="1" t="s">
        <v>130</v>
      </c>
      <c r="T263" s="1">
        <v>10</v>
      </c>
      <c r="U263" s="1"/>
      <c r="V263" s="1" t="s">
        <v>130</v>
      </c>
      <c r="X263" s="38"/>
      <c r="Y263" s="39"/>
      <c r="Z263" s="1">
        <v>70</v>
      </c>
      <c r="AA263" s="1">
        <v>20</v>
      </c>
      <c r="AB263" s="49">
        <f t="shared" si="51"/>
        <v>0</v>
      </c>
      <c r="AF263" s="39"/>
      <c r="AG263" s="39"/>
      <c r="AH263" s="39">
        <f t="shared" si="50"/>
        <v>0</v>
      </c>
    </row>
    <row r="264" spans="1:34" s="37" customFormat="1" ht="23.25" customHeight="1">
      <c r="A264" s="50">
        <v>254</v>
      </c>
      <c r="B264" s="51" t="s">
        <v>294</v>
      </c>
      <c r="C264" s="52">
        <v>7294700</v>
      </c>
      <c r="D264" s="52"/>
      <c r="E264" s="53">
        <f t="shared" si="44"/>
        <v>7294700</v>
      </c>
      <c r="F264" s="54">
        <v>567650.19</v>
      </c>
      <c r="G264" s="45">
        <f t="shared" si="39"/>
        <v>7.7816797126681</v>
      </c>
      <c r="H264" s="46">
        <f t="shared" si="40"/>
        <v>12.218320287331899</v>
      </c>
      <c r="I264" s="47">
        <f t="shared" si="45"/>
        <v>6727049.8100000005</v>
      </c>
      <c r="J264" s="48">
        <f t="shared" si="41"/>
        <v>92.21832028733189</v>
      </c>
      <c r="K264" s="54">
        <v>155328.42</v>
      </c>
      <c r="L264" s="45">
        <f t="shared" si="42"/>
        <v>2.1293325290964678</v>
      </c>
      <c r="M264" s="44">
        <f t="shared" si="46"/>
        <v>722978.61</v>
      </c>
      <c r="N264" s="45">
        <f t="shared" si="47"/>
        <v>9.911012241764569</v>
      </c>
      <c r="O264" s="55">
        <f t="shared" si="48"/>
        <v>60.08898775823543</v>
      </c>
      <c r="P264" s="54">
        <f t="shared" si="49"/>
        <v>6571721.39</v>
      </c>
      <c r="Q264" s="56">
        <f t="shared" si="43"/>
        <v>90.08898775823543</v>
      </c>
      <c r="S264" s="1">
        <v>1</v>
      </c>
      <c r="T264" s="1">
        <v>3</v>
      </c>
      <c r="U264" s="1" t="s">
        <v>93</v>
      </c>
      <c r="V264" s="1" t="s">
        <v>38</v>
      </c>
      <c r="X264" s="38"/>
      <c r="Y264" s="39"/>
      <c r="Z264" s="1">
        <v>70</v>
      </c>
      <c r="AA264" s="1">
        <v>20</v>
      </c>
      <c r="AB264" s="49">
        <f t="shared" si="51"/>
        <v>0</v>
      </c>
      <c r="AF264" s="39"/>
      <c r="AG264" s="39"/>
      <c r="AH264" s="39">
        <f t="shared" si="50"/>
        <v>0</v>
      </c>
    </row>
    <row r="265" spans="1:34" s="37" customFormat="1" ht="23.25" customHeight="1">
      <c r="A265" s="50">
        <v>255</v>
      </c>
      <c r="B265" s="51" t="s">
        <v>295</v>
      </c>
      <c r="C265" s="52">
        <v>16596161</v>
      </c>
      <c r="D265" s="52"/>
      <c r="E265" s="53">
        <f t="shared" si="44"/>
        <v>16596161</v>
      </c>
      <c r="F265" s="54">
        <v>1260870.43</v>
      </c>
      <c r="G265" s="45">
        <f t="shared" si="39"/>
        <v>7.5973620043816155</v>
      </c>
      <c r="H265" s="46">
        <f t="shared" si="40"/>
        <v>12.402637995618385</v>
      </c>
      <c r="I265" s="47">
        <f t="shared" si="45"/>
        <v>15335290.57</v>
      </c>
      <c r="J265" s="48">
        <f t="shared" si="41"/>
        <v>92.40263799561838</v>
      </c>
      <c r="K265" s="54">
        <v>163750</v>
      </c>
      <c r="L265" s="45">
        <f t="shared" si="42"/>
        <v>0.9866739663467955</v>
      </c>
      <c r="M265" s="44">
        <f t="shared" si="46"/>
        <v>1424620.43</v>
      </c>
      <c r="N265" s="45">
        <f t="shared" si="47"/>
        <v>8.584035970728412</v>
      </c>
      <c r="O265" s="55">
        <f t="shared" si="48"/>
        <v>61.41596402927159</v>
      </c>
      <c r="P265" s="54">
        <f t="shared" si="49"/>
        <v>15171540.57</v>
      </c>
      <c r="Q265" s="56">
        <f t="shared" si="43"/>
        <v>91.41596402927159</v>
      </c>
      <c r="S265" s="1">
        <v>1</v>
      </c>
      <c r="T265" s="1">
        <v>3</v>
      </c>
      <c r="U265" s="1" t="s">
        <v>61</v>
      </c>
      <c r="V265" s="1" t="s">
        <v>38</v>
      </c>
      <c r="X265" s="38"/>
      <c r="Y265" s="39"/>
      <c r="Z265" s="1">
        <v>70</v>
      </c>
      <c r="AA265" s="1">
        <v>20</v>
      </c>
      <c r="AB265" s="49">
        <f t="shared" si="51"/>
        <v>0</v>
      </c>
      <c r="AF265" s="39"/>
      <c r="AG265" s="39"/>
      <c r="AH265" s="39">
        <f t="shared" si="50"/>
        <v>0</v>
      </c>
    </row>
    <row r="266" spans="1:34" s="37" customFormat="1" ht="23.25" customHeight="1">
      <c r="A266" s="50">
        <v>256</v>
      </c>
      <c r="B266" s="51" t="s">
        <v>296</v>
      </c>
      <c r="C266" s="52">
        <v>18935880</v>
      </c>
      <c r="D266" s="52"/>
      <c r="E266" s="53">
        <f t="shared" si="44"/>
        <v>18935880</v>
      </c>
      <c r="F266" s="54">
        <v>1432033.62</v>
      </c>
      <c r="G266" s="45">
        <f aca="true" t="shared" si="52" ref="G266:G281">+F266*100/E266</f>
        <v>7.562540637139652</v>
      </c>
      <c r="H266" s="46">
        <f aca="true" t="shared" si="53" ref="H266:H281">+AA266-G266</f>
        <v>12.437459362860348</v>
      </c>
      <c r="I266" s="47">
        <f t="shared" si="45"/>
        <v>17503846.38</v>
      </c>
      <c r="J266" s="48">
        <f aca="true" t="shared" si="54" ref="J266:J281">+I266*100/E266</f>
        <v>92.43745936286035</v>
      </c>
      <c r="K266" s="54"/>
      <c r="L266" s="45">
        <f aca="true" t="shared" si="55" ref="L266:L281">+K266*100/E266</f>
        <v>0</v>
      </c>
      <c r="M266" s="44">
        <f t="shared" si="46"/>
        <v>1432033.62</v>
      </c>
      <c r="N266" s="45">
        <f t="shared" si="47"/>
        <v>7.562540637139652</v>
      </c>
      <c r="O266" s="55">
        <f t="shared" si="48"/>
        <v>62.437459362860345</v>
      </c>
      <c r="P266" s="54">
        <f t="shared" si="49"/>
        <v>17503846.38</v>
      </c>
      <c r="Q266" s="56">
        <f aca="true" t="shared" si="56" ref="Q266:Q281">+P266*100/E266</f>
        <v>92.43745936286035</v>
      </c>
      <c r="S266" s="1">
        <v>9</v>
      </c>
      <c r="T266" s="1">
        <v>3</v>
      </c>
      <c r="U266" s="1" t="s">
        <v>93</v>
      </c>
      <c r="V266" s="1" t="s">
        <v>38</v>
      </c>
      <c r="X266" s="38"/>
      <c r="Y266" s="39"/>
      <c r="Z266" s="1">
        <v>70</v>
      </c>
      <c r="AA266" s="1">
        <v>20</v>
      </c>
      <c r="AB266" s="49">
        <f t="shared" si="51"/>
        <v>0</v>
      </c>
      <c r="AF266" s="39"/>
      <c r="AG266" s="39"/>
      <c r="AH266" s="39">
        <f t="shared" si="50"/>
        <v>0</v>
      </c>
    </row>
    <row r="267" spans="1:34" s="37" customFormat="1" ht="23.25" customHeight="1">
      <c r="A267" s="50">
        <v>257</v>
      </c>
      <c r="B267" s="51" t="s">
        <v>297</v>
      </c>
      <c r="C267" s="52">
        <v>15177700</v>
      </c>
      <c r="D267" s="52"/>
      <c r="E267" s="53">
        <f aca="true" t="shared" si="57" ref="E267:E281">SUM(C267:D267)</f>
        <v>15177700</v>
      </c>
      <c r="F267" s="54">
        <v>1062741.13</v>
      </c>
      <c r="G267" s="45">
        <f t="shared" si="52"/>
        <v>7.001990617814292</v>
      </c>
      <c r="H267" s="46">
        <f t="shared" si="53"/>
        <v>12.998009382185707</v>
      </c>
      <c r="I267" s="47">
        <f aca="true" t="shared" si="58" ref="I267:I281">+E267-F267</f>
        <v>14114958.870000001</v>
      </c>
      <c r="J267" s="48">
        <f t="shared" si="54"/>
        <v>92.9980093821857</v>
      </c>
      <c r="K267" s="54">
        <v>375000</v>
      </c>
      <c r="L267" s="45">
        <f t="shared" si="55"/>
        <v>2.4707300842683675</v>
      </c>
      <c r="M267" s="44">
        <f aca="true" t="shared" si="59" ref="M267:M281">SUM(F267+K267)</f>
        <v>1437741.13</v>
      </c>
      <c r="N267" s="45">
        <f aca="true" t="shared" si="60" ref="N267:N281">SUM(M267*100/E267)</f>
        <v>9.472720702082661</v>
      </c>
      <c r="O267" s="55">
        <f aca="true" t="shared" si="61" ref="O267:O281">+Z267-N267</f>
        <v>60.52727929791734</v>
      </c>
      <c r="P267" s="54">
        <f aca="true" t="shared" si="62" ref="P267:P281">SUM(E267-M267)</f>
        <v>13739958.870000001</v>
      </c>
      <c r="Q267" s="56">
        <f t="shared" si="56"/>
        <v>90.52727929791735</v>
      </c>
      <c r="S267" s="1">
        <v>3</v>
      </c>
      <c r="T267" s="1">
        <v>3</v>
      </c>
      <c r="U267" s="1" t="s">
        <v>61</v>
      </c>
      <c r="V267" s="1" t="s">
        <v>38</v>
      </c>
      <c r="X267" s="38"/>
      <c r="Y267" s="39"/>
      <c r="Z267" s="1">
        <v>70</v>
      </c>
      <c r="AA267" s="1">
        <v>20</v>
      </c>
      <c r="AB267" s="49">
        <f t="shared" si="51"/>
        <v>0</v>
      </c>
      <c r="AF267" s="39"/>
      <c r="AG267" s="39"/>
      <c r="AH267" s="39">
        <f aca="true" t="shared" si="63" ref="AH267:AH279">SUM(AF267:AG267)</f>
        <v>0</v>
      </c>
    </row>
    <row r="268" spans="1:34" s="37" customFormat="1" ht="23.25" customHeight="1">
      <c r="A268" s="50">
        <v>258</v>
      </c>
      <c r="B268" s="51" t="s">
        <v>298</v>
      </c>
      <c r="C268" s="52">
        <v>11928070</v>
      </c>
      <c r="D268" s="52"/>
      <c r="E268" s="53">
        <f t="shared" si="57"/>
        <v>11928070</v>
      </c>
      <c r="F268" s="54">
        <v>828991.11</v>
      </c>
      <c r="G268" s="45">
        <f t="shared" si="52"/>
        <v>6.949918218119109</v>
      </c>
      <c r="H268" s="46">
        <f t="shared" si="53"/>
        <v>13.050081781880891</v>
      </c>
      <c r="I268" s="47">
        <f t="shared" si="58"/>
        <v>11099078.89</v>
      </c>
      <c r="J268" s="48">
        <f t="shared" si="54"/>
        <v>93.05008178188089</v>
      </c>
      <c r="K268" s="54">
        <v>6459072.07</v>
      </c>
      <c r="L268" s="45">
        <f t="shared" si="55"/>
        <v>54.150185822182465</v>
      </c>
      <c r="M268" s="44">
        <f t="shared" si="59"/>
        <v>7288063.180000001</v>
      </c>
      <c r="N268" s="45">
        <f t="shared" si="60"/>
        <v>61.10010404030159</v>
      </c>
      <c r="O268" s="55">
        <f t="shared" si="61"/>
        <v>8.899895959698412</v>
      </c>
      <c r="P268" s="54">
        <f t="shared" si="62"/>
        <v>4640006.819999999</v>
      </c>
      <c r="Q268" s="56">
        <f t="shared" si="56"/>
        <v>38.89989595969842</v>
      </c>
      <c r="S268" s="1">
        <v>2</v>
      </c>
      <c r="T268" s="1">
        <v>3</v>
      </c>
      <c r="U268" s="1" t="s">
        <v>61</v>
      </c>
      <c r="V268" s="1" t="s">
        <v>38</v>
      </c>
      <c r="X268" s="38"/>
      <c r="Y268" s="39"/>
      <c r="Z268" s="1">
        <v>70</v>
      </c>
      <c r="AA268" s="1">
        <v>20</v>
      </c>
      <c r="AB268" s="49">
        <f t="shared" si="51"/>
        <v>0</v>
      </c>
      <c r="AF268" s="39"/>
      <c r="AG268" s="39"/>
      <c r="AH268" s="39">
        <f t="shared" si="63"/>
        <v>0</v>
      </c>
    </row>
    <row r="269" spans="1:34" s="37" customFormat="1" ht="23.25" customHeight="1">
      <c r="A269" s="50">
        <v>259</v>
      </c>
      <c r="B269" s="51" t="s">
        <v>299</v>
      </c>
      <c r="C269" s="52">
        <v>8137050</v>
      </c>
      <c r="D269" s="52"/>
      <c r="E269" s="53">
        <f t="shared" si="57"/>
        <v>8137050</v>
      </c>
      <c r="F269" s="54">
        <v>539481.8</v>
      </c>
      <c r="G269" s="45">
        <f t="shared" si="52"/>
        <v>6.629943284114023</v>
      </c>
      <c r="H269" s="46">
        <f t="shared" si="53"/>
        <v>13.370056715885976</v>
      </c>
      <c r="I269" s="47">
        <f t="shared" si="58"/>
        <v>7597568.2</v>
      </c>
      <c r="J269" s="48">
        <f t="shared" si="54"/>
        <v>93.37005671588598</v>
      </c>
      <c r="K269" s="54">
        <v>285310.17</v>
      </c>
      <c r="L269" s="45">
        <f t="shared" si="55"/>
        <v>3.506309657676922</v>
      </c>
      <c r="M269" s="44">
        <f t="shared" si="59"/>
        <v>824791.97</v>
      </c>
      <c r="N269" s="45">
        <f t="shared" si="60"/>
        <v>10.136252941790945</v>
      </c>
      <c r="O269" s="55">
        <f t="shared" si="61"/>
        <v>59.86374705820906</v>
      </c>
      <c r="P269" s="54">
        <f t="shared" si="62"/>
        <v>7312258.03</v>
      </c>
      <c r="Q269" s="56">
        <f t="shared" si="56"/>
        <v>89.86374705820906</v>
      </c>
      <c r="S269" s="1" t="s">
        <v>130</v>
      </c>
      <c r="T269" s="1">
        <v>17</v>
      </c>
      <c r="U269" s="1"/>
      <c r="V269" s="1" t="s">
        <v>130</v>
      </c>
      <c r="X269" s="38"/>
      <c r="Y269" s="39"/>
      <c r="Z269" s="1">
        <v>70</v>
      </c>
      <c r="AA269" s="1">
        <v>20</v>
      </c>
      <c r="AB269" s="49">
        <f t="shared" si="51"/>
        <v>0</v>
      </c>
      <c r="AF269" s="39"/>
      <c r="AG269" s="39"/>
      <c r="AH269" s="39">
        <f t="shared" si="63"/>
        <v>0</v>
      </c>
    </row>
    <row r="270" spans="1:34" s="37" customFormat="1" ht="23.25" customHeight="1">
      <c r="A270" s="50">
        <v>260</v>
      </c>
      <c r="B270" s="51" t="s">
        <v>300</v>
      </c>
      <c r="C270" s="52">
        <v>5982430</v>
      </c>
      <c r="D270" s="52"/>
      <c r="E270" s="53">
        <f t="shared" si="57"/>
        <v>5982430</v>
      </c>
      <c r="F270" s="54">
        <v>395449.22</v>
      </c>
      <c r="G270" s="45">
        <f t="shared" si="52"/>
        <v>6.610177135378099</v>
      </c>
      <c r="H270" s="46">
        <f t="shared" si="53"/>
        <v>13.389822864621902</v>
      </c>
      <c r="I270" s="47">
        <f t="shared" si="58"/>
        <v>5586980.78</v>
      </c>
      <c r="J270" s="48">
        <f t="shared" si="54"/>
        <v>93.3898228646219</v>
      </c>
      <c r="K270" s="54">
        <v>66255.03</v>
      </c>
      <c r="L270" s="45">
        <f t="shared" si="55"/>
        <v>1.1074936104559518</v>
      </c>
      <c r="M270" s="44">
        <f t="shared" si="59"/>
        <v>461704.25</v>
      </c>
      <c r="N270" s="45">
        <f t="shared" si="60"/>
        <v>7.7176707458340505</v>
      </c>
      <c r="O270" s="55">
        <f t="shared" si="61"/>
        <v>62.28232925416595</v>
      </c>
      <c r="P270" s="54">
        <f t="shared" si="62"/>
        <v>5520725.75</v>
      </c>
      <c r="Q270" s="56">
        <f t="shared" si="56"/>
        <v>92.28232925416594</v>
      </c>
      <c r="S270" s="1" t="s">
        <v>130</v>
      </c>
      <c r="T270" s="1">
        <v>4</v>
      </c>
      <c r="U270" s="1"/>
      <c r="V270" s="1" t="s">
        <v>130</v>
      </c>
      <c r="X270" s="38"/>
      <c r="Y270" s="39"/>
      <c r="Z270" s="1">
        <v>70</v>
      </c>
      <c r="AA270" s="1">
        <v>20</v>
      </c>
      <c r="AB270" s="49">
        <f t="shared" si="51"/>
        <v>0</v>
      </c>
      <c r="AF270" s="39"/>
      <c r="AG270" s="39"/>
      <c r="AH270" s="39">
        <f t="shared" si="63"/>
        <v>0</v>
      </c>
    </row>
    <row r="271" spans="1:34" s="37" customFormat="1" ht="23.25" customHeight="1">
      <c r="A271" s="50">
        <v>261</v>
      </c>
      <c r="B271" s="51" t="s">
        <v>301</v>
      </c>
      <c r="C271" s="52">
        <v>6335390</v>
      </c>
      <c r="D271" s="52"/>
      <c r="E271" s="53">
        <f t="shared" si="57"/>
        <v>6335390</v>
      </c>
      <c r="F271" s="54">
        <v>387503.93</v>
      </c>
      <c r="G271" s="45">
        <f t="shared" si="52"/>
        <v>6.116496853390241</v>
      </c>
      <c r="H271" s="46">
        <f t="shared" si="53"/>
        <v>13.883503146609758</v>
      </c>
      <c r="I271" s="47">
        <f t="shared" si="58"/>
        <v>5947886.07</v>
      </c>
      <c r="J271" s="48">
        <f t="shared" si="54"/>
        <v>93.88350314660975</v>
      </c>
      <c r="K271" s="54"/>
      <c r="L271" s="45">
        <f t="shared" si="55"/>
        <v>0</v>
      </c>
      <c r="M271" s="44">
        <f t="shared" si="59"/>
        <v>387503.93</v>
      </c>
      <c r="N271" s="45">
        <f t="shared" si="60"/>
        <v>6.116496853390241</v>
      </c>
      <c r="O271" s="55">
        <f t="shared" si="61"/>
        <v>63.88350314660976</v>
      </c>
      <c r="P271" s="54">
        <f t="shared" si="62"/>
        <v>5947886.07</v>
      </c>
      <c r="Q271" s="56">
        <f t="shared" si="56"/>
        <v>93.88350314660975</v>
      </c>
      <c r="S271" s="1">
        <v>3</v>
      </c>
      <c r="T271" s="1">
        <v>83</v>
      </c>
      <c r="U271" s="1"/>
      <c r="V271" s="1" t="s">
        <v>38</v>
      </c>
      <c r="X271" s="38"/>
      <c r="Y271" s="39"/>
      <c r="Z271" s="1">
        <v>70</v>
      </c>
      <c r="AA271" s="1">
        <v>20</v>
      </c>
      <c r="AB271" s="49">
        <f t="shared" si="51"/>
        <v>0</v>
      </c>
      <c r="AF271" s="39"/>
      <c r="AG271" s="39"/>
      <c r="AH271" s="39">
        <f t="shared" si="63"/>
        <v>0</v>
      </c>
    </row>
    <row r="272" spans="1:34" s="37" customFormat="1" ht="23.25" customHeight="1">
      <c r="A272" s="50">
        <v>262</v>
      </c>
      <c r="B272" s="51" t="s">
        <v>302</v>
      </c>
      <c r="C272" s="52">
        <v>3311260</v>
      </c>
      <c r="D272" s="52"/>
      <c r="E272" s="53">
        <f t="shared" si="57"/>
        <v>3311260</v>
      </c>
      <c r="F272" s="54">
        <v>196301.55</v>
      </c>
      <c r="G272" s="45">
        <f t="shared" si="52"/>
        <v>5.928303727282062</v>
      </c>
      <c r="H272" s="46">
        <f t="shared" si="53"/>
        <v>14.071696272717938</v>
      </c>
      <c r="I272" s="47">
        <f t="shared" si="58"/>
        <v>3114958.45</v>
      </c>
      <c r="J272" s="48">
        <f t="shared" si="54"/>
        <v>94.07169627271794</v>
      </c>
      <c r="K272" s="54">
        <v>170000</v>
      </c>
      <c r="L272" s="45">
        <f t="shared" si="55"/>
        <v>5.133997330321388</v>
      </c>
      <c r="M272" s="44">
        <f t="shared" si="59"/>
        <v>366301.55</v>
      </c>
      <c r="N272" s="45">
        <f t="shared" si="60"/>
        <v>11.06230105760345</v>
      </c>
      <c r="O272" s="55">
        <f t="shared" si="61"/>
        <v>58.93769894239655</v>
      </c>
      <c r="P272" s="54">
        <f t="shared" si="62"/>
        <v>2944958.45</v>
      </c>
      <c r="Q272" s="56">
        <f t="shared" si="56"/>
        <v>88.93769894239655</v>
      </c>
      <c r="S272" s="1">
        <v>9</v>
      </c>
      <c r="T272" s="1">
        <v>15</v>
      </c>
      <c r="U272" s="1"/>
      <c r="V272" s="1" t="s">
        <v>38</v>
      </c>
      <c r="X272" s="38"/>
      <c r="Y272" s="39"/>
      <c r="Z272" s="1">
        <v>70</v>
      </c>
      <c r="AA272" s="1">
        <v>20</v>
      </c>
      <c r="AB272" s="49">
        <f t="shared" si="51"/>
        <v>0</v>
      </c>
      <c r="AF272" s="39"/>
      <c r="AG272" s="39"/>
      <c r="AH272" s="39">
        <f t="shared" si="63"/>
        <v>0</v>
      </c>
    </row>
    <row r="273" spans="1:34" s="37" customFormat="1" ht="23.25" customHeight="1">
      <c r="A273" s="50">
        <v>263</v>
      </c>
      <c r="B273" s="51" t="s">
        <v>303</v>
      </c>
      <c r="C273" s="52">
        <v>8637510</v>
      </c>
      <c r="D273" s="52"/>
      <c r="E273" s="53">
        <f t="shared" si="57"/>
        <v>8637510</v>
      </c>
      <c r="F273" s="54">
        <v>501709.98</v>
      </c>
      <c r="G273" s="45">
        <f t="shared" si="52"/>
        <v>5.808502450358958</v>
      </c>
      <c r="H273" s="46">
        <f t="shared" si="53"/>
        <v>14.191497549641042</v>
      </c>
      <c r="I273" s="47">
        <f t="shared" si="58"/>
        <v>8135800.02</v>
      </c>
      <c r="J273" s="48">
        <f t="shared" si="54"/>
        <v>94.19149754964104</v>
      </c>
      <c r="K273" s="54">
        <v>128050.11</v>
      </c>
      <c r="L273" s="45">
        <f t="shared" si="55"/>
        <v>1.482488703341588</v>
      </c>
      <c r="M273" s="44">
        <f t="shared" si="59"/>
        <v>629760.09</v>
      </c>
      <c r="N273" s="45">
        <f t="shared" si="60"/>
        <v>7.290991153700546</v>
      </c>
      <c r="O273" s="55">
        <f t="shared" si="61"/>
        <v>62.709008846299454</v>
      </c>
      <c r="P273" s="54">
        <f t="shared" si="62"/>
        <v>8007749.91</v>
      </c>
      <c r="Q273" s="56">
        <f t="shared" si="56"/>
        <v>92.70900884629945</v>
      </c>
      <c r="S273" s="1" t="s">
        <v>130</v>
      </c>
      <c r="T273" s="1">
        <v>53</v>
      </c>
      <c r="U273" s="1"/>
      <c r="V273" s="1" t="s">
        <v>130</v>
      </c>
      <c r="X273" s="38"/>
      <c r="Y273" s="39"/>
      <c r="Z273" s="1">
        <v>70</v>
      </c>
      <c r="AA273" s="1">
        <v>20</v>
      </c>
      <c r="AB273" s="49">
        <f aca="true" t="shared" si="64" ref="AB273:AB279">+Y273+X273</f>
        <v>0</v>
      </c>
      <c r="AF273" s="39"/>
      <c r="AG273" s="39"/>
      <c r="AH273" s="39">
        <f t="shared" si="63"/>
        <v>0</v>
      </c>
    </row>
    <row r="274" spans="1:34" s="37" customFormat="1" ht="23.25" customHeight="1">
      <c r="A274" s="50">
        <v>264</v>
      </c>
      <c r="B274" s="51" t="s">
        <v>304</v>
      </c>
      <c r="C274" s="52">
        <v>13457250</v>
      </c>
      <c r="D274" s="52"/>
      <c r="E274" s="53">
        <f t="shared" si="57"/>
        <v>13457250</v>
      </c>
      <c r="F274" s="54">
        <v>703674.76</v>
      </c>
      <c r="G274" s="45">
        <f t="shared" si="52"/>
        <v>5.2289640156792805</v>
      </c>
      <c r="H274" s="46">
        <f t="shared" si="53"/>
        <v>14.771035984320719</v>
      </c>
      <c r="I274" s="47">
        <f t="shared" si="58"/>
        <v>12753575.24</v>
      </c>
      <c r="J274" s="48">
        <f t="shared" si="54"/>
        <v>94.77103598432072</v>
      </c>
      <c r="K274" s="54">
        <v>2306163.01</v>
      </c>
      <c r="L274" s="45">
        <f t="shared" si="55"/>
        <v>17.136955990265466</v>
      </c>
      <c r="M274" s="44">
        <f t="shared" si="59"/>
        <v>3009837.7699999996</v>
      </c>
      <c r="N274" s="45">
        <f t="shared" si="60"/>
        <v>22.365920005944748</v>
      </c>
      <c r="O274" s="55">
        <f t="shared" si="61"/>
        <v>47.634079994055256</v>
      </c>
      <c r="P274" s="54">
        <f t="shared" si="62"/>
        <v>10447412.23</v>
      </c>
      <c r="Q274" s="56">
        <f t="shared" si="56"/>
        <v>77.63407999405526</v>
      </c>
      <c r="S274" s="1">
        <v>3</v>
      </c>
      <c r="T274" s="1">
        <v>10</v>
      </c>
      <c r="U274" s="1"/>
      <c r="V274" s="1" t="s">
        <v>38</v>
      </c>
      <c r="X274" s="38"/>
      <c r="Y274" s="39"/>
      <c r="Z274" s="1">
        <v>70</v>
      </c>
      <c r="AA274" s="1">
        <v>20</v>
      </c>
      <c r="AB274" s="49">
        <f t="shared" si="64"/>
        <v>0</v>
      </c>
      <c r="AF274" s="39"/>
      <c r="AG274" s="39"/>
      <c r="AH274" s="39">
        <f t="shared" si="63"/>
        <v>0</v>
      </c>
    </row>
    <row r="275" spans="1:34" s="37" customFormat="1" ht="23.25" customHeight="1">
      <c r="A275" s="50">
        <v>265</v>
      </c>
      <c r="B275" s="51" t="s">
        <v>305</v>
      </c>
      <c r="C275" s="52">
        <v>42825517</v>
      </c>
      <c r="D275" s="52"/>
      <c r="E275" s="53">
        <f t="shared" si="57"/>
        <v>42825517</v>
      </c>
      <c r="F275" s="54">
        <v>2138330.95</v>
      </c>
      <c r="G275" s="45">
        <f t="shared" si="52"/>
        <v>4.9931234922394525</v>
      </c>
      <c r="H275" s="46">
        <f t="shared" si="53"/>
        <v>15.006876507760548</v>
      </c>
      <c r="I275" s="47">
        <f t="shared" si="58"/>
        <v>40687186.05</v>
      </c>
      <c r="J275" s="48">
        <f t="shared" si="54"/>
        <v>95.00687650776054</v>
      </c>
      <c r="K275" s="54">
        <v>7262850</v>
      </c>
      <c r="L275" s="45">
        <f t="shared" si="55"/>
        <v>16.95916478953424</v>
      </c>
      <c r="M275" s="44">
        <f t="shared" si="59"/>
        <v>9401180.95</v>
      </c>
      <c r="N275" s="45">
        <f t="shared" si="60"/>
        <v>21.95228828177369</v>
      </c>
      <c r="O275" s="55">
        <f t="shared" si="61"/>
        <v>48.04771171822631</v>
      </c>
      <c r="P275" s="54">
        <f t="shared" si="62"/>
        <v>33424336.05</v>
      </c>
      <c r="Q275" s="56">
        <f t="shared" si="56"/>
        <v>78.04771171822631</v>
      </c>
      <c r="S275" s="1">
        <v>9</v>
      </c>
      <c r="T275" s="1">
        <v>3</v>
      </c>
      <c r="U275" s="1" t="s">
        <v>93</v>
      </c>
      <c r="V275" s="1" t="s">
        <v>38</v>
      </c>
      <c r="X275" s="38"/>
      <c r="Y275" s="39"/>
      <c r="Z275" s="1">
        <v>70</v>
      </c>
      <c r="AA275" s="1">
        <v>20</v>
      </c>
      <c r="AB275" s="49">
        <f t="shared" si="64"/>
        <v>0</v>
      </c>
      <c r="AF275" s="39"/>
      <c r="AG275" s="39"/>
      <c r="AH275" s="39">
        <f t="shared" si="63"/>
        <v>0</v>
      </c>
    </row>
    <row r="276" spans="1:34" s="37" customFormat="1" ht="23.25" customHeight="1">
      <c r="A276" s="50">
        <v>266</v>
      </c>
      <c r="B276" s="51" t="s">
        <v>306</v>
      </c>
      <c r="C276" s="52">
        <v>96945460</v>
      </c>
      <c r="D276" s="52"/>
      <c r="E276" s="53">
        <f t="shared" si="57"/>
        <v>96945460</v>
      </c>
      <c r="F276" s="54">
        <v>4504321.01</v>
      </c>
      <c r="G276" s="45">
        <f t="shared" si="52"/>
        <v>4.646242340796568</v>
      </c>
      <c r="H276" s="46">
        <f t="shared" si="53"/>
        <v>15.353757659203431</v>
      </c>
      <c r="I276" s="47">
        <f t="shared" si="58"/>
        <v>92441138.99</v>
      </c>
      <c r="J276" s="48">
        <f t="shared" si="54"/>
        <v>95.35375765920344</v>
      </c>
      <c r="K276" s="54">
        <v>4942195.24</v>
      </c>
      <c r="L276" s="45">
        <f t="shared" si="55"/>
        <v>5.097913032750579</v>
      </c>
      <c r="M276" s="44">
        <f t="shared" si="59"/>
        <v>9446516.25</v>
      </c>
      <c r="N276" s="45">
        <f t="shared" si="60"/>
        <v>9.744155373547146</v>
      </c>
      <c r="O276" s="55">
        <f t="shared" si="61"/>
        <v>60.255844626452856</v>
      </c>
      <c r="P276" s="54">
        <f t="shared" si="62"/>
        <v>87498943.75</v>
      </c>
      <c r="Q276" s="56">
        <f t="shared" si="56"/>
        <v>90.25584462645286</v>
      </c>
      <c r="S276" s="1" t="s">
        <v>130</v>
      </c>
      <c r="T276" s="1">
        <v>14</v>
      </c>
      <c r="U276" s="1"/>
      <c r="V276" s="1" t="s">
        <v>130</v>
      </c>
      <c r="X276" s="38"/>
      <c r="Y276" s="39"/>
      <c r="Z276" s="1">
        <v>70</v>
      </c>
      <c r="AA276" s="1">
        <v>20</v>
      </c>
      <c r="AB276" s="49">
        <f t="shared" si="64"/>
        <v>0</v>
      </c>
      <c r="AF276" s="39"/>
      <c r="AG276" s="39"/>
      <c r="AH276" s="39">
        <f t="shared" si="63"/>
        <v>0</v>
      </c>
    </row>
    <row r="277" spans="1:34" s="37" customFormat="1" ht="23.25" customHeight="1">
      <c r="A277" s="50">
        <v>267</v>
      </c>
      <c r="B277" s="51" t="s">
        <v>307</v>
      </c>
      <c r="C277" s="52">
        <v>40918480</v>
      </c>
      <c r="D277" s="52"/>
      <c r="E277" s="53">
        <f t="shared" si="57"/>
        <v>40918480</v>
      </c>
      <c r="F277" s="54">
        <v>1615882.06</v>
      </c>
      <c r="G277" s="45">
        <f t="shared" si="52"/>
        <v>3.94902757873704</v>
      </c>
      <c r="H277" s="46">
        <f t="shared" si="53"/>
        <v>16.05097242126296</v>
      </c>
      <c r="I277" s="47">
        <f t="shared" si="58"/>
        <v>39302597.94</v>
      </c>
      <c r="J277" s="48">
        <f t="shared" si="54"/>
        <v>96.05097242126295</v>
      </c>
      <c r="K277" s="54">
        <v>996329.35</v>
      </c>
      <c r="L277" s="45">
        <f t="shared" si="55"/>
        <v>2.4349129048781872</v>
      </c>
      <c r="M277" s="44">
        <f t="shared" si="59"/>
        <v>2612211.41</v>
      </c>
      <c r="N277" s="45">
        <f t="shared" si="60"/>
        <v>6.383940483615227</v>
      </c>
      <c r="O277" s="55">
        <f t="shared" si="61"/>
        <v>63.61605951638477</v>
      </c>
      <c r="P277" s="54">
        <f t="shared" si="62"/>
        <v>38306268.59</v>
      </c>
      <c r="Q277" s="56">
        <f t="shared" si="56"/>
        <v>93.61605951638478</v>
      </c>
      <c r="S277" s="1" t="s">
        <v>130</v>
      </c>
      <c r="T277" s="1">
        <v>3</v>
      </c>
      <c r="U277" s="1"/>
      <c r="V277" s="1" t="s">
        <v>130</v>
      </c>
      <c r="X277" s="38"/>
      <c r="Y277" s="39"/>
      <c r="Z277" s="1">
        <v>70</v>
      </c>
      <c r="AA277" s="1">
        <v>20</v>
      </c>
      <c r="AB277" s="49">
        <f t="shared" si="64"/>
        <v>0</v>
      </c>
      <c r="AF277" s="39">
        <v>2690781.29</v>
      </c>
      <c r="AG277" s="39">
        <v>134208</v>
      </c>
      <c r="AH277" s="39">
        <f t="shared" si="63"/>
        <v>2824989.29</v>
      </c>
    </row>
    <row r="278" spans="1:34" s="37" customFormat="1" ht="23.25" customHeight="1">
      <c r="A278" s="50">
        <v>268</v>
      </c>
      <c r="B278" s="51" t="s">
        <v>308</v>
      </c>
      <c r="C278" s="52">
        <v>1320020</v>
      </c>
      <c r="D278" s="52"/>
      <c r="E278" s="53">
        <f t="shared" si="57"/>
        <v>1320020</v>
      </c>
      <c r="F278" s="54">
        <v>46620</v>
      </c>
      <c r="G278" s="45">
        <f t="shared" si="52"/>
        <v>3.531764670232269</v>
      </c>
      <c r="H278" s="46">
        <f t="shared" si="53"/>
        <v>16.46823532976773</v>
      </c>
      <c r="I278" s="47">
        <f t="shared" si="58"/>
        <v>1273400</v>
      </c>
      <c r="J278" s="48">
        <f t="shared" si="54"/>
        <v>96.46823532976774</v>
      </c>
      <c r="K278" s="54"/>
      <c r="L278" s="45">
        <f t="shared" si="55"/>
        <v>0</v>
      </c>
      <c r="M278" s="44">
        <f t="shared" si="59"/>
        <v>46620</v>
      </c>
      <c r="N278" s="45">
        <f t="shared" si="60"/>
        <v>3.531764670232269</v>
      </c>
      <c r="O278" s="55">
        <f t="shared" si="61"/>
        <v>66.46823532976774</v>
      </c>
      <c r="P278" s="54">
        <f t="shared" si="62"/>
        <v>1273400</v>
      </c>
      <c r="Q278" s="56">
        <f t="shared" si="56"/>
        <v>96.46823532976774</v>
      </c>
      <c r="S278" s="1">
        <v>1</v>
      </c>
      <c r="T278" s="1">
        <v>83</v>
      </c>
      <c r="U278" s="1"/>
      <c r="V278" s="1" t="s">
        <v>38</v>
      </c>
      <c r="X278" s="38"/>
      <c r="Y278" s="39"/>
      <c r="Z278" s="1">
        <v>70</v>
      </c>
      <c r="AA278" s="1">
        <v>20</v>
      </c>
      <c r="AB278" s="49">
        <f t="shared" si="64"/>
        <v>0</v>
      </c>
      <c r="AF278" s="39">
        <v>2690781.29</v>
      </c>
      <c r="AG278" s="39">
        <v>134208</v>
      </c>
      <c r="AH278" s="39">
        <f t="shared" si="63"/>
        <v>2824989.29</v>
      </c>
    </row>
    <row r="279" spans="1:34" s="37" customFormat="1" ht="23.25" customHeight="1">
      <c r="A279" s="50">
        <v>269</v>
      </c>
      <c r="B279" s="51" t="s">
        <v>309</v>
      </c>
      <c r="C279" s="52">
        <v>96416425</v>
      </c>
      <c r="D279" s="52"/>
      <c r="E279" s="53">
        <f t="shared" si="57"/>
        <v>96416425</v>
      </c>
      <c r="F279" s="54">
        <v>2825198.68</v>
      </c>
      <c r="G279" s="45">
        <f t="shared" si="52"/>
        <v>2.9302047654224888</v>
      </c>
      <c r="H279" s="46">
        <f t="shared" si="53"/>
        <v>17.069795234577512</v>
      </c>
      <c r="I279" s="47">
        <f t="shared" si="58"/>
        <v>93591226.32</v>
      </c>
      <c r="J279" s="48">
        <f t="shared" si="54"/>
        <v>97.06979523457751</v>
      </c>
      <c r="K279" s="54">
        <v>1496038.49</v>
      </c>
      <c r="L279" s="45">
        <f t="shared" si="55"/>
        <v>1.5516427724840451</v>
      </c>
      <c r="M279" s="44">
        <f t="shared" si="59"/>
        <v>4321237.17</v>
      </c>
      <c r="N279" s="45">
        <f t="shared" si="60"/>
        <v>4.481847537906534</v>
      </c>
      <c r="O279" s="55">
        <f t="shared" si="61"/>
        <v>65.51815246209347</v>
      </c>
      <c r="P279" s="54">
        <f t="shared" si="62"/>
        <v>92095187.83</v>
      </c>
      <c r="Q279" s="56">
        <f t="shared" si="56"/>
        <v>95.51815246209347</v>
      </c>
      <c r="S279" s="1" t="s">
        <v>130</v>
      </c>
      <c r="T279" s="1">
        <v>15</v>
      </c>
      <c r="U279" s="1"/>
      <c r="V279" s="1" t="s">
        <v>130</v>
      </c>
      <c r="X279" s="38"/>
      <c r="Y279" s="39"/>
      <c r="Z279" s="1">
        <v>70</v>
      </c>
      <c r="AA279" s="1">
        <v>20</v>
      </c>
      <c r="AB279" s="49">
        <f t="shared" si="64"/>
        <v>0</v>
      </c>
      <c r="AF279" s="39">
        <v>2690781.29</v>
      </c>
      <c r="AG279" s="39">
        <v>134208</v>
      </c>
      <c r="AH279" s="39">
        <f t="shared" si="63"/>
        <v>2824989.29</v>
      </c>
    </row>
    <row r="280" spans="1:34" s="37" customFormat="1" ht="23.25" customHeight="1">
      <c r="A280" s="50">
        <v>270</v>
      </c>
      <c r="B280" s="51" t="s">
        <v>310</v>
      </c>
      <c r="C280" s="52">
        <v>12293960</v>
      </c>
      <c r="D280" s="52"/>
      <c r="E280" s="53">
        <f t="shared" si="57"/>
        <v>12293960</v>
      </c>
      <c r="F280" s="54">
        <v>241229.05</v>
      </c>
      <c r="G280" s="45">
        <f t="shared" si="52"/>
        <v>1.9621753283726318</v>
      </c>
      <c r="H280" s="46">
        <f t="shared" si="53"/>
        <v>18.03782467162737</v>
      </c>
      <c r="I280" s="47">
        <f t="shared" si="58"/>
        <v>12052730.95</v>
      </c>
      <c r="J280" s="48">
        <f t="shared" si="54"/>
        <v>98.03782467162736</v>
      </c>
      <c r="K280" s="54">
        <v>220000</v>
      </c>
      <c r="L280" s="45">
        <f t="shared" si="55"/>
        <v>1.7894966308658886</v>
      </c>
      <c r="M280" s="44">
        <f t="shared" si="59"/>
        <v>461229.05</v>
      </c>
      <c r="N280" s="45">
        <f t="shared" si="60"/>
        <v>3.7516719592385206</v>
      </c>
      <c r="O280" s="55">
        <f t="shared" si="61"/>
        <v>66.24832804076148</v>
      </c>
      <c r="P280" s="54">
        <f t="shared" si="62"/>
        <v>11832730.95</v>
      </c>
      <c r="Q280" s="56">
        <f t="shared" si="56"/>
        <v>96.24832804076148</v>
      </c>
      <c r="S280" s="1" t="s">
        <v>130</v>
      </c>
      <c r="T280" s="1">
        <v>126</v>
      </c>
      <c r="U280" s="1"/>
      <c r="V280" s="1" t="s">
        <v>130</v>
      </c>
      <c r="X280" s="38"/>
      <c r="Y280" s="39"/>
      <c r="Z280" s="1">
        <v>70</v>
      </c>
      <c r="AA280" s="1">
        <v>20</v>
      </c>
      <c r="AB280" s="49"/>
      <c r="AF280" s="39"/>
      <c r="AG280" s="39"/>
      <c r="AH280" s="39"/>
    </row>
    <row r="281" spans="1:34" s="37" customFormat="1" ht="23.25" customHeight="1">
      <c r="A281" s="61">
        <v>271</v>
      </c>
      <c r="B281" s="62" t="s">
        <v>311</v>
      </c>
      <c r="C281" s="63">
        <v>31326640</v>
      </c>
      <c r="D281" s="63"/>
      <c r="E281" s="64">
        <f t="shared" si="57"/>
        <v>31326640</v>
      </c>
      <c r="F281" s="65">
        <v>522650.17</v>
      </c>
      <c r="G281" s="66">
        <f t="shared" si="52"/>
        <v>1.6683888537040679</v>
      </c>
      <c r="H281" s="67">
        <f t="shared" si="53"/>
        <v>18.33161114629593</v>
      </c>
      <c r="I281" s="68">
        <f t="shared" si="58"/>
        <v>30803989.83</v>
      </c>
      <c r="J281" s="69">
        <f t="shared" si="54"/>
        <v>98.33161114629593</v>
      </c>
      <c r="K281" s="65">
        <v>22755335.53</v>
      </c>
      <c r="L281" s="66">
        <f t="shared" si="55"/>
        <v>72.63892817742344</v>
      </c>
      <c r="M281" s="65">
        <f t="shared" si="59"/>
        <v>23277985.700000003</v>
      </c>
      <c r="N281" s="66">
        <f t="shared" si="60"/>
        <v>74.30731703112751</v>
      </c>
      <c r="O281" s="69">
        <f t="shared" si="61"/>
        <v>-74.30731703112751</v>
      </c>
      <c r="P281" s="65">
        <f t="shared" si="62"/>
        <v>8048654.299999997</v>
      </c>
      <c r="Q281" s="66">
        <f t="shared" si="56"/>
        <v>25.692682968872493</v>
      </c>
      <c r="S281" s="1" t="s">
        <v>130</v>
      </c>
      <c r="T281" s="1">
        <v>9</v>
      </c>
      <c r="U281" s="1"/>
      <c r="V281" s="1" t="s">
        <v>130</v>
      </c>
      <c r="X281" s="38"/>
      <c r="Y281" s="39"/>
      <c r="Z281" s="1"/>
      <c r="AA281" s="1">
        <v>20</v>
      </c>
      <c r="AB281" s="49"/>
      <c r="AF281" s="39"/>
      <c r="AG281" s="39"/>
      <c r="AH281" s="39"/>
    </row>
    <row r="282" ht="19.5">
      <c r="AB282" s="49"/>
    </row>
    <row r="283" ht="19.5">
      <c r="AB283" s="49"/>
    </row>
    <row r="284" ht="19.5">
      <c r="AB284" s="49"/>
    </row>
    <row r="285" ht="19.5">
      <c r="AB285" s="49"/>
    </row>
    <row r="286" ht="19.5">
      <c r="AB286" s="49"/>
    </row>
    <row r="287" ht="19.5">
      <c r="AB287" s="49"/>
    </row>
    <row r="288" ht="19.5">
      <c r="AB288" s="49"/>
    </row>
    <row r="289" ht="19.5">
      <c r="AB289" s="49"/>
    </row>
    <row r="290" ht="19.5">
      <c r="AB290" s="49"/>
    </row>
    <row r="291" ht="19.5">
      <c r="AB291" s="49"/>
    </row>
    <row r="292" ht="19.5">
      <c r="AB292" s="49"/>
    </row>
    <row r="293" ht="19.5">
      <c r="AB293" s="49"/>
    </row>
    <row r="294" ht="19.5">
      <c r="AB294" s="49"/>
    </row>
    <row r="295" ht="19.5">
      <c r="AB295" s="49"/>
    </row>
    <row r="296" ht="19.5">
      <c r="AB296" s="49"/>
    </row>
    <row r="297" ht="19.5">
      <c r="AB297" s="49"/>
    </row>
    <row r="298" ht="19.5">
      <c r="AB298" s="49"/>
    </row>
    <row r="299" ht="19.5">
      <c r="AB299" s="49"/>
    </row>
    <row r="300" ht="19.5">
      <c r="AB300" s="49"/>
    </row>
    <row r="301" ht="19.5">
      <c r="AB301" s="49"/>
    </row>
    <row r="302" ht="19.5">
      <c r="AB302" s="49"/>
    </row>
    <row r="303" ht="19.5">
      <c r="AB303" s="49"/>
    </row>
    <row r="304" ht="19.5">
      <c r="AB304" s="49"/>
    </row>
    <row r="305" ht="19.5">
      <c r="AB305" s="49"/>
    </row>
    <row r="306" ht="19.5">
      <c r="AB306" s="49"/>
    </row>
    <row r="307" ht="19.5">
      <c r="AB307" s="49"/>
    </row>
    <row r="308" ht="19.5">
      <c r="AB308" s="49"/>
    </row>
    <row r="309" ht="19.5">
      <c r="AB309" s="49"/>
    </row>
    <row r="310" ht="19.5">
      <c r="AB310" s="49"/>
    </row>
    <row r="311" ht="19.5">
      <c r="AB311" s="49"/>
    </row>
    <row r="312" ht="19.5">
      <c r="AB312" s="49"/>
    </row>
    <row r="313" ht="19.5">
      <c r="AB313" s="49"/>
    </row>
    <row r="314" ht="19.5">
      <c r="AB314" s="49"/>
    </row>
    <row r="315" ht="19.5">
      <c r="AB315" s="49"/>
    </row>
    <row r="316" ht="19.5">
      <c r="AB316" s="49"/>
    </row>
    <row r="317" ht="19.5">
      <c r="AB317" s="49"/>
    </row>
    <row r="318" ht="19.5">
      <c r="AB318" s="49"/>
    </row>
    <row r="319" ht="19.5">
      <c r="AB319" s="49"/>
    </row>
    <row r="320" ht="19.5">
      <c r="AB320" s="49"/>
    </row>
    <row r="321" ht="19.5">
      <c r="AB321" s="49"/>
    </row>
    <row r="322" ht="19.5">
      <c r="AB322" s="49"/>
    </row>
    <row r="323" ht="19.5">
      <c r="AB323" s="49"/>
    </row>
    <row r="324" ht="19.5">
      <c r="AB324" s="49"/>
    </row>
    <row r="325" ht="19.5">
      <c r="AB325" s="49"/>
    </row>
    <row r="326" ht="19.5">
      <c r="AB326" s="49"/>
    </row>
    <row r="327" ht="19.5">
      <c r="AB327" s="49"/>
    </row>
    <row r="328" ht="19.5">
      <c r="AB328" s="49"/>
    </row>
    <row r="329" ht="19.5">
      <c r="AB329" s="49"/>
    </row>
    <row r="330" ht="19.5">
      <c r="AB330" s="49"/>
    </row>
    <row r="331" ht="19.5">
      <c r="AB331" s="49"/>
    </row>
    <row r="332" ht="19.5">
      <c r="AB332" s="49"/>
    </row>
    <row r="333" ht="19.5">
      <c r="AB333" s="49"/>
    </row>
    <row r="334" ht="19.5">
      <c r="AB334" s="49"/>
    </row>
    <row r="335" ht="19.5">
      <c r="AB335" s="49"/>
    </row>
    <row r="336" ht="19.5">
      <c r="AB336" s="49"/>
    </row>
    <row r="337" ht="19.5">
      <c r="AB337" s="49"/>
    </row>
    <row r="338" ht="19.5">
      <c r="AB338" s="49"/>
    </row>
    <row r="339" ht="19.5">
      <c r="AB339" s="49"/>
    </row>
    <row r="340" ht="19.5">
      <c r="AB340" s="49"/>
    </row>
    <row r="341" ht="19.5">
      <c r="AB341" s="49"/>
    </row>
    <row r="342" ht="19.5">
      <c r="AB342" s="49"/>
    </row>
    <row r="343" ht="19.5">
      <c r="AB343" s="49"/>
    </row>
    <row r="344" ht="19.5">
      <c r="AB344" s="49"/>
    </row>
    <row r="345" ht="19.5">
      <c r="AB345" s="49"/>
    </row>
    <row r="346" ht="19.5">
      <c r="AB346" s="49"/>
    </row>
    <row r="347" ht="19.5">
      <c r="AB347" s="49"/>
    </row>
    <row r="348" ht="19.5">
      <c r="AB348" s="49"/>
    </row>
    <row r="349" ht="19.5">
      <c r="AB349" s="49"/>
    </row>
    <row r="350" ht="19.5">
      <c r="AB350" s="49"/>
    </row>
    <row r="351" ht="19.5">
      <c r="AB351" s="49"/>
    </row>
    <row r="352" ht="19.5">
      <c r="AB352" s="49"/>
    </row>
    <row r="353" ht="19.5">
      <c r="AB353" s="49"/>
    </row>
    <row r="354" ht="19.5">
      <c r="AB354" s="49"/>
    </row>
    <row r="355" ht="19.5">
      <c r="AB355" s="49"/>
    </row>
    <row r="356" ht="19.5">
      <c r="AB356" s="49"/>
    </row>
    <row r="357" ht="19.5">
      <c r="AB357" s="49"/>
    </row>
    <row r="358" ht="19.5">
      <c r="AB358" s="49"/>
    </row>
    <row r="359" ht="19.5">
      <c r="AB359" s="49"/>
    </row>
    <row r="360" ht="19.5">
      <c r="AB360" s="49"/>
    </row>
    <row r="361" ht="19.5">
      <c r="AB361" s="49"/>
    </row>
    <row r="362" ht="19.5">
      <c r="AB362" s="49"/>
    </row>
    <row r="363" ht="19.5">
      <c r="AB363" s="49"/>
    </row>
    <row r="364" ht="19.5">
      <c r="AB364" s="49"/>
    </row>
    <row r="365" ht="19.5">
      <c r="AB365" s="49"/>
    </row>
    <row r="366" ht="19.5">
      <c r="AB366" s="49"/>
    </row>
    <row r="367" ht="19.5">
      <c r="AB367" s="49"/>
    </row>
    <row r="368" ht="19.5">
      <c r="AB368" s="49"/>
    </row>
    <row r="369" ht="19.5">
      <c r="AB369" s="49"/>
    </row>
    <row r="370" ht="19.5">
      <c r="AB370" s="49"/>
    </row>
    <row r="371" ht="19.5">
      <c r="AB371" s="49"/>
    </row>
    <row r="372" ht="19.5">
      <c r="AB372" s="49"/>
    </row>
    <row r="373" ht="19.5">
      <c r="AB373" s="49"/>
    </row>
    <row r="374" ht="19.5">
      <c r="AB374" s="49"/>
    </row>
    <row r="375" ht="19.5">
      <c r="AB375" s="49"/>
    </row>
    <row r="376" ht="19.5">
      <c r="AB376" s="49"/>
    </row>
    <row r="377" ht="19.5">
      <c r="AB377" s="49"/>
    </row>
    <row r="378" ht="19.5">
      <c r="AB378" s="49"/>
    </row>
    <row r="379" ht="19.5">
      <c r="AB379" s="49"/>
    </row>
    <row r="380" ht="19.5">
      <c r="AB380" s="49"/>
    </row>
    <row r="381" ht="19.5">
      <c r="AB381" s="49"/>
    </row>
    <row r="382" ht="19.5">
      <c r="AB382" s="49"/>
    </row>
    <row r="383" ht="19.5">
      <c r="AB383" s="49"/>
    </row>
    <row r="384" ht="19.5">
      <c r="AB384" s="49"/>
    </row>
    <row r="385" ht="19.5">
      <c r="AB385" s="49"/>
    </row>
    <row r="386" ht="19.5">
      <c r="AB386" s="49"/>
    </row>
    <row r="387" ht="19.5">
      <c r="AB387" s="49"/>
    </row>
    <row r="388" ht="19.5">
      <c r="AB388" s="49"/>
    </row>
    <row r="389" ht="19.5">
      <c r="AB389" s="49"/>
    </row>
    <row r="390" ht="19.5">
      <c r="AB390" s="49"/>
    </row>
    <row r="391" ht="19.5">
      <c r="AB391" s="49"/>
    </row>
    <row r="392" ht="19.5">
      <c r="AB392" s="49"/>
    </row>
    <row r="393" ht="19.5">
      <c r="AB393" s="49"/>
    </row>
    <row r="394" ht="19.5">
      <c r="AB394" s="49"/>
    </row>
    <row r="395" ht="19.5">
      <c r="AB395" s="49"/>
    </row>
    <row r="396" ht="19.5">
      <c r="AB396" s="49"/>
    </row>
    <row r="397" ht="19.5">
      <c r="AB397" s="49"/>
    </row>
    <row r="398" ht="19.5">
      <c r="AB398" s="49"/>
    </row>
    <row r="399" ht="19.5">
      <c r="AB399" s="49"/>
    </row>
    <row r="400" ht="19.5">
      <c r="AB400" s="49"/>
    </row>
    <row r="401" ht="19.5">
      <c r="AB401" s="49"/>
    </row>
    <row r="402" ht="19.5">
      <c r="AB402" s="49"/>
    </row>
    <row r="403" ht="19.5">
      <c r="AB403" s="49"/>
    </row>
    <row r="404" ht="19.5">
      <c r="AB404" s="49"/>
    </row>
    <row r="405" ht="19.5">
      <c r="AB405" s="49"/>
    </row>
    <row r="406" ht="19.5">
      <c r="AB406" s="49"/>
    </row>
    <row r="407" ht="19.5">
      <c r="AB407" s="49"/>
    </row>
  </sheetData>
  <sheetProtection password="CC65" sheet="1" objects="1" scenarios="1"/>
  <autoFilter ref="S10:V276"/>
  <mergeCells count="11">
    <mergeCell ref="I6:J6"/>
    <mergeCell ref="B6:B8"/>
    <mergeCell ref="A1:Q1"/>
    <mergeCell ref="A2:Q2"/>
    <mergeCell ref="A4:Q4"/>
    <mergeCell ref="P6:Q6"/>
    <mergeCell ref="M6:O6"/>
    <mergeCell ref="A3:Q3"/>
    <mergeCell ref="A6:A9"/>
    <mergeCell ref="K6:L6"/>
    <mergeCell ref="F6:H6"/>
  </mergeCells>
  <printOptions/>
  <pageMargins left="0.42" right="0.24" top="0.78" bottom="0.66" header="0.17" footer="0.29"/>
  <pageSetup horizontalDpi="600" verticalDpi="600" orientation="landscape" paperSize="9" scale="75" r:id="rId1"/>
  <headerFooter alignWithMargins="0">
    <oddFooter xml:space="preserve">&amp;L&amp;14D:/COM วันทนา    หน้าที่ &amp;P/&amp;N  &amp;A&amp;R&amp;14ข้อมูลจาก ฝ่ายงบประมาณ กองคลัง กรมปศุสัตว์ โทร 1645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admin</cp:lastModifiedBy>
  <dcterms:created xsi:type="dcterms:W3CDTF">2011-01-17T06:58:32Z</dcterms:created>
  <dcterms:modified xsi:type="dcterms:W3CDTF">2011-01-17T11:15:12Z</dcterms:modified>
  <cp:category/>
  <cp:version/>
  <cp:contentType/>
  <cp:contentStatus/>
</cp:coreProperties>
</file>