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งบลงทุน" sheetId="1" r:id="rId1"/>
  </sheets>
  <externalReferences>
    <externalReference r:id="rId4"/>
    <externalReference r:id="rId5"/>
  </externalReferences>
  <definedNames>
    <definedName name="_xlnm._FilterDatabase" localSheetId="0" hidden="1">'งบลงทุน'!$A$7:$FK$208</definedName>
    <definedName name="_xlnm.Print_Area" localSheetId="0">'งบลงทุน'!$A$1:$AG$209</definedName>
    <definedName name="_xlnm.Print_Titles" localSheetId="0">'งบลงทุน'!$5:$7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User</author>
    <author>  xp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W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1">
      <text>
        <r>
          <rPr>
            <sz val="9"/>
            <rFont val="Tahoma"/>
            <family val="2"/>
          </rPr>
          <t>ผลรวมช่องนี้ต้องตรงกับใบสั่งซื้อ/สัญญา ใน GF</t>
        </r>
      </text>
    </comment>
    <comment ref="AA5" authorId="2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K20" authorId="1">
      <text>
        <r>
          <rPr>
            <b/>
            <sz val="9"/>
            <rFont val="Tahoma"/>
            <family val="2"/>
          </rPr>
          <t xml:space="preserve">ขอสำนักงบเปลี่ยนชิ่อรายการจึงต้องเปลี่ยนรหัส จาก 0700679001120003
</t>
        </r>
        <r>
          <rPr>
            <sz val="9"/>
            <rFont val="Tahoma"/>
            <family val="2"/>
          </rPr>
          <t xml:space="preserve">
</t>
        </r>
      </text>
    </comment>
    <comment ref="M20" authorId="1">
      <text>
        <r>
          <rPr>
            <sz val="9"/>
            <rFont val="Tahoma"/>
            <family val="2"/>
          </rPr>
          <t>ขออนุมัติสำนักงบเปลี่ยนแปลงชื่อรายการ</t>
        </r>
      </text>
    </comment>
    <comment ref="K26" authorId="1">
      <text>
        <r>
          <rPr>
            <sz val="9"/>
            <rFont val="Tahoma"/>
            <family val="2"/>
          </rPr>
          <t xml:space="preserve">แก้ไขจากรหัสเดิม 0700679003120013 เพราะ สำนักงบ ใช้เป็นรหัส ต่อหน่วยเกินกว่า 1 ล้านบาท ตอนจัดสรรให้หน่วยงานเป็นตามนี้
</t>
        </r>
      </text>
    </comment>
    <comment ref="K40" authorId="1">
      <text>
        <r>
          <rPr>
            <b/>
            <sz val="9"/>
            <rFont val="Tahoma"/>
            <family val="2"/>
          </rPr>
          <t>ขออนุมัติกรมเปลี้ยนแปลงชื่อรายการ จึงต้องเปลี้ยนรหัส จาก 0700679003120001 เป็น 0700679003120015</t>
        </r>
        <r>
          <rPr>
            <sz val="9"/>
            <rFont val="Tahoma"/>
            <family val="2"/>
          </rPr>
          <t xml:space="preserve">
</t>
        </r>
      </text>
    </comment>
    <comment ref="M40" authorId="1">
      <text>
        <r>
          <rPr>
            <b/>
            <sz val="9"/>
            <rFont val="Tahoma"/>
            <family val="2"/>
          </rPr>
          <t>ขออนุมัติเปลี่ยนแปลงชื่อรายการ จากมี ค่ำว่า (Bactoscan) เป็นไม่มีคำนี้</t>
        </r>
        <r>
          <rPr>
            <sz val="9"/>
            <rFont val="Tahoma"/>
            <family val="2"/>
          </rPr>
          <t xml:space="preserve">
</t>
        </r>
      </text>
    </comment>
    <comment ref="K41" authorId="1">
      <text>
        <r>
          <rPr>
            <sz val="9"/>
            <rFont val="Tahoma"/>
            <family val="2"/>
          </rPr>
          <t xml:space="preserve">แก้ไขชือเลยต้องเปลี่ยนแปลงรหัสด้วย เดิม 0700679003120003 เป็น 0700679003120016
</t>
        </r>
      </text>
    </comment>
    <comment ref="M41" authorId="1">
      <text>
        <r>
          <rPr>
            <b/>
            <sz val="9"/>
            <rFont val="Tahoma"/>
            <family val="2"/>
          </rPr>
          <t>ขอกรมเปลี่ยนชื่อ ไม่มีภาษาอังกฤษ (UPLC-TOF)</t>
        </r>
        <r>
          <rPr>
            <sz val="9"/>
            <rFont val="Tahoma"/>
            <family val="2"/>
          </rPr>
          <t xml:space="preserve">
</t>
        </r>
      </text>
    </comment>
    <comment ref="K45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68" authorId="1">
      <text>
        <r>
          <rPr>
            <sz val="9"/>
            <rFont val="Tahoma"/>
            <family val="2"/>
          </rPr>
          <t xml:space="preserve">ขออนุมัติกรมฯ หนังสือที่ กษ 0603/6551 ลว 31 ตค 55 เปลี่ยนชื่อรายการ </t>
        </r>
      </text>
    </comment>
    <comment ref="M68" authorId="1">
      <text>
        <r>
          <rPr>
            <b/>
            <sz val="9"/>
            <rFont val="Tahoma"/>
            <family val="2"/>
          </rPr>
          <t>ขออนุมัติกรม แก้ไข จากเดิม 2 ล้อ เป็น 4 ล้อ</t>
        </r>
        <r>
          <rPr>
            <sz val="9"/>
            <rFont val="Tahoma"/>
            <family val="2"/>
          </rPr>
          <t xml:space="preserve">
</t>
        </r>
      </text>
    </comment>
    <comment ref="K69" authorId="1">
      <text>
        <r>
          <rPr>
            <b/>
            <sz val="9"/>
            <rFont val="Tahoma"/>
            <family val="2"/>
          </rPr>
          <t xml:space="preserve">ขอสำนักงบเปลี่ยนชิ่อรายการจึงต้องเปลี่ยนรหัส จาก 0700679001120003
</t>
        </r>
        <r>
          <rPr>
            <sz val="9"/>
            <rFont val="Tahoma"/>
            <family val="2"/>
          </rPr>
          <t xml:space="preserve">
</t>
        </r>
      </text>
    </comment>
    <comment ref="M69" authorId="1">
      <text>
        <r>
          <rPr>
            <sz val="9"/>
            <rFont val="Tahoma"/>
            <family val="2"/>
          </rPr>
          <t>ขออนุมัติสำนักงบเปลี่ยนแปลงชื่อรายการ</t>
        </r>
      </text>
    </comment>
    <comment ref="K70" authorId="1">
      <text>
        <r>
          <rPr>
            <sz val="9"/>
            <rFont val="Tahoma"/>
            <family val="2"/>
          </rPr>
          <t xml:space="preserve">ขออนุมัติกรมฯ หนังสือที่ กษ 0603/6551 ลว 31 ตค 55 เปลี่ยนชื่อรายการ </t>
        </r>
      </text>
    </comment>
    <comment ref="M70" authorId="1">
      <text>
        <r>
          <rPr>
            <b/>
            <sz val="9"/>
            <rFont val="Tahoma"/>
            <family val="2"/>
          </rPr>
          <t xml:space="preserve">ขออนุมัติกรม แก้ไข จากเดิม 2 ล้อ เป็น 4 ล้อ
</t>
        </r>
        <r>
          <rPr>
            <sz val="9"/>
            <rFont val="Tahoma"/>
            <family val="2"/>
          </rPr>
          <t xml:space="preserve">
</t>
        </r>
      </text>
    </comment>
    <comment ref="K72" authorId="1">
      <text>
        <r>
          <rPr>
            <b/>
            <sz val="9"/>
            <rFont val="Tahoma"/>
            <family val="2"/>
          </rPr>
          <t xml:space="preserve">ขอสำนักงบเปลี่ยนชิ่อรายการจึงต้องเปลี่ยนรหัส จาก 0700679001120003
</t>
        </r>
        <r>
          <rPr>
            <sz val="9"/>
            <rFont val="Tahoma"/>
            <family val="2"/>
          </rPr>
          <t xml:space="preserve">
</t>
        </r>
      </text>
    </comment>
    <comment ref="M72" authorId="1">
      <text>
        <r>
          <rPr>
            <sz val="9"/>
            <rFont val="Tahoma"/>
            <family val="2"/>
          </rPr>
          <t xml:space="preserve">ขออนุมัติสำนักงบเปลี่ยนแปลงชื่อรายการ
</t>
        </r>
      </text>
    </comment>
    <comment ref="K73" authorId="1">
      <text>
        <r>
          <rPr>
            <b/>
            <sz val="9"/>
            <rFont val="Tahoma"/>
            <family val="2"/>
          </rPr>
          <t>ขอสำนักงบเปลี่ยนชิ่อรายการจึงต้องเปลี่ยนรหัส จาก 0700679001120003</t>
        </r>
        <r>
          <rPr>
            <sz val="9"/>
            <rFont val="Tahoma"/>
            <family val="2"/>
          </rPr>
          <t xml:space="preserve">
</t>
        </r>
      </text>
    </comment>
    <comment ref="M73" authorId="1">
      <text>
        <r>
          <rPr>
            <b/>
            <sz val="9"/>
            <rFont val="Tahoma"/>
            <family val="2"/>
          </rPr>
          <t xml:space="preserve">ขออนุมัติสำนักงบเปลี่ยนแปลงชื่อรายการ
</t>
        </r>
        <r>
          <rPr>
            <sz val="9"/>
            <rFont val="Tahoma"/>
            <family val="2"/>
          </rPr>
          <t xml:space="preserve">
</t>
        </r>
      </text>
    </comment>
    <comment ref="K87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93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95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00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02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09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10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124" authorId="1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AG126" authorId="1">
      <text>
        <r>
          <rPr>
            <sz val="9"/>
            <rFont val="Tahoma"/>
            <family val="2"/>
          </rPr>
          <t xml:space="preserve">ครั้งนี้ยังไม่ดึงงบดำเนินงานกับเนื่องจากยังไม่ขอความเห็นชอบให้ดึงเงินกลับฯ จะดำเนินการภายหลัง
</t>
        </r>
      </text>
    </comment>
    <comment ref="K132" authorId="1">
      <text>
        <r>
          <rPr>
            <b/>
            <sz val="9"/>
            <rFont val="Tahoma"/>
            <family val="2"/>
          </rPr>
          <t xml:space="preserve">ขออนุมัติกรม ที่ กษ0603/(กษ 0606/1056) ลว 26 ตค 55 เปลี่ยนชื่อรายการ
</t>
        </r>
        <r>
          <rPr>
            <sz val="9"/>
            <rFont val="Tahoma"/>
            <family val="2"/>
          </rPr>
          <t xml:space="preserve">
</t>
        </r>
      </text>
    </comment>
    <comment ref="M132" authorId="1">
      <text>
        <r>
          <rPr>
            <b/>
            <sz val="9"/>
            <rFont val="Tahoma"/>
            <family val="2"/>
          </rPr>
          <t>ขออนุมัติกรม แก้ไข จากเดิมขนาด 30 แรงม้า เป็นขนาดไม่น้อยกว่า 36 แรงม้า</t>
        </r>
        <r>
          <rPr>
            <sz val="9"/>
            <rFont val="Tahoma"/>
            <family val="2"/>
          </rPr>
          <t xml:space="preserve">
</t>
        </r>
      </text>
    </comment>
    <comment ref="K180" authorId="1">
      <text>
        <r>
          <rPr>
            <sz val="9"/>
            <rFont val="Tahoma"/>
            <family val="2"/>
          </rPr>
          <t xml:space="preserve">แก้ไขจากรหัสเดิม 0700679003120013 เพราะ สำนักงบ ใช้เป็นรหัส ต่อหน่วยเกินกว่า 1 ล้านบาท ตอนจัดสรรให้หน่วยงานเป็นตามนี้
</t>
        </r>
      </text>
    </comment>
    <comment ref="K182" authorId="1">
      <text>
        <r>
          <rPr>
            <sz val="9"/>
            <rFont val="Tahoma"/>
            <family val="2"/>
          </rPr>
          <t xml:space="preserve">แก้ไขชือเลยต้องเปลี่ยนแปลงรหัสด้วย เดิม 0700679003120003 เป็น 0700679003120016
</t>
        </r>
      </text>
    </comment>
    <comment ref="M182" authorId="1">
      <text>
        <r>
          <rPr>
            <b/>
            <sz val="9"/>
            <rFont val="Tahoma"/>
            <family val="2"/>
          </rPr>
          <t>ขอกรมเปลี่ยนชื่อ ไม่มีภาษาอังกฤษ (UPLC-TOF)</t>
        </r>
        <r>
          <rPr>
            <sz val="9"/>
            <rFont val="Tahoma"/>
            <family val="2"/>
          </rPr>
          <t xml:space="preserve">
</t>
        </r>
      </text>
    </comment>
    <comment ref="K192" authorId="1">
      <text>
        <r>
          <rPr>
            <b/>
            <sz val="9"/>
            <rFont val="Tahoma"/>
            <family val="2"/>
          </rPr>
          <t>ขออนุมัติกรมเปลี้ยนแปลงชื่อรายการ จึงต้องเปลี้ยนรหัส จาก 0700679003120001 เป็น 0700679003120015</t>
        </r>
        <r>
          <rPr>
            <sz val="9"/>
            <rFont val="Tahoma"/>
            <family val="2"/>
          </rPr>
          <t xml:space="preserve">
</t>
        </r>
      </text>
    </comment>
    <comment ref="M192" authorId="1">
      <text>
        <r>
          <rPr>
            <b/>
            <sz val="9"/>
            <rFont val="Tahoma"/>
            <family val="2"/>
          </rPr>
          <t>ขออนุมัติเปลี่ยนแปลงชื่อรายการ จากมี ค่ำว่า (Bactoscan) เป็นไม่มีคำนี้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<sst xmlns="http://schemas.openxmlformats.org/spreadsheetml/2006/main" count="3618" uniqueCount="658">
  <si>
    <t>กรมปศุสัตว์</t>
  </si>
  <si>
    <t xml:space="preserve">รายงานผลการจัดซื้อ/จัดจ้าง งบลงทุน ประจำปีงบประมาณ พ.ศ. 2556 </t>
  </si>
  <si>
    <t>ประจำเดือน  มิถุนายน 2556  (30 มิถุนายน 2556)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</si>
  <si>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</si>
  <si>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</si>
  <si>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</si>
  <si>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</si>
  <si>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</si>
  <si>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</si>
  <si>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</si>
  <si>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</si>
  <si>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</si>
  <si>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</si>
  <si>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</si>
  <si>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</si>
  <si>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</si>
  <si>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</si>
  <si>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</si>
  <si>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</si>
  <si>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</si>
  <si>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</si>
  <si>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>งบประมาณคงเหลือหลังก่อหนี้ผูกพันในระบบ GFMIS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</si>
  <si>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</si>
  <si>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</si>
  <si>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</si>
  <si>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</si>
  <si>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แผนเบิกจ่ายเดิม</t>
  </si>
  <si>
    <t>แผนเบิกจ่ายใหม่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</si>
  <si>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</si>
  <si>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</si>
  <si>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</si>
  <si>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หมายเหตุ</t>
  </si>
  <si>
    <t>ราคาต่อหน่วย</t>
  </si>
  <si>
    <t>(จำนวนเงิน)</t>
  </si>
  <si>
    <t>(ว/ด/ป)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</si>
  <si>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</si>
  <si>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</si>
  <si>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</si>
  <si>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</si>
  <si>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</si>
  <si>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</si>
  <si>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</si>
  <si>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</si>
  <si>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0700600000</t>
  </si>
  <si>
    <t>พันธุ์สัตว์</t>
  </si>
  <si>
    <t>H0932</t>
  </si>
  <si>
    <t>ครุภัณฑ์</t>
  </si>
  <si>
    <t>120605</t>
  </si>
  <si>
    <t>เกษตร</t>
  </si>
  <si>
    <t>0700679001110001</t>
  </si>
  <si>
    <t>กรุงเทพ</t>
  </si>
  <si>
    <t>ถังบรรจุไนโตรเจนเหลวขนาดไม่ต่ำกว่า 30 ลิตร</t>
  </si>
  <si>
    <t>ใบ</t>
  </si>
  <si>
    <t>กรม</t>
  </si>
  <si>
    <t>รับโอนกลับครั้งที่ 78,89,127</t>
  </si>
  <si>
    <t>โอนเปลี่ยนแปลงเป็นรายได้แผ่นดิน ครั้งที่ 76 (135,912)+สทป ขอใช้ ครั้งที่ 135 =135,000 +ศอ.พบ ขอใช้ครั้งที่ 153=267348 ครั้งที่ 210(103107) ครั้งที่ 228 (92,983),ครั้งที่ 209</t>
  </si>
  <si>
    <t>วิทย์</t>
  </si>
  <si>
    <t>0700679001110003</t>
  </si>
  <si>
    <t xml:space="preserve">เครื่องล้างทำความสะอาดวัสดุด้วยความถี่สูง (Ultrasonic cleaner)  </t>
  </si>
  <si>
    <t>เครื่อง</t>
  </si>
  <si>
    <t>รับโอนกลับครั้งที่ 137</t>
  </si>
  <si>
    <t>โอนเปลี่ยนแปลง ศอ.พบ ขอใช้ครั้งที่ 153</t>
  </si>
  <si>
    <t>0700679001110004</t>
  </si>
  <si>
    <t>ถังบรรจุน้ำเชื้อแช่แข็ง ขนาดไม่ต่ำกว่า 1.5 ลิตร</t>
  </si>
  <si>
    <t>รับโอนกลับครั้งที่ 78,89</t>
  </si>
  <si>
    <t>0700679001110005</t>
  </si>
  <si>
    <t xml:space="preserve">ถังบรรจุน้ำเชื้อแช่แข็ง ขนาดไม่ต่ำกว่า 20 ลิตร </t>
  </si>
  <si>
    <t>รับโอนกลับครั้งที่ 78,89,122</t>
  </si>
  <si>
    <t>โอน ครั้งที่ 126 (สลก ขอใช้)</t>
  </si>
  <si>
    <t>0700679001110009</t>
  </si>
  <si>
    <t xml:space="preserve">เครื่องปั่นเหวี่ยงแบบตั้งโต๊ะควบคุมการทำงานด้วยระบบไมโครโปรเซสเซอร์ </t>
  </si>
  <si>
    <t>รับโอนกลับครั้งที่ 84,137</t>
  </si>
  <si>
    <t>0700679001110012</t>
  </si>
  <si>
    <t>เครื่องตรวจอวัยวะภายในด้วยคลื่นเสียงความถี่สูง</t>
  </si>
  <si>
    <t>ชุด</t>
  </si>
  <si>
    <t>รับโอนกลับครั้งที่ 181</t>
  </si>
  <si>
    <t>0700679001110008</t>
  </si>
  <si>
    <t>เครื่องอุ่นสไลด์ควบคุมอุณหภูมิสูงสุดไม่น้อยกว่า 60 องศาเซลเซียส</t>
  </si>
  <si>
    <t>รับโอนกลับครั้งที่ 198</t>
  </si>
  <si>
    <t>0700679001110013</t>
  </si>
  <si>
    <t>เครื่องวัดความเข้มข้นของน้ำเชื้อสุกร</t>
  </si>
  <si>
    <t>รับโอนกลับครั้งที่ 89</t>
  </si>
  <si>
    <t>(โอน ครั้งที่ 136 
กกจ.ขอใช้ 32,635, โอนเปลี่ยนแปลง ศอ.พบ ขอใช้ครั้งที่ 153 =5485),ครั้งที่ 249(15836)</t>
  </si>
  <si>
    <t>0700679001110014</t>
  </si>
  <si>
    <t>เครื่องควบคุมอุณหภูมิความเย็น (Cool cabinet)</t>
  </si>
  <si>
    <t>รับโอนครั้งที่ 154</t>
  </si>
  <si>
    <t>โอนเปลี่ยนแปลงครั้งที่ 213 (2500)</t>
  </si>
  <si>
    <t>0700679001110015</t>
  </si>
  <si>
    <t xml:space="preserve">ถังบรรจุน้ำเชื้อแช่แข็ง ขนาดไม่ต่ำกว่า 50 ลิตร </t>
  </si>
  <si>
    <t>รับโอนกลับครั้งที่ 127</t>
  </si>
  <si>
    <t>0700679001120004</t>
  </si>
  <si>
    <t>เครื่องบรรจุน้ำเชื้อชนิดหัวเข็มชนิด 3-4 หัว</t>
  </si>
  <si>
    <t>โอนเปลี่ยนแปลง
ครั้งที่ 216(51910),ครั้งที่ 210(52000),ครั้งที่ 213(17400),ครั้งที่ 214(155940),ครั้งที่ 215(27373),ครั้งที่ 247 (40940)</t>
  </si>
  <si>
    <t>0700679001120007</t>
  </si>
  <si>
    <t>ชุดสปริงเกอร์แบบม้วนสายกลับอัตโนมัติ</t>
  </si>
  <si>
    <t>โอนเปลี่ยนแปลงครั้งที่ 214 (42000)</t>
  </si>
  <si>
    <t>ก่อสร้าง</t>
  </si>
  <si>
    <t>1208</t>
  </si>
  <si>
    <t>0700679001410001</t>
  </si>
  <si>
    <t>โรงเรือนพ่อโคพันธุ์ พร้อมลานเดิน</t>
  </si>
  <si>
    <t>หลัง</t>
  </si>
  <si>
    <t>โอนเปลี่ยนแปลงครั้งที่ 213 (190100)</t>
  </si>
  <si>
    <t>0700679001410002</t>
  </si>
  <si>
    <t>โรงเรือนทดสอบโคสาว</t>
  </si>
  <si>
    <t>รับโอนกลับครั้งที่ 150</t>
  </si>
  <si>
    <t>โอนเปลี่ยนแปลงครั้งที่ 213 (10000)</t>
  </si>
  <si>
    <t>0700679001410003</t>
  </si>
  <si>
    <t xml:space="preserve">ขยายเขตระบบจำหน่ายไฟฟ้า </t>
  </si>
  <si>
    <t>แห่ง</t>
  </si>
  <si>
    <t>รับโอนกลับครั้งที่ 69</t>
  </si>
  <si>
    <t>79002</t>
  </si>
  <si>
    <t>เฝ้าระวัง</t>
  </si>
  <si>
    <t>H0934</t>
  </si>
  <si>
    <t>120610</t>
  </si>
  <si>
    <t>คอม</t>
  </si>
  <si>
    <t>0700679002120001</t>
  </si>
  <si>
    <t xml:space="preserve">ปรับปรุงและพัฒนาระบบการเคลื่อนย้ายสัตว์ ผ่านระบบอิเล็กทรอนิกส์ (e-Movement) </t>
  </si>
  <si>
    <t xml:space="preserve"> ระบบ </t>
  </si>
  <si>
    <t>รับโอนกลับครั้งที่ 122</t>
  </si>
  <si>
    <t>โอนเปลี่ยนแปลง ครั้งที่ 210</t>
  </si>
  <si>
    <t xml:space="preserve"> 0700679002120002</t>
  </si>
  <si>
    <t>ปรับปรุงและพัฒนาระบบฐานข้อมูลการเฝ้าระวังโรคระบาดสัตว์ (e-Smart Surveillance)</t>
  </si>
  <si>
    <t>79003</t>
  </si>
  <si>
    <t>ตรวจสอบ</t>
  </si>
  <si>
    <t>H0936</t>
  </si>
  <si>
    <t>0700679003110151</t>
  </si>
  <si>
    <t>ตู้แช่แข็ง -86 องศาเซลเซียส ขนาดความจุ
ไม่น้อยกว่า 725 ลิตร</t>
  </si>
  <si>
    <t>ตู้</t>
  </si>
  <si>
    <t>0700679003120002</t>
  </si>
  <si>
    <t>เครื่องแยกสารด้วยก๊าซและหาปริมาณพร้อมยืนยันผลด้วยหลักการวัดมวลขั้นละเอียดสูง (GCXGC-MSTOF)</t>
  </si>
  <si>
    <t>0700679003120004</t>
  </si>
  <si>
    <t>ชุดผลิตน้ำบริสุทธิ์คุณภาพสูง พร้อมอุปกรณ์</t>
  </si>
  <si>
    <t>0700679003120007</t>
  </si>
  <si>
    <t>ชุดแยกสารด้วยของเหลวแรงดันสูงสองขั้นตอนและวัดปริมาณสารด้วยหลักการวัดมวล</t>
  </si>
  <si>
    <t>0700679003120008</t>
  </si>
  <si>
    <t xml:space="preserve">เครื่องวิเคราะห์ปริมาณสารพิษจากเชื้อรา โดยเทคนิคโครมาโทกราฟฟี่ และตัวตรวจวัดชนิดต่าง ๆ พร้อมอุปกรณ์ </t>
  </si>
  <si>
    <t>0700679003120010</t>
  </si>
  <si>
    <t>เครื่องสกัดสารพิษตกค้างด้วยเทคนิค GPC พร้อมอุปกรณ์</t>
  </si>
  <si>
    <t>0700679003120011</t>
  </si>
  <si>
    <t xml:space="preserve">เครื่องวิเคราะห์วิตามินและตัวยา พร้อมอุปกรณ์ </t>
  </si>
  <si>
    <t>120601</t>
  </si>
  <si>
    <t>สำนักงาน</t>
  </si>
  <si>
    <t>0700679002110194</t>
  </si>
  <si>
    <t>เครื่องปรับอากาศชนิดติดผนังขนาด 9,000 BTU.</t>
  </si>
  <si>
    <t>0700679002110195</t>
  </si>
  <si>
    <t>เครื่องปรับอากาศชนิดแขวนฝ้าเพดานขนาด 13,000 BTU.</t>
  </si>
  <si>
    <t>0700679002110196</t>
  </si>
  <si>
    <t>เครื่องปรับอากาศชนิดแขวนฝ้าเพดานขนาด 24,000 BTU.</t>
  </si>
  <si>
    <t>0700600003</t>
  </si>
  <si>
    <t>0700679002410068</t>
  </si>
  <si>
    <t xml:space="preserve">ปรับปรุงห้องโถงชั้น 2, ห้องรองอธิบดี, ห้องประชุม 3และห้องโถงทางเข้า ของอาคารอำนวยการ </t>
  </si>
  <si>
    <t>โอนเปลี่ยนแปลง ครั้งที่ 214(282060)</t>
  </si>
  <si>
    <t>0700679003120005</t>
  </si>
  <si>
    <t xml:space="preserve">ชุดแยกชนิดสารอย่างรวดเร็วและวัดปริมาณสารเร่งเนื้อแดงด้วยหลักการวัดมวลความละเอียดสูงพร้อมอุปกรณ์ (LC-High Resolution MSMS) </t>
  </si>
  <si>
    <t>โอนเปลี่ยนแปลงครั้งที่ 215 (116000)</t>
  </si>
  <si>
    <t>0700679003120006</t>
  </si>
  <si>
    <t>เครื่องวิเคราะห์โลหะหนักปริมาณน้อยและจำแนกชนิดธาตุ (Speciation) พร้อมอุปกรณ์</t>
  </si>
  <si>
    <t>โอนเปลี่ยนแปลงครั้งที่ 215 (60000)</t>
  </si>
  <si>
    <t>0700679003120012</t>
  </si>
  <si>
    <t xml:space="preserve">ชุดสกัดไขมันพร้อมอุปกรณ์ </t>
  </si>
  <si>
    <t>โอน ครั้งที่ 126
 (สลก ขอใช้= 144,430),ครั้งที่ 210(39393),ครั้งที่ 215 (157727)</t>
  </si>
  <si>
    <t>0700679003120015</t>
  </si>
  <si>
    <t>เครื่องตรวจนับจุลินทรีย์ทั้งหมดในน้ำนม</t>
  </si>
  <si>
    <t>0700679003120016</t>
  </si>
  <si>
    <t xml:space="preserve">เครื่องวิเคราะห์แยกชนิดสารตกค้างยาสัตว์ด้วยเทคนิคโครมาโตกราฟ แบบของเหลวสมรรถนะสูงมากและตรวจวัดมวลโมเลกุลอย่างละเอียด </t>
  </si>
  <si>
    <t>โอนเปลี่ยนแปลงครั้งที่ 201,ครั้งที่ 215 (5400)</t>
  </si>
  <si>
    <t>90018</t>
  </si>
  <si>
    <t>ประชาคมเศรษฐกิจอาเซียน</t>
  </si>
  <si>
    <t>H0945</t>
  </si>
  <si>
    <t>120602</t>
  </si>
  <si>
    <t>ยานพาหนะ</t>
  </si>
  <si>
    <t>0700690018110001</t>
  </si>
  <si>
    <t xml:space="preserve">รถบรรทุก (ดีเซล) ขนาด 1 ตัน ขับเคลื่อน 4 ล้อ แบบดับเบิ้ลแค็บ </t>
  </si>
  <si>
    <t xml:space="preserve">คัน </t>
  </si>
  <si>
    <t>รับโอนกลับครั้งที่ 69,78,84,89,101,112,140,150,211,244</t>
  </si>
  <si>
    <t>กสก ขอใช้เหลือจ่าย ครั้งที่ 256</t>
  </si>
  <si>
    <t>120615</t>
  </si>
  <si>
    <t>สนาม</t>
  </si>
  <si>
    <t>0700690018110003</t>
  </si>
  <si>
    <t xml:space="preserve">ตู้คอนเทนเนอร์   </t>
  </si>
  <si>
    <t xml:space="preserve"> ตู้ </t>
  </si>
  <si>
    <t>รับโอนกลับครั้งที่ 140</t>
  </si>
  <si>
    <t>0700690018110004</t>
  </si>
  <si>
    <t>ตู้คอนเทนเนอร์เคลื่อนที่สำหรับจุดตรวจสัตว์</t>
  </si>
  <si>
    <t>0700690018110005</t>
  </si>
  <si>
    <t xml:space="preserve">Mobile Lab แบบรถ 2 ตอน  </t>
  </si>
  <si>
    <t xml:space="preserve"> 0700690018120001</t>
  </si>
  <si>
    <t>รถบรรทุก ขนาด 6 ตัน 6 ล้อ แบบกระบะเทท้าย</t>
  </si>
  <si>
    <t>รับโอนกลับครั้งที่ 69,101,137,211,244</t>
  </si>
  <si>
    <t>ไฟฟ้าและวิทยุ</t>
  </si>
  <si>
    <t>0700690018120002</t>
  </si>
  <si>
    <t xml:space="preserve">ระบบวิทยุสื่อสาร </t>
  </si>
  <si>
    <t>ระบบ</t>
  </si>
  <si>
    <t>0700690018120003</t>
  </si>
  <si>
    <t>Mobile rendering สำหรับเผาทำลายซากสัตว์หรือพาหะของโรค</t>
  </si>
  <si>
    <t>0700690018120005</t>
  </si>
  <si>
    <t xml:space="preserve">Mobile Lab แบบรถตู้ </t>
  </si>
  <si>
    <t>0700690018410001</t>
  </si>
  <si>
    <t xml:space="preserve">โรงเรือนพ่นน้ำยาฆ่าเชื้อ แบบอัตโนมัติ  </t>
  </si>
  <si>
    <t>รับโอนกลับครั้งที่ 150,154,198,211,244</t>
  </si>
  <si>
    <t>กสก ขอใช้เหลือจ่าย ครั้งที่ 256 (43,700)</t>
  </si>
  <si>
    <t>สำนักงานเลขานุการกรม</t>
  </si>
  <si>
    <t>สลก</t>
  </si>
  <si>
    <t>ขออนุมัติใช้เงินเหลือจ่าย
ครั้งที่ 126</t>
  </si>
  <si>
    <t>หวัดนก</t>
  </si>
  <si>
    <t>H0935</t>
  </si>
  <si>
    <t>0700679002110197</t>
  </si>
  <si>
    <t>ตู้สูง ขนาด 79x40x175 cm. พร้อมบานประตูตู้ ขนาด 16x39x166 cm./เมเปิ้ล</t>
  </si>
  <si>
    <t>รอส่งมอบ</t>
  </si>
  <si>
    <t>โอนเปลี่ยนแปลง จากดำเนินงาน  ครั้งที่ 236</t>
  </si>
  <si>
    <t>0700679002110199</t>
  </si>
  <si>
    <t>เครื่องปรับอากาศชนิดติดผนังขนาด 12,000 BTU.</t>
  </si>
  <si>
    <t>อยู่ระหว่างประกาศสอบราคา 
(เปิดซอง 19 กค.56)</t>
  </si>
  <si>
    <t>โอนเปลี่ยนแปลง จากดำเนินงาน  ครั้งที่ 254</t>
  </si>
  <si>
    <t>0700679002110198</t>
  </si>
  <si>
    <t>ตู้สูง ขนาด 79x40x175 cm. พร้อมบานประตูตู้ ขนาด 16x39x83 cm./เมเปิ้ล และบานประตูตู้ขนาด 5x39x83 cm./กระจกใส</t>
  </si>
  <si>
    <t>0700679002410070</t>
  </si>
  <si>
    <t>ปรับปรุงห้องน้ำชาย-หญิง และห้องเตรียมการประชุมอาคารอำนวยการ</t>
  </si>
  <si>
    <t>อยู่ระหว่างแก้ไขสัญญา 
เนื่องจากบริษัทฯ ระบุหน่วยนับผิด</t>
  </si>
  <si>
    <t>โอนเปลี่ยนจากงบดำเนินงาน เป็น 
งบลงทน ครั้งที่ 219</t>
  </si>
  <si>
    <t>0700679002410072</t>
  </si>
  <si>
    <t>ปรับปรุงห้องรับรอง,โถงบันได,ห้องเลขารองอธิบดี,ห้องงานช่วยผู้บริหาร อาคารอำนวยการ กรมปศุสัตว์</t>
  </si>
  <si>
    <t>โอนเปลี่ยนจากงบดำเนินงาน เป็น 
งบลงทน ครั้งที่ 254</t>
  </si>
  <si>
    <t>79004</t>
  </si>
  <si>
    <t>พระราชดำริ</t>
  </si>
  <si>
    <t>H0940</t>
  </si>
  <si>
    <t>120612</t>
  </si>
  <si>
    <t>งานบ้านงานครัว</t>
  </si>
  <si>
    <t>0700679004110101</t>
  </si>
  <si>
    <t>ถังบำบัดน้ำเสีย ไม่อัดอากาศ ขนาด 3,000 ลิตร</t>
  </si>
  <si>
    <t>โอนเปลี่ยนจากงบดำเนินงาน เป็น 
งบลงทน ครั้งที่ 253</t>
  </si>
  <si>
    <t>กองการเจ้าหน้าที่</t>
  </si>
  <si>
    <t>0700600004</t>
  </si>
  <si>
    <t>79001</t>
  </si>
  <si>
    <t>0700679001110166</t>
  </si>
  <si>
    <t xml:space="preserve">เครื่องปรับอากาศแบบแยกส่วนชนิดตั้งพื้นหรือชนิดแขวน (มีระบบฟอกอากาศ) ขนาด 24,000 บีทียู </t>
  </si>
  <si>
    <t>กกจ</t>
  </si>
  <si>
    <t>ขออนุมัติใช้เงินเหลือจ่าย
ครั้งที่ 136</t>
  </si>
  <si>
    <t>0700679001110177</t>
  </si>
  <si>
    <t>เครื่องพิมพ์ชนิดเลเซอร์/ชนิด LED ขาวดำ (30 หน้า/นาที)</t>
  </si>
  <si>
    <t>ขออนุมัติใช้เงินเหลือจ่าย
ครั้งที่ 249</t>
  </si>
  <si>
    <t>กองแผนงาน</t>
  </si>
  <si>
    <t>0700600008</t>
  </si>
  <si>
    <t>0700679001110173</t>
  </si>
  <si>
    <t>เครื่องคอมพิวเตอร์สำหรับงานสำนักงาน (จอขนาดไม่น้อยกว่า 18 นิ้ว)</t>
  </si>
  <si>
    <t>ขออนุมัติใช้เงินเหลือจ่าย
ครั้งที่ 228</t>
  </si>
  <si>
    <t>0700679001110176</t>
  </si>
  <si>
    <t>เครื่องคอมพิวเตอร์สำหรับงานประมวลผล แบบที่ 1 (จอขนาดไม่น้อยกว่า 18 นิ้ว)</t>
  </si>
  <si>
    <t>0700679001110178</t>
  </si>
  <si>
    <t xml:space="preserve">เครื่องพิมพ์ชนิดเลเซอร์/ชนิด LED สี แบบ Network </t>
  </si>
  <si>
    <t>สำนักส่งเสริมและพัฒนาการปศุสัตว์</t>
  </si>
  <si>
    <t>0700600015</t>
  </si>
  <si>
    <t>ถ่ายทอด</t>
  </si>
  <si>
    <t>H0939</t>
  </si>
  <si>
    <t>0700679004410013</t>
  </si>
  <si>
    <t>ปรับปรุงต่อเติมห้องทำงาน ตึกชัยอัศวรักษ์ ชั้น 6</t>
  </si>
  <si>
    <t>งาน</t>
  </si>
  <si>
    <t>รอส่งมอบงาน</t>
  </si>
  <si>
    <t>ขออนุมัติใช้เงินเหลือจ่าย
ครั้งที่ 215</t>
  </si>
  <si>
    <t>ศูนย์วิจัยและบำรุงพันธุ์สัตว์ทับกวาง</t>
  </si>
  <si>
    <t>0700600018</t>
  </si>
  <si>
    <t>0700679001120006</t>
  </si>
  <si>
    <t>สระบุรี</t>
  </si>
  <si>
    <t>รถฟาร์มแทรกเตอร์ ขนาด 85 แรงม้าชนิดขับเคลื่อน 4 ล้อ</t>
  </si>
  <si>
    <t>คัน</t>
  </si>
  <si>
    <t>ธ.ค.55</t>
  </si>
  <si>
    <t>17/12/55</t>
  </si>
  <si>
    <t>มี.ค.56</t>
  </si>
  <si>
    <t>กพ.56</t>
  </si>
  <si>
    <t>สพพ.</t>
  </si>
  <si>
    <t>สถานีวิจัยทดสอบพันธุ์สัตว์สระแก้ว</t>
  </si>
  <si>
    <t>0700600022</t>
  </si>
  <si>
    <t>สระแก้ว</t>
  </si>
  <si>
    <t>18/3/56</t>
  </si>
  <si>
    <t>พค.56</t>
  </si>
  <si>
    <t>โอนเงินกลับครั้งที่ 181</t>
  </si>
  <si>
    <t>สถานีวิจัยทดสอบพันธุ์สัตว์ปราจีนบุรี</t>
  </si>
  <si>
    <t xml:space="preserve">ศูนย์วิจัยและบำรุงพันธุ์สัตว์กบินทร์บุรี </t>
  </si>
  <si>
    <t>0700600023</t>
  </si>
  <si>
    <t>ปราจีนบุรี</t>
  </si>
  <si>
    <t>รถฟาร์มแทรกเตอร์ ขนาด 85 แรงม้า ชนิดขับเคลื่อน 4 ล้อ</t>
  </si>
  <si>
    <t>19/12/55</t>
  </si>
  <si>
    <t>13/11/55</t>
  </si>
  <si>
    <t>ธ.ค 55, ก.พ.56</t>
  </si>
  <si>
    <t>ธค55,มค56</t>
  </si>
  <si>
    <t>โอนเงินกลับครั้งที่ 69</t>
  </si>
  <si>
    <t>-</t>
  </si>
  <si>
    <t xml:space="preserve">สถานีวิจัยทดสอบพันธุ์สัตว์ปากช่อง </t>
  </si>
  <si>
    <t>ศูนย์วิจัยและบำรุงพันธุ์สัตว์นครราชสีมา</t>
  </si>
  <si>
    <t>0700600025</t>
  </si>
  <si>
    <t>0700679001120008</t>
  </si>
  <si>
    <t>นครราชสีมา</t>
  </si>
  <si>
    <t>ชุดสปริงเกอร์แบบใช้เครื่องยนต์เป็นต้นกำลัง</t>
  </si>
  <si>
    <t>27/3/56</t>
  </si>
  <si>
    <t>ศูนย์วิจัยและบำรุงพันธุ์สัตว์ลำพญากลาง</t>
  </si>
  <si>
    <t>0700600026</t>
  </si>
  <si>
    <t>ลพบุรี</t>
  </si>
  <si>
    <t>สถานีวิจัยทดสอบพันธุ์สัตว์อุดรธานี</t>
  </si>
  <si>
    <t xml:space="preserve"> สถานีวิจัยทดสอบพันธุ์สัตว์อุดรธานี</t>
  </si>
  <si>
    <t>0700600034</t>
  </si>
  <si>
    <t>0700679001120001</t>
  </si>
  <si>
    <t>อุดรธานี</t>
  </si>
  <si>
    <t>รถบรรทุก (ดีเซล) ขนาด 3 ตัน 6 ล้อ</t>
  </si>
  <si>
    <t>ม.ค.56</t>
  </si>
  <si>
    <t>9/1/56</t>
  </si>
  <si>
    <t>ศูนย์วิจัยและบำรุงพันธุ์สัตว์หนองกวาง</t>
  </si>
  <si>
    <t>0700600044</t>
  </si>
  <si>
    <t>0700679001110174</t>
  </si>
  <si>
    <t>ราชบุรี</t>
  </si>
  <si>
    <t>ป้ายชื่อสัตว์ทรงอนุเคราะห์</t>
  </si>
  <si>
    <t>ป้าย</t>
  </si>
  <si>
    <t>ขออนุมัติใช้เงินเหลือจ่าย
ครั้งที่ 216</t>
  </si>
  <si>
    <t>0700679001110175</t>
  </si>
  <si>
    <t>เครื่องสูบน้ำ แบบหอยโข่ง มอเตอร์ไฟฟ้า สูบน้ำได้ 1,130 ลิตรต่อนาที</t>
  </si>
  <si>
    <t>ศูนย์วิจัยและพัฒนาอาหารสัตว์เพชรบุรี</t>
  </si>
  <si>
    <t>0700600074</t>
  </si>
  <si>
    <t>อาหารสัตว์</t>
  </si>
  <si>
    <t>H0933</t>
  </si>
  <si>
    <t>0700679001410034</t>
  </si>
  <si>
    <t>เพชรบุรี</t>
  </si>
  <si>
    <t>ติดตั้งระบบประปาศูนย์วิจัยและพัฒนาอาหารสัตว์เพชรบุรี</t>
  </si>
  <si>
    <t xml:space="preserve">มิย ,กค,สค,กย 56 </t>
  </si>
  <si>
    <t>สอส.</t>
  </si>
  <si>
    <t>เบิกจ่ายบางส่วน</t>
  </si>
  <si>
    <t xml:space="preserve">โอนเปลี่ยนแปลงเงินเหลือจ่ายจาก พันธุ์สัตว์ เป็น อาหารสัตว์  
ครั้งที่ 153 </t>
  </si>
  <si>
    <t>สำนักควบคุม ป้องกันและ
บำบัดโรคสัตว์</t>
  </si>
  <si>
    <t>กองคลัง</t>
  </si>
  <si>
    <t>0700600083</t>
  </si>
  <si>
    <t>มิ.ย.,ก.ค,ส.ค.,ก.ย.56</t>
  </si>
  <si>
    <t>สคบ.</t>
  </si>
  <si>
    <t>โอนกลับครั้งที่ 122</t>
  </si>
  <si>
    <t>พ.ค.56</t>
  </si>
  <si>
    <t>กค.56</t>
  </si>
  <si>
    <t>ก.พ.56</t>
  </si>
  <si>
    <t>มิย.56</t>
  </si>
  <si>
    <t>0700690018110002</t>
  </si>
  <si>
    <t>ตู้แช่แข็ง -20 องศาเซลเซียส สำหรับเก็บตัวอย่างซากสัตว์นำเข้า</t>
  </si>
  <si>
    <t>ก.ค.56</t>
  </si>
  <si>
    <t>กย.56</t>
  </si>
  <si>
    <t>อยู่ระหว่างขออนุมัติกรมฯโอนไปให้ส่วนภูมิภาค</t>
  </si>
  <si>
    <t>มิ.ย.56</t>
  </si>
  <si>
    <t>โอนเงินกลับครั้งที่ 140</t>
  </si>
  <si>
    <t>เมย.,มิย.56</t>
  </si>
  <si>
    <t>ขออนุมัติกรมฯ โอนไปให้กับส่วนภูมิภาค ครั้งที่ 10</t>
  </si>
  <si>
    <t>เม.ย.56</t>
  </si>
  <si>
    <t>ก.ย.56</t>
  </si>
  <si>
    <t>19/3/56</t>
  </si>
  <si>
    <t>อยู่ระหว่างประกาศสอบราคา</t>
  </si>
  <si>
    <t>โอนไปให้ส่วนภูมิภาค ครั้งที่ 70</t>
  </si>
  <si>
    <t>อยู่ระหว่างกำหนดคุณลักษณะเฉพาะฯ</t>
  </si>
  <si>
    <t>ด่านกักสัตว์หนองคาย</t>
  </si>
  <si>
    <t>0700600087</t>
  </si>
  <si>
    <t>หนองคาย</t>
  </si>
  <si>
    <t>โอนกลับครั้งที่ 198</t>
  </si>
  <si>
    <t>ด่านกักสัตว์มุกดาหาร</t>
  </si>
  <si>
    <t>0700600088</t>
  </si>
  <si>
    <t>มุกดาหาร</t>
  </si>
  <si>
    <t>21/2/56</t>
  </si>
  <si>
    <t>โอนเงินกลับครั้งที่ 211</t>
  </si>
  <si>
    <t>ด่านกักสัตว์แม่ฮ่องสอน</t>
  </si>
  <si>
    <t>0700600090</t>
  </si>
  <si>
    <t>แม่ฮ่องสอน</t>
  </si>
  <si>
    <t>7/1/56</t>
  </si>
  <si>
    <t>12/3/56</t>
  </si>
  <si>
    <t>ด่านกักสัตว์กำแพงเพชร</t>
  </si>
  <si>
    <t>0700600091</t>
  </si>
  <si>
    <t>กำแพงเพชร</t>
  </si>
  <si>
    <t>27/12/55</t>
  </si>
  <si>
    <t>โอนกลับครั้งที่ 69</t>
  </si>
  <si>
    <t>ด่านกักสัตว์ตาก</t>
  </si>
  <si>
    <t>0700600092</t>
  </si>
  <si>
    <t>ตาก</t>
  </si>
  <si>
    <t>28/3/56</t>
  </si>
  <si>
    <t>โอนกลับครั้งที่ 154</t>
  </si>
  <si>
    <t>28/2/56</t>
  </si>
  <si>
    <t>ด่านกักสัตว์เพชรบุรี</t>
  </si>
  <si>
    <t>0700600095</t>
  </si>
  <si>
    <t>8/1/56</t>
  </si>
  <si>
    <t>โอนกลับครั้งที่ 101</t>
  </si>
  <si>
    <t>ด่านกักสัตว์ประจวบคีรีขันธ์</t>
  </si>
  <si>
    <t>0700600096</t>
  </si>
  <si>
    <t>ประจวบคีรีขันธ์</t>
  </si>
  <si>
    <t>26/2/56</t>
  </si>
  <si>
    <t>ด่านกักสัตว์สงขลา</t>
  </si>
  <si>
    <t>0700600099</t>
  </si>
  <si>
    <t>สงขลา</t>
  </si>
  <si>
    <t>29/3/56</t>
  </si>
  <si>
    <t>ด่านกักสัตว์นราธิวาส</t>
  </si>
  <si>
    <t>0700600101</t>
  </si>
  <si>
    <t>นราธิวาส</t>
  </si>
  <si>
    <t>8/3/56</t>
  </si>
  <si>
    <t>โอนกลับครั้งที่ 150</t>
  </si>
  <si>
    <t>ด่านกักสัตว์ชลบุรี</t>
  </si>
  <si>
    <t>สำนักงานปศุสัตว์จังหวัดชลบุรี</t>
  </si>
  <si>
    <t>0700600102</t>
  </si>
  <si>
    <t>ชลบุรี</t>
  </si>
  <si>
    <t>โอนกลับครั้งที่ 84</t>
  </si>
  <si>
    <t>5/3/56</t>
  </si>
  <si>
    <t>ด่านกักสัตว์จันทบุรี</t>
  </si>
  <si>
    <t>สำนักงานปศุสัตว์จังหวัดจันทบุรี</t>
  </si>
  <si>
    <t>0700600103</t>
  </si>
  <si>
    <t>จันทบุรี</t>
  </si>
  <si>
    <t>โอนกลับครั้งที่ 244</t>
  </si>
  <si>
    <t>ด่านกักสัตว์ตราด</t>
  </si>
  <si>
    <t>สำนักงานปศุสัตว์จังหวัดตราด</t>
  </si>
  <si>
    <t>0700600104</t>
  </si>
  <si>
    <t>ตราด</t>
  </si>
  <si>
    <t>ด่านกักสัตว์สระแก้ว</t>
  </si>
  <si>
    <t>สำนักงานปศุสัตว์จังหวัดสระแก้ว</t>
  </si>
  <si>
    <t>0700600107</t>
  </si>
  <si>
    <t>0700679002410071</t>
  </si>
  <si>
    <t>ปรับปรุงคอกโคและคอกพักสุกร เป็นอาคารบ้านหมาน่าอยู่</t>
  </si>
  <si>
    <t>อยู่ระหว่างประกาศสอบราคา (เปิดซอง 4 กค 56)</t>
  </si>
  <si>
    <t>ขอเปลี่ยนแปลง จากงบดำเนินงาน ครั้งที่ 248</t>
  </si>
  <si>
    <t xml:space="preserve">ด่านกักสัตว์สุรินทร์ </t>
  </si>
  <si>
    <t>สำนักงานปศุสัตว์จังหวัดสุรินทร์</t>
  </si>
  <si>
    <t>0700600109</t>
  </si>
  <si>
    <t>สุรินทร์</t>
  </si>
  <si>
    <t>15/3/56</t>
  </si>
  <si>
    <t>ด่านกักสัตว์ศรีสะเกษ</t>
  </si>
  <si>
    <t>สำนักงานปศุสัตว์จังหวัดศรีสะเกษ</t>
  </si>
  <si>
    <t>0700600110</t>
  </si>
  <si>
    <t>ศรีสะเกษ</t>
  </si>
  <si>
    <t>ด่านกักสัตว์อุบลราชธานี</t>
  </si>
  <si>
    <t>สำนักงานปศุสัตว์จังหวัดอุบลราชธานี</t>
  </si>
  <si>
    <t>0700600111</t>
  </si>
  <si>
    <t>อุบลราชธานี</t>
  </si>
  <si>
    <t xml:space="preserve">ด่านกักสัตว์นครพนม </t>
  </si>
  <si>
    <t>สำนักงานปศุสัตว์จังหวัดนครพนม</t>
  </si>
  <si>
    <t>0700600113</t>
  </si>
  <si>
    <t>นครพนม</t>
  </si>
  <si>
    <t>ด่านกักสัตว์ลำปาง</t>
  </si>
  <si>
    <t>สำนักงานปศุสัตว์จังหวัดลำปาง</t>
  </si>
  <si>
    <t>0700600115</t>
  </si>
  <si>
    <t>ลำปาง</t>
  </si>
  <si>
    <t>ด่านกักสัตว์แพร่</t>
  </si>
  <si>
    <t>สำนักงานปศุสัตว์จังหวัดแพร่</t>
  </si>
  <si>
    <t>0700600116</t>
  </si>
  <si>
    <t>แพร่</t>
  </si>
  <si>
    <t>ด่านกักสัตว์น่าน</t>
  </si>
  <si>
    <t>สำนักงานปศุสัตว์จังหวัดน่าน</t>
  </si>
  <si>
    <t>0700600117</t>
  </si>
  <si>
    <t>อุตรดิตถ์</t>
  </si>
  <si>
    <t>11/3/56</t>
  </si>
  <si>
    <t>ด่านกักสัตว์เชียงราย</t>
  </si>
  <si>
    <t>สำนักงานปศุสัตว์จังหวัดเชียงราย</t>
  </si>
  <si>
    <t>0700600118</t>
  </si>
  <si>
    <t>เชียงราย</t>
  </si>
  <si>
    <t>มีค.56</t>
  </si>
  <si>
    <t>ด่านกักสัตว์อุตรดิตถ์</t>
  </si>
  <si>
    <t>สำนักงานปศุสัตว์จังหวัดอุตรดิตถ์</t>
  </si>
  <si>
    <t>0700600119</t>
  </si>
  <si>
    <t xml:space="preserve">ด่านกักสัตว์กาญจนบุรี </t>
  </si>
  <si>
    <t>สำนักงานปศุสัตว์จังหวัดกาญจนบุรี</t>
  </si>
  <si>
    <t>0700600121</t>
  </si>
  <si>
    <t>กาญจนบุรี</t>
  </si>
  <si>
    <t>24/12/55</t>
  </si>
  <si>
    <t>พค.,กค.56</t>
  </si>
  <si>
    <t>6/3/56</t>
  </si>
  <si>
    <t>เมย.56</t>
  </si>
  <si>
    <t>สำนักเทคโนโลยีชีวภาพการผลิตปศุสัตว์</t>
  </si>
  <si>
    <t>0700600127</t>
  </si>
  <si>
    <t>0700679001110168</t>
  </si>
  <si>
    <t>ปทุมธานี</t>
  </si>
  <si>
    <t>ป้ายสแตนเลส</t>
  </si>
  <si>
    <t>5/4/56</t>
  </si>
  <si>
    <t>สทป.</t>
  </si>
  <si>
    <t>ขอใช้เหลือจ่าย ครั้งที่ 135 โดยจะแลกงบดำเนินงาน</t>
  </si>
  <si>
    <t>0700679001110169</t>
  </si>
  <si>
    <t>รูปเหมือนปูนปั้นพ่อโคเนื้อพันธุ์ไทยบราห์มัน</t>
  </si>
  <si>
    <t>ตัว</t>
  </si>
  <si>
    <t>0700679001110170</t>
  </si>
  <si>
    <t>รูปเหมือนปูนปั้นพ่อโคเนื้อพันธุ์ชาร์โรเลส์ สายพันธุ์ไทย</t>
  </si>
  <si>
    <t>0700679001110171</t>
  </si>
  <si>
    <t xml:space="preserve">รูปเหมือนปูนปั้นพ่อโคนมพันธุ์ทรอปิคอล โฮลสไตน์ </t>
  </si>
  <si>
    <t>ศูนย์ผลิตน้ำเชื้อแช่แข็งพ่อพันธุ์ผสมเทียมลำพญากลาง</t>
  </si>
  <si>
    <t xml:space="preserve">ศูนย์วิจัยการผสมเทียมและเทคโนโลยีชีวภาพนครราชสีมา </t>
  </si>
  <si>
    <t>0700600128</t>
  </si>
  <si>
    <t>0700679001110007</t>
  </si>
  <si>
    <t>เครื่องวัดค่าออสโมลาลิตี้ของสารละลาย</t>
  </si>
  <si>
    <t>7/12/55</t>
  </si>
  <si>
    <t>ศูนย์ผลิตน้ำเชื้อพ่อโคพันธุ์โครงการหลวงอินทนนท์</t>
  </si>
  <si>
    <t xml:space="preserve">ศูนย์วิจัยและบำรุงพันธุ์สัตว์เชียงใหม่ </t>
  </si>
  <si>
    <t>0700600129</t>
  </si>
  <si>
    <t>เชียงใหม่</t>
  </si>
  <si>
    <t>25/1/56</t>
  </si>
  <si>
    <t>0700679001110165</t>
  </si>
  <si>
    <t>รถฟาร์มแทรกเตอร์ขนาดไม่น้อยกว่า 36 แรงม้า พร้อมอุปกรณ์ต่อพ่วง</t>
  </si>
  <si>
    <t>22/2/56</t>
  </si>
  <si>
    <t>13/3/56</t>
  </si>
  <si>
    <t>พ.ค.56, ก.ค.56</t>
  </si>
  <si>
    <t xml:space="preserve">ศูนย์ผลิตน้ำเชื้อสุกรราชบุรี </t>
  </si>
  <si>
    <t xml:space="preserve">ศูนย์วิจัยการผสมเทียมและเทคโนโลยีชีวภาพราชบุรี </t>
  </si>
  <si>
    <t>0700600131</t>
  </si>
  <si>
    <t>14/1/56</t>
  </si>
  <si>
    <t xml:space="preserve">ศูนย์วิจัยและพัฒนาเทคโนโลยีย้ายฝากตัวอ่อน </t>
  </si>
  <si>
    <t>ด่านกักสัตว์นครราชสีมา</t>
  </si>
  <si>
    <t>0700600132</t>
  </si>
  <si>
    <t>15/1/56</t>
  </si>
  <si>
    <t>เครื่องปั่นเหวี่ยงแบบตั้งโต๊ะควบคุมการทำงานด้วยระบบไมโครโปรเซสเซอร์</t>
  </si>
  <si>
    <t>11/2/56</t>
  </si>
  <si>
    <t>0700679001120002</t>
  </si>
  <si>
    <t>รถปฏิบัติการเคลื่อนที่สำหรับผลิตน้ำเชื้อและตัวอ่อน</t>
  </si>
  <si>
    <t>ศูนย์วิจัยการผสมเทียมและเทคโนโลยีชีวภาพสระบุรี</t>
  </si>
  <si>
    <t>0700600133</t>
  </si>
  <si>
    <t>โอนกลับครั้งที่ 78</t>
  </si>
  <si>
    <t>6/12/55</t>
  </si>
  <si>
    <t>0700679001110010</t>
  </si>
  <si>
    <t xml:space="preserve">เครื่องอัลตร้าซาวด์เคลื่อนที่ได้ </t>
  </si>
  <si>
    <t>18/1/56</t>
  </si>
  <si>
    <t>เม.ย. 56,ก.ค.56</t>
  </si>
  <si>
    <t>เมย,มิย,กค.56</t>
  </si>
  <si>
    <t>ศูนย์วิจัยการผสมเทียมและเทคโนโลยีชีวภาพชลบุรี</t>
  </si>
  <si>
    <t>0700600134</t>
  </si>
  <si>
    <t>0700679001110006</t>
  </si>
  <si>
    <t xml:space="preserve">กล้องจุลทรรศน์สเตอริโอ </t>
  </si>
  <si>
    <t>ขอเปลี่ยนแปลง จากงบดำเนินงาน ครั้งที่ 234</t>
  </si>
  <si>
    <t>ศูนย์วิจัยการผสมเทียมและเทคโนโลยีชีวภาพนครราชสีมา</t>
  </si>
  <si>
    <t>0700600135</t>
  </si>
  <si>
    <t xml:space="preserve">ถังบรรจุไนโตรเจนเหลวขนาดไม่ต่ำกว่า 30 ลิตร </t>
  </si>
  <si>
    <t>โอนกลับครั้งที่ 127</t>
  </si>
  <si>
    <t>ศูนย์วิจัยการผสมเทียมและเทคโนโลยีชีวภาพขอนแก่น</t>
  </si>
  <si>
    <t>0700600136</t>
  </si>
  <si>
    <t>ขอเปลี่ยนแปลง จากงบดำเนินงาน ครั้งที่ 251</t>
  </si>
  <si>
    <t>0700679001110181</t>
  </si>
  <si>
    <t>เครื่องพิมพ์ชนิด Dot Matrix Printer แบบแคร่ยาว</t>
  </si>
  <si>
    <t>ศูนย์วิจัยการผสมเทียมและเทคโนโลยีชีวภาพเชียงใหม่</t>
  </si>
  <si>
    <t>0700600137</t>
  </si>
  <si>
    <t>12/12/55</t>
  </si>
  <si>
    <t>โอนกลับครั้งที่ 89</t>
  </si>
  <si>
    <t>25/12/55</t>
  </si>
  <si>
    <t>โอนกลับครั้งที่ 181</t>
  </si>
  <si>
    <t xml:space="preserve">ถังบรรจุน้ำเชื้อแช่แข็ง ขนาดไม่ต่ำกว่า 1.5 ลิตร </t>
  </si>
  <si>
    <t>30/1/56</t>
  </si>
  <si>
    <t>ศูนย์วิจัยการผสมเทียมและเทคโนโลยีชีวภาพราชบุรี</t>
  </si>
  <si>
    <t>0700600139</t>
  </si>
  <si>
    <t>กล้องจุลทรรศน์สเตอริโอ</t>
  </si>
  <si>
    <t>เครื่องอัลตร้าซาวด์เคลื่อนที่ได้</t>
  </si>
  <si>
    <t>0700679001110011</t>
  </si>
  <si>
    <t xml:space="preserve">เครื่องแช่แข็งตัวอ่อน </t>
  </si>
  <si>
    <t>ศูนย์วิจัยการผสมเทียมและเทคโนโลยีชีวภาพสุราษฎร์ธานี</t>
  </si>
  <si>
    <t>0700600140</t>
  </si>
  <si>
    <t>สุราษฎร์ธานี</t>
  </si>
  <si>
    <t>29/11/55</t>
  </si>
  <si>
    <t>สำนักงานปศุสัตว์เขต 2</t>
  </si>
  <si>
    <t>0700600145</t>
  </si>
  <si>
    <t>0700679001110172</t>
  </si>
  <si>
    <t>ฉะเชิงเทรา</t>
  </si>
  <si>
    <t>เครื่องปรับอากาศแบบแยกส่วนชนิดตั้งพื้นหรือชนิดแขวน (มีระบบฟอกอากาศ) ขนาด 18,000 บีทียู</t>
  </si>
  <si>
    <t>ขออนุมัติใช้เงินเหลือจ่าย
ครั้งที่ 209</t>
  </si>
  <si>
    <t>ศูนย์วิจัยและถ่ายทอดเทคโนโลยีเชียงราย</t>
  </si>
  <si>
    <t>0700600155</t>
  </si>
  <si>
    <t>0700679004410012</t>
  </si>
  <si>
    <t>ก่อสร้างระบบประปาภูเขา (ดำเนินการเอง)</t>
  </si>
  <si>
    <t>กพก</t>
  </si>
  <si>
    <t>อยู่ระหว่างดำเนินการจัดซื้อ
/จัดจ้าง</t>
  </si>
  <si>
    <t>ขออนุมัติใช้เงินเหลือจ่าย
ครั้งที่ 210</t>
  </si>
  <si>
    <t>สำนักงานปศุสัตว์เขต 6</t>
  </si>
  <si>
    <t>0700600157</t>
  </si>
  <si>
    <t>0700679001110179</t>
  </si>
  <si>
    <t xml:space="preserve">ติดตั้งกล้องวงจรปิด </t>
  </si>
  <si>
    <t>ขออนุมัติใช้เงินเหลือจ่าย
ครั้งที่ 247</t>
  </si>
  <si>
    <t>สำนักงานปศุสัตว์กรุงเทพมหานคร</t>
  </si>
  <si>
    <t>0700600168</t>
  </si>
  <si>
    <t>120609</t>
  </si>
  <si>
    <t>0700679003110155</t>
  </si>
  <si>
    <t>ตู้แช่เย็น ขนาด 9.5 ลูกบาศก์ฟุต (คิว)</t>
  </si>
  <si>
    <t>โอนเปลี่ยนแปลง จาก งบดำเนินงาน ครั้งที่ 258</t>
  </si>
  <si>
    <t>สำนักงานปศุสัตว์จังหวัดพิจิตร</t>
  </si>
  <si>
    <t>0700600220</t>
  </si>
  <si>
    <t>0700679003110153</t>
  </si>
  <si>
    <t xml:space="preserve">โอนเปลี่ยนแปลง จาก งบดำเนินงาน ครั้งที่ 242 </t>
  </si>
  <si>
    <t>0700679003110154</t>
  </si>
  <si>
    <t>เครื่องคอมพิวเตอร์โน้ตบุ้ค สำหรับงานสำนักงาน</t>
  </si>
  <si>
    <t>สำนักงานปศุสัตว์จังหวัดราชบุรี</t>
  </si>
  <si>
    <t>0700600222</t>
  </si>
  <si>
    <t>0700679001410035</t>
  </si>
  <si>
    <t>ก่อสร้างห้องน้ำชาย-หญิง</t>
  </si>
  <si>
    <t>ประกาศสอบราคาครั้งที่ 2 (เปิดซอง 9 กค 56)
 เนื่องจากไม่มีผู้ผ่านคุณสมบัติ</t>
  </si>
  <si>
    <t>ขออนุมัติใช้เงินเหลือจ่าย
ครั้งที่ 213</t>
  </si>
  <si>
    <t>สำนักงานปศุสัตว์จังหวัดพัทลุง</t>
  </si>
  <si>
    <t>0700600240</t>
  </si>
  <si>
    <t>0700679002410069</t>
  </si>
  <si>
    <t>พัทลุง</t>
  </si>
  <si>
    <t>ก่อสร้างรั้วและประตูบริเวณบ้านพัก สำนักงานปศุสัตว์จังหวัดพัทลุง</t>
  </si>
  <si>
    <t>ขออนุมัติใช้เงินเหลือจ่าย
ครั้งที่ 214</t>
  </si>
  <si>
    <t>ด่านกักสัตว์กรุงเทพมหานครทางน้ำ</t>
  </si>
  <si>
    <t>0700600244</t>
  </si>
  <si>
    <t>ด่านกักสัตว์พระนครศรีอยุธยา</t>
  </si>
  <si>
    <t>สำนักงานปศุสัตว์จังหวัดพระนครศรีอยุธยา</t>
  </si>
  <si>
    <t>0700600250</t>
  </si>
  <si>
    <t>อยุธยา</t>
  </si>
  <si>
    <t>ด่านกักสัตว์สุพรรณบุรี</t>
  </si>
  <si>
    <t>สำนักงานปศุสัตว์จังหวัดสุพรรณบุรี</t>
  </si>
  <si>
    <t>0700600251</t>
  </si>
  <si>
    <t>สุพรรณบุรี</t>
  </si>
  <si>
    <t>โอนกลับครั้งที่ 137</t>
  </si>
  <si>
    <t>ด่านกักสัตว์อุดรธานี</t>
  </si>
  <si>
    <t>สำนักงานปศุสัตว์จังหวัดอุดรธานี</t>
  </si>
  <si>
    <t>0700600255</t>
  </si>
  <si>
    <t>14/12/55</t>
  </si>
  <si>
    <t>ด่านกักสัตว์มหาสารคาม</t>
  </si>
  <si>
    <t>สำนักงานปศุสัตว์จังหวัดมหาสารคาม</t>
  </si>
  <si>
    <t>0700600260</t>
  </si>
  <si>
    <t>มหาสารคาม</t>
  </si>
  <si>
    <t>ด่านกักสัตว์ลำพูน</t>
  </si>
  <si>
    <t>สำนักงานปศุสัตว์จังหวัดลำพูน</t>
  </si>
  <si>
    <t>0700600261</t>
  </si>
  <si>
    <t>ลำพูน</t>
  </si>
  <si>
    <t>โอนกลับครั้งที่ 112</t>
  </si>
  <si>
    <t>ด่านกักสัตว์พิษณุโลก</t>
  </si>
  <si>
    <t>สำนักงานปศุสัตว์จังหวัดพิษณุโลก</t>
  </si>
  <si>
    <t>0700600262</t>
  </si>
  <si>
    <t>พิษณุโลก</t>
  </si>
  <si>
    <t>ด่านกักสัตว์นครปฐม</t>
  </si>
  <si>
    <t>สำนักงานปศุสัตว์จังหวัดนครปฐม</t>
  </si>
  <si>
    <t>0700600267</t>
  </si>
  <si>
    <t>นครปฐม</t>
  </si>
  <si>
    <t>18/12/55</t>
  </si>
  <si>
    <t>สำนักตรวจสอบคุณภาพสินค้าปศุสัตว์</t>
  </si>
  <si>
    <t>0700600272</t>
  </si>
  <si>
    <t>สตส.</t>
  </si>
  <si>
    <t>22/1/56</t>
  </si>
  <si>
    <t>สค.56</t>
  </si>
  <si>
    <t>0700679003120009</t>
  </si>
  <si>
    <t xml:space="preserve">เครื่องตรวจหาพันธุกรรมเชื้อดื้อยาต้านจุลชีพ (Real time PCR) ขนาด 48 หลุม  </t>
  </si>
  <si>
    <t>10/1/56</t>
  </si>
  <si>
    <t>ด่านกักสัตว์สุวรรณภูมิ</t>
  </si>
  <si>
    <t>0700600273</t>
  </si>
  <si>
    <t>ด่านกักสัตว์ฉะเชิงเทรา</t>
  </si>
  <si>
    <t>สำนักงานปศุสัตว์จังหวัดฉะเชิงเทรา</t>
  </si>
  <si>
    <t>0700600274</t>
  </si>
  <si>
    <t>กองปศุสัตว์ต่างประเทศ</t>
  </si>
  <si>
    <t>0700600278</t>
  </si>
  <si>
    <t>0700679003110152</t>
  </si>
  <si>
    <t xml:space="preserve">เครื่องปรับอากาศแบบแยกส่วนชนิดตั้งพื้นหรือชนิดแขวน (มีระบบฟอกอากาศ) ขนาด 30,000 บีทียู </t>
  </si>
  <si>
    <t xml:space="preserve">โอนเงินครั้งที่ 201 </t>
  </si>
  <si>
    <t>ด่านกักสัตว์สถานีบรรจุและแยกสินค้ากล่องลาดกระบัง</t>
  </si>
  <si>
    <t>0700600279</t>
  </si>
  <si>
    <t>ด่านกักสัตว์ยโสธร</t>
  </si>
  <si>
    <t>สำนักงานปศุสัตว์จังหวัดยโสธร</t>
  </si>
  <si>
    <t>0700600280</t>
  </si>
  <si>
    <t>ยโสธร</t>
  </si>
  <si>
    <t>ศูนย์วิจัยการผสมเทียมและเทคโนโลยีชีวภาพอุบลราชธานี</t>
  </si>
  <si>
    <t xml:space="preserve">สำนักงานปศุสัตว์จังหวัดอุบลราชธานี </t>
  </si>
  <si>
    <t>0700600282</t>
  </si>
  <si>
    <t>11/11/55</t>
  </si>
  <si>
    <t>เครื่องแช่แข็งตัวอ่อน</t>
  </si>
  <si>
    <t>กองสารวัตรและกักกัน</t>
  </si>
  <si>
    <t>070060028</t>
  </si>
  <si>
    <t>อยู่ระหว่างประกาศสอบราคา (เปิดซอง 1 กค 56)</t>
  </si>
  <si>
    <t>ขออนุมัติใช้เงินเหลือจ่าย ครั้งที่ 256</t>
  </si>
  <si>
    <t>0700690018110012</t>
  </si>
  <si>
    <t>หลังคารถบรรทุก ขนาด 1 ตัน หลังคาไฟเบอร์กลาสหรือเหล็ก</t>
  </si>
  <si>
    <t xml:space="preserve"> </t>
  </si>
  <si>
    <t>รวมทั้งสิ้น</t>
  </si>
  <si>
    <t>ค่าครุภัณฑ์</t>
  </si>
  <si>
    <t>ค่าที่ดินและสิ่งก่อสร้าง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</si>
</sst>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.00_ ;\-#,##0.00\ 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name val="CordiaUPC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Small Font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7" fontId="39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49" fontId="19" fillId="0" borderId="0" xfId="46" applyNumberFormat="1" applyFont="1" applyFill="1" applyBorder="1" applyAlignment="1">
      <alignment horizontal="center" vertical="center"/>
    </xf>
    <xf numFmtId="0" fontId="19" fillId="0" borderId="0" xfId="46" applyNumberFormat="1" applyFont="1" applyFill="1" applyBorder="1" applyAlignment="1">
      <alignment horizontal="center" vertical="center"/>
    </xf>
    <xf numFmtId="49" fontId="20" fillId="0" borderId="0" xfId="46" applyNumberFormat="1" applyFont="1" applyFill="1" applyBorder="1" applyAlignment="1">
      <alignment horizontal="center" vertical="center"/>
    </xf>
    <xf numFmtId="49" fontId="21" fillId="0" borderId="0" xfId="46" applyNumberFormat="1" applyFont="1" applyFill="1" applyBorder="1" applyAlignment="1">
      <alignment horizontal="center" vertical="center"/>
    </xf>
    <xf numFmtId="49" fontId="22" fillId="0" borderId="0" xfId="46" applyNumberFormat="1" applyFont="1" applyFill="1" applyBorder="1" applyAlignment="1">
      <alignment horizontal="center" vertical="center"/>
    </xf>
    <xf numFmtId="49" fontId="23" fillId="0" borderId="0" xfId="46" applyNumberFormat="1" applyFont="1" applyFill="1" applyBorder="1" applyAlignment="1">
      <alignment horizontal="center" vertical="center" wrapText="1"/>
    </xf>
    <xf numFmtId="187" fontId="26" fillId="0" borderId="0" xfId="46" applyNumberFormat="1" applyFont="1" applyFill="1" applyBorder="1" applyAlignment="1">
      <alignment vertical="center"/>
    </xf>
    <xf numFmtId="49" fontId="19" fillId="0" borderId="0" xfId="46" applyNumberFormat="1" applyFont="1" applyFill="1" applyAlignment="1">
      <alignment horizontal="center" vertical="center"/>
    </xf>
    <xf numFmtId="0" fontId="19" fillId="0" borderId="0" xfId="46" applyNumberFormat="1" applyFont="1" applyFill="1" applyAlignment="1">
      <alignment horizontal="center" vertical="center"/>
    </xf>
    <xf numFmtId="49" fontId="20" fillId="0" borderId="0" xfId="46" applyNumberFormat="1" applyFont="1" applyFill="1" applyAlignment="1">
      <alignment horizontal="center" vertical="center"/>
    </xf>
    <xf numFmtId="49" fontId="21" fillId="0" borderId="0" xfId="46" applyNumberFormat="1" applyFont="1" applyFill="1" applyAlignment="1">
      <alignment horizontal="center" vertical="center"/>
    </xf>
    <xf numFmtId="49" fontId="22" fillId="0" borderId="0" xfId="46" applyNumberFormat="1" applyFont="1" applyFill="1" applyAlignment="1">
      <alignment horizontal="center" vertical="center"/>
    </xf>
    <xf numFmtId="49" fontId="23" fillId="0" borderId="0" xfId="46" applyNumberFormat="1" applyFont="1" applyFill="1" applyAlignment="1">
      <alignment horizontal="center" vertical="center" wrapText="1"/>
    </xf>
    <xf numFmtId="187" fontId="19" fillId="0" borderId="10" xfId="46" applyNumberFormat="1" applyFont="1" applyFill="1" applyBorder="1" applyAlignment="1">
      <alignment horizontal="center" vertical="center"/>
    </xf>
    <xf numFmtId="0" fontId="19" fillId="0" borderId="10" xfId="46" applyNumberFormat="1" applyFont="1" applyFill="1" applyBorder="1" applyAlignment="1">
      <alignment horizontal="center" vertical="center"/>
    </xf>
    <xf numFmtId="187" fontId="20" fillId="0" borderId="10" xfId="46" applyNumberFormat="1" applyFont="1" applyFill="1" applyBorder="1" applyAlignment="1">
      <alignment horizontal="center" vertical="center"/>
    </xf>
    <xf numFmtId="187" fontId="22" fillId="0" borderId="10" xfId="46" applyNumberFormat="1" applyFont="1" applyFill="1" applyBorder="1" applyAlignment="1">
      <alignment horizontal="center" vertical="center"/>
    </xf>
    <xf numFmtId="187" fontId="23" fillId="0" borderId="10" xfId="46" applyNumberFormat="1" applyFont="1" applyFill="1" applyBorder="1" applyAlignment="1">
      <alignment horizontal="center" vertical="center" wrapText="1"/>
    </xf>
    <xf numFmtId="187" fontId="22" fillId="0" borderId="11" xfId="46" applyNumberFormat="1" applyFont="1" applyFill="1" applyBorder="1" applyAlignment="1">
      <alignment horizontal="center" vertical="center" wrapText="1"/>
    </xf>
    <xf numFmtId="0" fontId="22" fillId="0" borderId="11" xfId="46" applyNumberFormat="1" applyFont="1" applyFill="1" applyBorder="1" applyAlignment="1">
      <alignment horizontal="center" vertical="center"/>
    </xf>
    <xf numFmtId="49" fontId="20" fillId="0" borderId="11" xfId="46" applyNumberFormat="1" applyFont="1" applyFill="1" applyBorder="1" applyAlignment="1">
      <alignment horizontal="center" vertical="center"/>
    </xf>
    <xf numFmtId="187" fontId="21" fillId="0" borderId="11" xfId="46" applyNumberFormat="1" applyFont="1" applyFill="1" applyBorder="1" applyAlignment="1">
      <alignment horizontal="center" vertical="center" wrapText="1"/>
    </xf>
    <xf numFmtId="187" fontId="28" fillId="0" borderId="12" xfId="46" applyNumberFormat="1" applyFont="1" applyFill="1" applyBorder="1" applyAlignment="1">
      <alignment horizontal="center" vertical="center"/>
    </xf>
    <xf numFmtId="49" fontId="21" fillId="0" borderId="13" xfId="46" applyNumberFormat="1" applyFont="1" applyFill="1" applyBorder="1" applyAlignment="1">
      <alignment horizontal="center" vertical="center" wrapText="1"/>
    </xf>
    <xf numFmtId="49" fontId="21" fillId="0" borderId="14" xfId="46" applyNumberFormat="1" applyFont="1" applyFill="1" applyBorder="1" applyAlignment="1">
      <alignment horizontal="center" vertical="center"/>
    </xf>
    <xf numFmtId="49" fontId="20" fillId="0" borderId="11" xfId="46" applyNumberFormat="1" applyFont="1" applyFill="1" applyBorder="1" applyAlignment="1">
      <alignment horizontal="center" vertical="center" wrapText="1"/>
    </xf>
    <xf numFmtId="187" fontId="22" fillId="0" borderId="13" xfId="46" applyNumberFormat="1" applyFont="1" applyFill="1" applyBorder="1" applyAlignment="1">
      <alignment horizontal="center" vertical="center"/>
    </xf>
    <xf numFmtId="187" fontId="22" fillId="0" borderId="14" xfId="46" applyNumberFormat="1" applyFont="1" applyFill="1" applyBorder="1" applyAlignment="1">
      <alignment horizontal="center" vertical="center"/>
    </xf>
    <xf numFmtId="188" fontId="22" fillId="0" borderId="12" xfId="39" applyFont="1" applyFill="1" applyBorder="1" applyAlignment="1">
      <alignment horizontal="center" vertical="center"/>
    </xf>
    <xf numFmtId="188" fontId="22" fillId="0" borderId="11" xfId="39" applyFont="1" applyFill="1" applyBorder="1" applyAlignment="1">
      <alignment horizontal="center" vertical="center" wrapText="1"/>
    </xf>
    <xf numFmtId="49" fontId="22" fillId="0" borderId="11" xfId="39" applyNumberFormat="1" applyFont="1" applyFill="1" applyBorder="1" applyAlignment="1">
      <alignment horizontal="center" vertical="center" wrapText="1"/>
    </xf>
    <xf numFmtId="49" fontId="23" fillId="0" borderId="11" xfId="39" applyNumberFormat="1" applyFont="1" applyFill="1" applyBorder="1" applyAlignment="1">
      <alignment horizontal="center" vertical="center" wrapText="1"/>
    </xf>
    <xf numFmtId="49" fontId="21" fillId="0" borderId="11" xfId="39" applyNumberFormat="1" applyFont="1" applyFill="1" applyBorder="1" applyAlignment="1">
      <alignment horizontal="center" vertical="center" wrapText="1"/>
    </xf>
    <xf numFmtId="187" fontId="26" fillId="0" borderId="0" xfId="46" applyNumberFormat="1" applyFont="1" applyFill="1" applyBorder="1" applyAlignment="1">
      <alignment horizontal="center" vertical="center"/>
    </xf>
    <xf numFmtId="187" fontId="21" fillId="0" borderId="15" xfId="46" applyNumberFormat="1" applyFont="1" applyFill="1" applyBorder="1" applyAlignment="1">
      <alignment horizontal="center" vertical="center" wrapText="1"/>
    </xf>
    <xf numFmtId="0" fontId="21" fillId="0" borderId="15" xfId="46" applyNumberFormat="1" applyFont="1" applyFill="1" applyBorder="1" applyAlignment="1">
      <alignment horizontal="center" vertical="center"/>
    </xf>
    <xf numFmtId="49" fontId="20" fillId="0" borderId="15" xfId="46" applyNumberFormat="1" applyFont="1" applyFill="1" applyBorder="1" applyAlignment="1">
      <alignment horizontal="center" vertical="center"/>
    </xf>
    <xf numFmtId="49" fontId="21" fillId="0" borderId="16" xfId="46" applyNumberFormat="1" applyFont="1" applyFill="1" applyBorder="1" applyAlignment="1">
      <alignment horizontal="center" vertical="center"/>
    </xf>
    <xf numFmtId="49" fontId="21" fillId="0" borderId="0" xfId="46" applyNumberFormat="1" applyFont="1" applyFill="1" applyBorder="1" applyAlignment="1">
      <alignment horizontal="center" vertical="center"/>
    </xf>
    <xf numFmtId="49" fontId="21" fillId="0" borderId="17" xfId="46" applyNumberFormat="1" applyFont="1" applyFill="1" applyBorder="1" applyAlignment="1">
      <alignment horizontal="center" vertical="center"/>
    </xf>
    <xf numFmtId="49" fontId="20" fillId="0" borderId="15" xfId="46" applyNumberFormat="1" applyFont="1" applyFill="1" applyBorder="1" applyAlignment="1">
      <alignment horizontal="center" vertical="center" wrapText="1"/>
    </xf>
    <xf numFmtId="187" fontId="21" fillId="0" borderId="16" xfId="46" applyNumberFormat="1" applyFont="1" applyFill="1" applyBorder="1" applyAlignment="1">
      <alignment horizontal="center" vertical="center"/>
    </xf>
    <xf numFmtId="187" fontId="21" fillId="0" borderId="17" xfId="46" applyNumberFormat="1" applyFont="1" applyFill="1" applyBorder="1" applyAlignment="1">
      <alignment horizontal="center" vertical="center"/>
    </xf>
    <xf numFmtId="188" fontId="21" fillId="0" borderId="15" xfId="39" applyFont="1" applyFill="1" applyBorder="1" applyAlignment="1">
      <alignment horizontal="center" vertical="center" wrapText="1"/>
    </xf>
    <xf numFmtId="188" fontId="21" fillId="0" borderId="15" xfId="39" applyFont="1" applyFill="1" applyBorder="1" applyAlignment="1">
      <alignment horizontal="center" vertical="center"/>
    </xf>
    <xf numFmtId="49" fontId="21" fillId="0" borderId="15" xfId="46" applyNumberFormat="1" applyFont="1" applyFill="1" applyBorder="1" applyAlignment="1">
      <alignment horizontal="center" vertical="center"/>
    </xf>
    <xf numFmtId="49" fontId="21" fillId="0" borderId="15" xfId="46" applyNumberFormat="1" applyFont="1" applyFill="1" applyBorder="1" applyAlignment="1">
      <alignment horizontal="center" vertical="center" wrapText="1"/>
    </xf>
    <xf numFmtId="49" fontId="21" fillId="0" borderId="15" xfId="39" applyNumberFormat="1" applyFont="1" applyFill="1" applyBorder="1" applyAlignment="1">
      <alignment horizontal="center" vertical="center" wrapText="1"/>
    </xf>
    <xf numFmtId="187" fontId="21" fillId="0" borderId="0" xfId="46" applyNumberFormat="1" applyFont="1" applyFill="1" applyBorder="1" applyAlignment="1">
      <alignment horizontal="center" vertical="center"/>
    </xf>
    <xf numFmtId="187" fontId="21" fillId="0" borderId="18" xfId="46" applyNumberFormat="1" applyFont="1" applyFill="1" applyBorder="1" applyAlignment="1">
      <alignment horizontal="center" vertical="center" wrapText="1"/>
    </xf>
    <xf numFmtId="0" fontId="21" fillId="0" borderId="18" xfId="46" applyNumberFormat="1" applyFont="1" applyFill="1" applyBorder="1" applyAlignment="1">
      <alignment horizontal="center" vertical="center"/>
    </xf>
    <xf numFmtId="49" fontId="20" fillId="0" borderId="18" xfId="46" applyNumberFormat="1" applyFont="1" applyFill="1" applyBorder="1" applyAlignment="1">
      <alignment horizontal="center" vertical="center"/>
    </xf>
    <xf numFmtId="49" fontId="21" fillId="0" borderId="18" xfId="46" applyNumberFormat="1" applyFont="1" applyFill="1" applyBorder="1" applyAlignment="1">
      <alignment horizontal="center" vertical="center" wrapText="1"/>
    </xf>
    <xf numFmtId="49" fontId="20" fillId="0" borderId="18" xfId="46" applyNumberFormat="1" applyFont="1" applyFill="1" applyBorder="1" applyAlignment="1">
      <alignment horizontal="center" vertical="center" wrapText="1"/>
    </xf>
    <xf numFmtId="187" fontId="21" fillId="0" borderId="19" xfId="46" applyNumberFormat="1" applyFont="1" applyFill="1" applyBorder="1" applyAlignment="1">
      <alignment horizontal="center" vertical="center"/>
    </xf>
    <xf numFmtId="187" fontId="21" fillId="0" borderId="20" xfId="46" applyNumberFormat="1" applyFont="1" applyFill="1" applyBorder="1" applyAlignment="1">
      <alignment horizontal="center" vertical="center"/>
    </xf>
    <xf numFmtId="188" fontId="21" fillId="0" borderId="18" xfId="39" applyFont="1" applyFill="1" applyBorder="1" applyAlignment="1">
      <alignment horizontal="center" vertical="center" wrapText="1"/>
    </xf>
    <xf numFmtId="188" fontId="28" fillId="0" borderId="21" xfId="39" applyFont="1" applyFill="1" applyBorder="1" applyAlignment="1">
      <alignment horizontal="center" vertical="center"/>
    </xf>
    <xf numFmtId="49" fontId="28" fillId="0" borderId="21" xfId="39" applyNumberFormat="1" applyFont="1" applyFill="1" applyBorder="1" applyAlignment="1">
      <alignment horizontal="center" vertical="center"/>
    </xf>
    <xf numFmtId="49" fontId="28" fillId="0" borderId="21" xfId="39" applyNumberFormat="1" applyFont="1" applyFill="1" applyBorder="1" applyAlignment="1">
      <alignment horizontal="center" vertical="center" wrapText="1"/>
    </xf>
    <xf numFmtId="49" fontId="28" fillId="0" borderId="21" xfId="53" applyNumberFormat="1" applyFont="1" applyFill="1" applyBorder="1" applyAlignment="1">
      <alignment horizontal="center" vertical="center" wrapText="1"/>
      <protection/>
    </xf>
    <xf numFmtId="49" fontId="28" fillId="0" borderId="0" xfId="53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 wrapText="1"/>
    </xf>
    <xf numFmtId="0" fontId="26" fillId="0" borderId="22" xfId="46" applyNumberFormat="1" applyFont="1" applyFill="1" applyBorder="1" applyAlignment="1">
      <alignment horizontal="left" vertical="center"/>
    </xf>
    <xf numFmtId="0" fontId="26" fillId="0" borderId="23" xfId="46" applyNumberFormat="1" applyFont="1" applyFill="1" applyBorder="1" applyAlignment="1">
      <alignment horizontal="left" vertical="center" wrapText="1"/>
    </xf>
    <xf numFmtId="1" fontId="26" fillId="0" borderId="23" xfId="46" applyNumberFormat="1" applyFont="1" applyFill="1" applyBorder="1" applyAlignment="1">
      <alignment horizontal="center" vertical="center"/>
    </xf>
    <xf numFmtId="187" fontId="26" fillId="0" borderId="23" xfId="46" applyNumberFormat="1" applyFont="1" applyFill="1" applyBorder="1" applyAlignment="1">
      <alignment horizontal="center" vertical="center"/>
    </xf>
    <xf numFmtId="188" fontId="26" fillId="0" borderId="23" xfId="39" applyFont="1" applyFill="1" applyBorder="1" applyAlignment="1">
      <alignment horizontal="center" vertical="center" wrapText="1"/>
    </xf>
    <xf numFmtId="188" fontId="26" fillId="0" borderId="23" xfId="39" applyFont="1" applyFill="1" applyBorder="1" applyAlignment="1">
      <alignment horizontal="right" vertical="center"/>
    </xf>
    <xf numFmtId="188" fontId="26" fillId="0" borderId="23" xfId="39" applyFont="1" applyFill="1" applyBorder="1" applyAlignment="1">
      <alignment horizontal="center" vertical="center"/>
    </xf>
    <xf numFmtId="188" fontId="26" fillId="0" borderId="23" xfId="39" applyFont="1" applyFill="1" applyBorder="1" applyAlignment="1">
      <alignment vertical="center"/>
    </xf>
    <xf numFmtId="49" fontId="29" fillId="0" borderId="23" xfId="39" applyNumberFormat="1" applyFont="1" applyFill="1" applyBorder="1" applyAlignment="1">
      <alignment horizontal="center" vertical="center"/>
    </xf>
    <xf numFmtId="49" fontId="29" fillId="0" borderId="23" xfId="39" applyNumberFormat="1" applyFont="1" applyFill="1" applyBorder="1" applyAlignment="1">
      <alignment horizontal="center" vertical="center" wrapText="1"/>
    </xf>
    <xf numFmtId="49" fontId="29" fillId="0" borderId="22" xfId="39" applyNumberFormat="1" applyFont="1" applyFill="1" applyBorder="1" applyAlignment="1">
      <alignment horizontal="center" vertical="center"/>
    </xf>
    <xf numFmtId="49" fontId="28" fillId="0" borderId="22" xfId="53" applyNumberFormat="1" applyFont="1" applyFill="1" applyBorder="1" applyAlignment="1">
      <alignment horizontal="center" vertical="center" wrapText="1"/>
      <protection/>
    </xf>
    <xf numFmtId="49" fontId="28" fillId="0" borderId="23" xfId="53" applyNumberFormat="1" applyFont="1" applyFill="1" applyBorder="1" applyAlignment="1">
      <alignment horizontal="center" vertical="center" wrapText="1"/>
      <protection/>
    </xf>
    <xf numFmtId="49" fontId="26" fillId="0" borderId="24" xfId="53" applyNumberFormat="1" applyFont="1" applyFill="1" applyBorder="1" applyAlignment="1">
      <alignment horizontal="center" vertical="center"/>
      <protection/>
    </xf>
    <xf numFmtId="49" fontId="26" fillId="0" borderId="24" xfId="53" applyNumberFormat="1" applyFont="1" applyFill="1" applyBorder="1" applyAlignment="1">
      <alignment vertical="center"/>
      <protection/>
    </xf>
    <xf numFmtId="0" fontId="26" fillId="0" borderId="23" xfId="46" applyNumberFormat="1" applyFont="1" applyFill="1" applyBorder="1" applyAlignment="1">
      <alignment horizontal="left" vertical="center"/>
    </xf>
    <xf numFmtId="49" fontId="28" fillId="0" borderId="23" xfId="46" applyNumberFormat="1" applyFont="1" applyFill="1" applyBorder="1" applyAlignment="1" quotePrefix="1">
      <alignment horizontal="center" vertical="center"/>
    </xf>
    <xf numFmtId="49" fontId="28" fillId="0" borderId="23" xfId="46" applyNumberFormat="1" applyFont="1" applyFill="1" applyBorder="1" applyAlignment="1">
      <alignment horizontal="center" vertical="center" wrapText="1"/>
    </xf>
    <xf numFmtId="49" fontId="29" fillId="0" borderId="22" xfId="39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vertical="center"/>
      <protection/>
    </xf>
    <xf numFmtId="49" fontId="30" fillId="0" borderId="23" xfId="46" applyNumberFormat="1" applyFont="1" applyFill="1" applyBorder="1" applyAlignment="1">
      <alignment horizontal="center" vertical="center" wrapText="1"/>
    </xf>
    <xf numFmtId="188" fontId="26" fillId="0" borderId="22" xfId="39" applyFont="1" applyFill="1" applyBorder="1" applyAlignment="1">
      <alignment horizontal="right" vertical="center"/>
    </xf>
    <xf numFmtId="49" fontId="29" fillId="0" borderId="15" xfId="39" applyNumberFormat="1" applyFont="1" applyFill="1" applyBorder="1" applyAlignment="1">
      <alignment horizontal="center" vertical="center"/>
    </xf>
    <xf numFmtId="49" fontId="28" fillId="0" borderId="23" xfId="39" applyNumberFormat="1" applyFont="1" applyFill="1" applyBorder="1" applyAlignment="1">
      <alignment horizontal="center" vertical="center"/>
    </xf>
    <xf numFmtId="0" fontId="26" fillId="0" borderId="25" xfId="46" applyNumberFormat="1" applyFont="1" applyFill="1" applyBorder="1" applyAlignment="1">
      <alignment horizontal="left" vertical="center" wrapText="1"/>
    </xf>
    <xf numFmtId="0" fontId="26" fillId="0" borderId="22" xfId="46" applyNumberFormat="1" applyFont="1" applyFill="1" applyBorder="1" applyAlignment="1">
      <alignment horizontal="left" vertical="center" wrapText="1"/>
    </xf>
    <xf numFmtId="1" fontId="26" fillId="0" borderId="22" xfId="46" applyNumberFormat="1" applyFont="1" applyFill="1" applyBorder="1" applyAlignment="1">
      <alignment horizontal="center" vertical="center"/>
    </xf>
    <xf numFmtId="187" fontId="26" fillId="0" borderId="22" xfId="46" applyNumberFormat="1" applyFont="1" applyFill="1" applyBorder="1" applyAlignment="1">
      <alignment horizontal="center" vertical="center"/>
    </xf>
    <xf numFmtId="49" fontId="28" fillId="0" borderId="22" xfId="39" applyNumberFormat="1" applyFont="1" applyFill="1" applyBorder="1" applyAlignment="1">
      <alignment horizontal="center" vertical="center"/>
    </xf>
    <xf numFmtId="49" fontId="28" fillId="0" borderId="22" xfId="39" applyNumberFormat="1" applyFont="1" applyFill="1" applyBorder="1" applyAlignment="1">
      <alignment horizontal="center" vertical="center" wrapText="1"/>
    </xf>
    <xf numFmtId="188" fontId="26" fillId="0" borderId="22" xfId="39" applyFont="1" applyFill="1" applyBorder="1" applyAlignment="1">
      <alignment vertical="center"/>
    </xf>
    <xf numFmtId="0" fontId="26" fillId="0" borderId="23" xfId="53" applyFont="1" applyFill="1" applyBorder="1" applyAlignment="1">
      <alignment horizontal="left" vertical="center" wrapText="1"/>
      <protection/>
    </xf>
    <xf numFmtId="188" fontId="28" fillId="0" borderId="22" xfId="39" applyFont="1" applyFill="1" applyBorder="1" applyAlignment="1">
      <alignment horizontal="center" vertical="center"/>
    </xf>
    <xf numFmtId="0" fontId="26" fillId="0" borderId="23" xfId="54" applyFont="1" applyFill="1" applyBorder="1" applyAlignment="1">
      <alignment vertical="center" wrapText="1"/>
      <protection/>
    </xf>
    <xf numFmtId="0" fontId="26" fillId="0" borderId="23" xfId="55" applyFont="1" applyFill="1" applyBorder="1" applyAlignment="1">
      <alignment vertical="center" wrapText="1"/>
      <protection/>
    </xf>
    <xf numFmtId="49" fontId="30" fillId="0" borderId="22" xfId="46" applyNumberFormat="1" applyFont="1" applyFill="1" applyBorder="1" applyAlignment="1">
      <alignment horizontal="center" vertical="center" wrapText="1"/>
    </xf>
    <xf numFmtId="49" fontId="28" fillId="0" borderId="15" xfId="39" applyNumberFormat="1" applyFont="1" applyFill="1" applyBorder="1" applyAlignment="1">
      <alignment horizontal="center" vertical="center"/>
    </xf>
    <xf numFmtId="188" fontId="26" fillId="0" borderId="22" xfId="39" applyFont="1" applyFill="1" applyBorder="1" applyAlignment="1">
      <alignment horizontal="center" vertical="center"/>
    </xf>
    <xf numFmtId="49" fontId="30" fillId="0" borderId="22" xfId="46" applyNumberFormat="1" applyFont="1" applyFill="1" applyBorder="1" applyAlignment="1">
      <alignment horizontal="center" vertical="center"/>
    </xf>
    <xf numFmtId="188" fontId="26" fillId="0" borderId="22" xfId="39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/>
      <protection/>
    </xf>
    <xf numFmtId="49" fontId="28" fillId="0" borderId="26" xfId="53" applyNumberFormat="1" applyFont="1" applyFill="1" applyBorder="1" applyAlignment="1">
      <alignment horizontal="center" vertical="center" wrapText="1"/>
      <protection/>
    </xf>
    <xf numFmtId="0" fontId="28" fillId="0" borderId="22" xfId="46" applyNumberFormat="1" applyFont="1" applyFill="1" applyBorder="1" applyAlignment="1">
      <alignment horizontal="left" vertical="center" wrapText="1"/>
    </xf>
    <xf numFmtId="49" fontId="26" fillId="0" borderId="23" xfId="46" applyNumberFormat="1" applyFont="1" applyFill="1" applyBorder="1" applyAlignment="1">
      <alignment horizontal="center" vertical="center" wrapText="1"/>
    </xf>
    <xf numFmtId="49" fontId="26" fillId="0" borderId="23" xfId="53" applyNumberFormat="1" applyFont="1" applyFill="1" applyBorder="1" applyAlignment="1">
      <alignment horizontal="left" vertical="center" wrapText="1"/>
      <protection/>
    </xf>
    <xf numFmtId="49" fontId="29" fillId="0" borderId="25" xfId="39" applyNumberFormat="1" applyFont="1" applyFill="1" applyBorder="1" applyAlignment="1">
      <alignment horizontal="center" vertical="center"/>
    </xf>
    <xf numFmtId="49" fontId="28" fillId="0" borderId="27" xfId="53" applyNumberFormat="1" applyFont="1" applyFill="1" applyBorder="1" applyAlignment="1">
      <alignment horizontal="center" vertical="center" wrapText="1"/>
      <protection/>
    </xf>
    <xf numFmtId="0" fontId="28" fillId="0" borderId="23" xfId="46" applyNumberFormat="1" applyFont="1" applyFill="1" applyBorder="1" applyAlignment="1">
      <alignment horizontal="left" vertical="center" wrapText="1"/>
    </xf>
    <xf numFmtId="49" fontId="28" fillId="0" borderId="22" xfId="46" applyNumberFormat="1" applyFont="1" applyFill="1" applyBorder="1" applyAlignment="1">
      <alignment horizontal="center" vertical="center" wrapText="1"/>
    </xf>
    <xf numFmtId="49" fontId="26" fillId="0" borderId="23" xfId="46" applyNumberFormat="1" applyFont="1" applyFill="1" applyBorder="1" applyAlignment="1">
      <alignment horizontal="left" vertical="center" wrapText="1"/>
    </xf>
    <xf numFmtId="49" fontId="26" fillId="0" borderId="23" xfId="53" applyNumberFormat="1" applyFont="1" applyFill="1" applyBorder="1" applyAlignment="1">
      <alignment vertical="center" wrapText="1"/>
      <protection/>
    </xf>
    <xf numFmtId="3" fontId="28" fillId="0" borderId="23" xfId="53" applyNumberFormat="1" applyFont="1" applyFill="1" applyBorder="1" applyAlignment="1">
      <alignment horizontal="center" vertical="center" wrapText="1"/>
      <protection/>
    </xf>
    <xf numFmtId="0" fontId="26" fillId="0" borderId="23" xfId="54" applyFont="1" applyFill="1" applyBorder="1" applyAlignment="1">
      <alignment horizontal="left" vertical="center"/>
      <protection/>
    </xf>
    <xf numFmtId="49" fontId="30" fillId="0" borderId="23" xfId="46" applyNumberFormat="1" applyFont="1" applyFill="1" applyBorder="1" applyAlignment="1" quotePrefix="1">
      <alignment horizontal="center" vertical="center"/>
    </xf>
    <xf numFmtId="49" fontId="30" fillId="0" borderId="23" xfId="46" applyNumberFormat="1" applyFont="1" applyFill="1" applyBorder="1" applyAlignment="1">
      <alignment horizontal="center" vertical="center"/>
    </xf>
    <xf numFmtId="187" fontId="28" fillId="0" borderId="23" xfId="46" applyNumberFormat="1" applyFont="1" applyFill="1" applyBorder="1" applyAlignment="1">
      <alignment horizontal="center" vertical="center" wrapText="1"/>
    </xf>
    <xf numFmtId="49" fontId="28" fillId="0" borderId="17" xfId="53" applyNumberFormat="1" applyFont="1" applyFill="1" applyBorder="1" applyAlignment="1">
      <alignment horizontal="center" vertical="center" wrapText="1"/>
      <protection/>
    </xf>
    <xf numFmtId="49" fontId="28" fillId="0" borderId="15" xfId="53" applyNumberFormat="1" applyFont="1" applyFill="1" applyBorder="1" applyAlignment="1">
      <alignment horizontal="center" vertical="center" wrapText="1"/>
      <protection/>
    </xf>
    <xf numFmtId="3" fontId="28" fillId="0" borderId="22" xfId="53" applyNumberFormat="1" applyFont="1" applyFill="1" applyBorder="1" applyAlignment="1">
      <alignment horizontal="center" vertical="center" wrapText="1"/>
      <protection/>
    </xf>
    <xf numFmtId="49" fontId="30" fillId="0" borderId="22" xfId="46" applyNumberFormat="1" applyFont="1" applyFill="1" applyBorder="1" applyAlignment="1" quotePrefix="1">
      <alignment horizontal="center" vertical="center"/>
    </xf>
    <xf numFmtId="49" fontId="29" fillId="0" borderId="28" xfId="39" applyNumberFormat="1" applyFont="1" applyFill="1" applyBorder="1" applyAlignment="1">
      <alignment horizontal="center" vertical="center" wrapText="1"/>
    </xf>
    <xf numFmtId="1" fontId="22" fillId="0" borderId="21" xfId="46" applyNumberFormat="1" applyFont="1" applyFill="1" applyBorder="1" applyAlignment="1">
      <alignment horizontal="center" vertical="center" wrapText="1"/>
    </xf>
    <xf numFmtId="0" fontId="22" fillId="0" borderId="21" xfId="46" applyNumberFormat="1" applyFont="1" applyFill="1" applyBorder="1" applyAlignment="1">
      <alignment vertical="center"/>
    </xf>
    <xf numFmtId="49" fontId="20" fillId="0" borderId="21" xfId="46" applyNumberFormat="1" applyFont="1" applyFill="1" applyBorder="1" applyAlignment="1">
      <alignment horizontal="center" vertical="center"/>
    </xf>
    <xf numFmtId="187" fontId="22" fillId="0" borderId="21" xfId="46" applyNumberFormat="1" applyFont="1" applyFill="1" applyBorder="1" applyAlignment="1">
      <alignment horizontal="right" vertical="center" wrapText="1"/>
    </xf>
    <xf numFmtId="2" fontId="22" fillId="0" borderId="21" xfId="46" applyNumberFormat="1" applyFont="1" applyFill="1" applyBorder="1" applyAlignment="1">
      <alignment horizontal="center" vertical="center"/>
    </xf>
    <xf numFmtId="187" fontId="22" fillId="0" borderId="21" xfId="46" applyNumberFormat="1" applyFont="1" applyFill="1" applyBorder="1" applyAlignment="1">
      <alignment horizontal="center" vertical="center"/>
    </xf>
    <xf numFmtId="188" fontId="22" fillId="0" borderId="21" xfId="39" applyFont="1" applyFill="1" applyBorder="1" applyAlignment="1">
      <alignment horizontal="center" vertical="center" wrapText="1"/>
    </xf>
    <xf numFmtId="188" fontId="22" fillId="0" borderId="21" xfId="39" applyFont="1" applyFill="1" applyBorder="1" applyAlignment="1">
      <alignment horizontal="right" vertical="center"/>
    </xf>
    <xf numFmtId="4" fontId="32" fillId="0" borderId="21" xfId="46" applyNumberFormat="1" applyFont="1" applyFill="1" applyBorder="1" applyAlignment="1">
      <alignment horizontal="right" vertical="center"/>
    </xf>
    <xf numFmtId="49" fontId="32" fillId="0" borderId="21" xfId="39" applyNumberFormat="1" applyFont="1" applyFill="1" applyBorder="1" applyAlignment="1">
      <alignment horizontal="center" vertical="center"/>
    </xf>
    <xf numFmtId="49" fontId="23" fillId="0" borderId="18" xfId="39" applyNumberFormat="1" applyFont="1" applyFill="1" applyBorder="1" applyAlignment="1">
      <alignment horizontal="center" vertical="center" wrapText="1"/>
    </xf>
    <xf numFmtId="49" fontId="21" fillId="0" borderId="21" xfId="39" applyNumberFormat="1" applyFont="1" applyFill="1" applyBorder="1" applyAlignment="1">
      <alignment horizontal="center" vertical="center"/>
    </xf>
    <xf numFmtId="49" fontId="24" fillId="0" borderId="21" xfId="39" applyNumberFormat="1" applyFont="1" applyFill="1" applyBorder="1" applyAlignment="1">
      <alignment horizontal="center" vertical="center" wrapText="1"/>
    </xf>
    <xf numFmtId="187" fontId="26" fillId="0" borderId="24" xfId="46" applyNumberFormat="1" applyFont="1" applyFill="1" applyBorder="1" applyAlignment="1">
      <alignment vertical="center"/>
    </xf>
    <xf numFmtId="4" fontId="20" fillId="0" borderId="21" xfId="53" applyNumberFormat="1" applyFont="1" applyFill="1" applyBorder="1" applyAlignment="1">
      <alignment horizontal="right" vertical="center"/>
      <protection/>
    </xf>
    <xf numFmtId="188" fontId="22" fillId="0" borderId="21" xfId="39" applyFont="1" applyFill="1" applyBorder="1" applyAlignment="1">
      <alignment horizontal="right" vertical="center" wrapText="1"/>
    </xf>
    <xf numFmtId="2" fontId="22" fillId="0" borderId="21" xfId="39" applyNumberFormat="1" applyFont="1" applyFill="1" applyBorder="1" applyAlignment="1">
      <alignment horizontal="right" vertical="center"/>
    </xf>
    <xf numFmtId="188" fontId="22" fillId="0" borderId="21" xfId="39" applyNumberFormat="1" applyFont="1" applyFill="1" applyBorder="1" applyAlignment="1">
      <alignment vertical="center"/>
    </xf>
    <xf numFmtId="188" fontId="22" fillId="0" borderId="21" xfId="39" applyFont="1" applyFill="1" applyBorder="1" applyAlignment="1">
      <alignment vertical="center"/>
    </xf>
    <xf numFmtId="49" fontId="32" fillId="0" borderId="21" xfId="46" applyNumberFormat="1" applyFont="1" applyFill="1" applyBorder="1" applyAlignment="1">
      <alignment horizontal="center" vertical="center"/>
    </xf>
    <xf numFmtId="49" fontId="23" fillId="0" borderId="21" xfId="39" applyNumberFormat="1" applyFont="1" applyFill="1" applyBorder="1" applyAlignment="1">
      <alignment horizontal="center" vertical="center" wrapText="1"/>
    </xf>
    <xf numFmtId="0" fontId="26" fillId="0" borderId="24" xfId="53" applyFont="1" applyFill="1" applyBorder="1" applyAlignment="1">
      <alignment vertical="center"/>
      <protection/>
    </xf>
    <xf numFmtId="1" fontId="22" fillId="0" borderId="21" xfId="39" applyNumberFormat="1" applyFont="1" applyFill="1" applyBorder="1" applyAlignment="1">
      <alignment horizontal="center" vertical="center"/>
    </xf>
    <xf numFmtId="3" fontId="20" fillId="0" borderId="21" xfId="53" applyNumberFormat="1" applyFont="1" applyFill="1" applyBorder="1" applyAlignment="1">
      <alignment horizontal="center" vertical="center" wrapText="1"/>
      <protection/>
    </xf>
    <xf numFmtId="0" fontId="22" fillId="0" borderId="21" xfId="53" applyFont="1" applyFill="1" applyBorder="1" applyAlignment="1">
      <alignment horizontal="right" vertical="center" wrapText="1"/>
      <protection/>
    </xf>
    <xf numFmtId="49" fontId="22" fillId="0" borderId="21" xfId="46" applyNumberFormat="1" applyFont="1" applyFill="1" applyBorder="1" applyAlignment="1">
      <alignment horizontal="center" vertical="center"/>
    </xf>
    <xf numFmtId="4" fontId="32" fillId="0" borderId="21" xfId="53" applyNumberFormat="1" applyFont="1" applyFill="1" applyBorder="1" applyAlignment="1">
      <alignment vertical="center"/>
      <protection/>
    </xf>
    <xf numFmtId="49" fontId="26" fillId="0" borderId="0" xfId="39" applyNumberFormat="1" applyFont="1" applyFill="1" applyAlignment="1">
      <alignment horizontal="center" vertical="center"/>
    </xf>
    <xf numFmtId="0" fontId="26" fillId="0" borderId="0" xfId="46" applyNumberFormat="1" applyFont="1" applyFill="1" applyAlignment="1">
      <alignment vertical="center"/>
    </xf>
    <xf numFmtId="49" fontId="30" fillId="0" borderId="0" xfId="46" applyNumberFormat="1" applyFont="1" applyFill="1" applyAlignment="1">
      <alignment horizontal="center" vertical="center"/>
    </xf>
    <xf numFmtId="49" fontId="28" fillId="0" borderId="0" xfId="46" applyNumberFormat="1" applyFont="1" applyFill="1" applyAlignment="1">
      <alignment horizontal="center" vertical="center"/>
    </xf>
    <xf numFmtId="49" fontId="28" fillId="0" borderId="0" xfId="46" applyNumberFormat="1" applyFont="1" applyFill="1" applyAlignment="1">
      <alignment vertical="center"/>
    </xf>
    <xf numFmtId="187" fontId="26" fillId="0" borderId="0" xfId="46" applyNumberFormat="1" applyFont="1" applyFill="1" applyAlignment="1">
      <alignment vertical="center" wrapText="1"/>
    </xf>
    <xf numFmtId="187" fontId="26" fillId="0" borderId="0" xfId="46" applyNumberFormat="1" applyFont="1" applyFill="1" applyAlignment="1">
      <alignment horizontal="center" vertical="center"/>
    </xf>
    <xf numFmtId="188" fontId="26" fillId="0" borderId="0" xfId="39" applyFont="1" applyFill="1" applyAlignment="1">
      <alignment horizontal="right" vertical="center"/>
    </xf>
    <xf numFmtId="49" fontId="29" fillId="0" borderId="0" xfId="39" applyNumberFormat="1" applyFont="1" applyFill="1" applyAlignment="1">
      <alignment horizontal="center" vertical="center" wrapText="1"/>
    </xf>
    <xf numFmtId="49" fontId="28" fillId="0" borderId="0" xfId="39" applyNumberFormat="1" applyFont="1" applyFill="1" applyAlignment="1">
      <alignment horizontal="center" vertical="center"/>
    </xf>
    <xf numFmtId="187" fontId="25" fillId="0" borderId="0" xfId="46" applyNumberFormat="1" applyFont="1" applyFill="1" applyAlignment="1">
      <alignment horizontal="center" vertical="center" wrapText="1"/>
    </xf>
    <xf numFmtId="187" fontId="28" fillId="0" borderId="0" xfId="46" applyNumberFormat="1" applyFont="1" applyFill="1" applyAlignment="1">
      <alignment horizontal="center" vertical="center"/>
    </xf>
    <xf numFmtId="187" fontId="28" fillId="0" borderId="0" xfId="46" applyNumberFormat="1" applyFont="1" applyFill="1" applyBorder="1" applyAlignment="1">
      <alignment horizontal="center" vertical="center" wrapText="1"/>
    </xf>
    <xf numFmtId="188" fontId="26" fillId="0" borderId="0" xfId="39" applyFont="1" applyFill="1" applyAlignment="1">
      <alignment horizontal="left" vertical="center"/>
    </xf>
    <xf numFmtId="188" fontId="26" fillId="0" borderId="0" xfId="39" applyFont="1" applyFill="1" applyAlignment="1">
      <alignment vertical="center"/>
    </xf>
    <xf numFmtId="49" fontId="33" fillId="0" borderId="0" xfId="39" applyNumberFormat="1" applyFont="1" applyFill="1" applyAlignment="1">
      <alignment horizontal="center" vertical="center"/>
    </xf>
    <xf numFmtId="43" fontId="25" fillId="0" borderId="0" xfId="39" applyNumberFormat="1" applyFont="1" applyFill="1" applyBorder="1" applyAlignment="1">
      <alignment wrapText="1"/>
    </xf>
    <xf numFmtId="187" fontId="56" fillId="0" borderId="0" xfId="46" applyNumberFormat="1" applyFont="1" applyFill="1" applyBorder="1" applyAlignment="1">
      <alignment vertical="center"/>
    </xf>
    <xf numFmtId="49" fontId="19" fillId="0" borderId="0" xfId="46" applyNumberFormat="1" applyFont="1" applyFill="1" applyBorder="1" applyAlignment="1">
      <alignment horizontal="left" vertical="center"/>
    </xf>
    <xf numFmtId="49" fontId="19" fillId="0" borderId="0" xfId="46" applyNumberFormat="1" applyFont="1" applyFill="1" applyAlignment="1">
      <alignment horizontal="left" vertical="center"/>
    </xf>
    <xf numFmtId="187" fontId="22" fillId="0" borderId="10" xfId="46" applyNumberFormat="1" applyFont="1" applyFill="1" applyBorder="1" applyAlignment="1">
      <alignment horizontal="left" vertical="center"/>
    </xf>
    <xf numFmtId="0" fontId="21" fillId="0" borderId="11" xfId="46" applyNumberFormat="1" applyFont="1" applyFill="1" applyBorder="1" applyAlignment="1">
      <alignment horizontal="left" vertical="center"/>
    </xf>
    <xf numFmtId="49" fontId="22" fillId="0" borderId="11" xfId="46" applyNumberFormat="1" applyFont="1" applyFill="1" applyBorder="1" applyAlignment="1">
      <alignment horizontal="center" vertical="center" wrapText="1"/>
    </xf>
    <xf numFmtId="188" fontId="22" fillId="0" borderId="14" xfId="39" applyFont="1" applyFill="1" applyBorder="1" applyAlignment="1">
      <alignment horizontal="center" vertical="center" wrapText="1"/>
    </xf>
    <xf numFmtId="0" fontId="21" fillId="0" borderId="15" xfId="46" applyNumberFormat="1" applyFont="1" applyFill="1" applyBorder="1" applyAlignment="1">
      <alignment horizontal="left" vertical="center"/>
    </xf>
    <xf numFmtId="187" fontId="28" fillId="0" borderId="23" xfId="46" applyNumberFormat="1" applyFont="1" applyFill="1" applyBorder="1" applyAlignment="1">
      <alignment horizontal="left" vertical="center"/>
    </xf>
    <xf numFmtId="49" fontId="28" fillId="0" borderId="22" xfId="46" applyNumberFormat="1" applyFont="1" applyFill="1" applyBorder="1" applyAlignment="1" quotePrefix="1">
      <alignment horizontal="center" vertical="center"/>
    </xf>
    <xf numFmtId="0" fontId="28" fillId="0" borderId="23" xfId="46" applyNumberFormat="1" applyFont="1" applyFill="1" applyBorder="1" applyAlignment="1">
      <alignment horizontal="center" vertical="center" wrapText="1"/>
    </xf>
    <xf numFmtId="49" fontId="26" fillId="0" borderId="22" xfId="39" applyNumberFormat="1" applyFont="1" applyFill="1" applyBorder="1" applyAlignment="1">
      <alignment horizontal="center" vertical="center"/>
    </xf>
    <xf numFmtId="49" fontId="26" fillId="0" borderId="23" xfId="39" applyNumberFormat="1" applyFont="1" applyFill="1" applyBorder="1" applyAlignment="1">
      <alignment horizontal="center" vertical="center"/>
    </xf>
    <xf numFmtId="49" fontId="26" fillId="0" borderId="15" xfId="39" applyNumberFormat="1" applyFont="1" applyFill="1" applyBorder="1" applyAlignment="1">
      <alignment horizontal="center" vertical="center"/>
    </xf>
    <xf numFmtId="187" fontId="28" fillId="0" borderId="22" xfId="46" applyNumberFormat="1" applyFont="1" applyFill="1" applyBorder="1" applyAlignment="1">
      <alignment horizontal="center" vertical="center" wrapText="1"/>
    </xf>
    <xf numFmtId="49" fontId="28" fillId="0" borderId="23" xfId="46" applyNumberFormat="1" applyFont="1" applyFill="1" applyBorder="1" applyAlignment="1">
      <alignment horizontal="center" vertical="center"/>
    </xf>
    <xf numFmtId="187" fontId="28" fillId="0" borderId="23" xfId="46" applyNumberFormat="1" applyFont="1" applyFill="1" applyBorder="1" applyAlignment="1">
      <alignment horizontal="center" vertical="center" wrapText="1" shrinkToFit="1"/>
    </xf>
    <xf numFmtId="187" fontId="28" fillId="0" borderId="22" xfId="46" applyNumberFormat="1" applyFont="1" applyFill="1" applyBorder="1" applyAlignment="1">
      <alignment horizontal="left" vertical="center"/>
    </xf>
    <xf numFmtId="49" fontId="28" fillId="0" borderId="22" xfId="46" applyNumberFormat="1" applyFont="1" applyFill="1" applyBorder="1" applyAlignment="1">
      <alignment horizontal="center" vertical="center"/>
    </xf>
    <xf numFmtId="49" fontId="28" fillId="0" borderId="23" xfId="39" applyNumberFormat="1" applyFont="1" applyFill="1" applyBorder="1" applyAlignment="1">
      <alignment horizontal="center" vertical="center" wrapText="1"/>
    </xf>
    <xf numFmtId="0" fontId="28" fillId="0" borderId="22" xfId="46" applyNumberFormat="1" applyFont="1" applyFill="1" applyBorder="1" applyAlignment="1">
      <alignment horizontal="left" vertical="center"/>
    </xf>
    <xf numFmtId="0" fontId="28" fillId="0" borderId="23" xfId="46" applyNumberFormat="1" applyFont="1" applyFill="1" applyBorder="1" applyAlignment="1">
      <alignment horizontal="left" vertical="center" wrapText="1" shrinkToFit="1"/>
    </xf>
    <xf numFmtId="0" fontId="28" fillId="0" borderId="22" xfId="46" applyNumberFormat="1" applyFont="1" applyFill="1" applyBorder="1" applyAlignment="1">
      <alignment horizontal="left" vertical="center" wrapText="1" shrinkToFit="1"/>
    </xf>
    <xf numFmtId="187" fontId="28" fillId="0" borderId="22" xfId="46" applyNumberFormat="1" applyFont="1" applyFill="1" applyBorder="1" applyAlignment="1">
      <alignment horizontal="center" vertical="center" wrapText="1" shrinkToFit="1"/>
    </xf>
    <xf numFmtId="0" fontId="28" fillId="0" borderId="23" xfId="46" applyNumberFormat="1" applyFont="1" applyFill="1" applyBorder="1" applyAlignment="1">
      <alignment horizontal="left" vertical="center"/>
    </xf>
    <xf numFmtId="0" fontId="21" fillId="0" borderId="21" xfId="46" applyNumberFormat="1" applyFont="1" applyFill="1" applyBorder="1" applyAlignment="1">
      <alignment horizontal="left" vertical="center"/>
    </xf>
    <xf numFmtId="187" fontId="21" fillId="0" borderId="21" xfId="46" applyNumberFormat="1" applyFont="1" applyFill="1" applyBorder="1" applyAlignment="1">
      <alignment horizontal="center" vertical="center" wrapText="1"/>
    </xf>
    <xf numFmtId="49" fontId="21" fillId="0" borderId="21" xfId="46" applyNumberFormat="1" applyFont="1" applyFill="1" applyBorder="1" applyAlignment="1">
      <alignment horizontal="center" vertical="center"/>
    </xf>
    <xf numFmtId="49" fontId="21" fillId="0" borderId="21" xfId="46" applyNumberFormat="1" applyFont="1" applyFill="1" applyBorder="1" applyAlignment="1">
      <alignment vertical="center"/>
    </xf>
    <xf numFmtId="49" fontId="32" fillId="0" borderId="21" xfId="39" applyNumberFormat="1" applyFont="1" applyFill="1" applyBorder="1" applyAlignment="1">
      <alignment horizontal="center" vertical="center" wrapText="1"/>
    </xf>
    <xf numFmtId="0" fontId="21" fillId="0" borderId="21" xfId="53" applyNumberFormat="1" applyFont="1" applyFill="1" applyBorder="1" applyAlignment="1">
      <alignment horizontal="left" vertical="center"/>
      <protection/>
    </xf>
    <xf numFmtId="49" fontId="20" fillId="0" borderId="21" xfId="53" applyNumberFormat="1" applyFont="1" applyFill="1" applyBorder="1" applyAlignment="1">
      <alignment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3" fontId="21" fillId="0" borderId="21" xfId="53" applyNumberFormat="1" applyFont="1" applyFill="1" applyBorder="1" applyAlignment="1">
      <alignment horizontal="right" vertical="center"/>
      <protection/>
    </xf>
    <xf numFmtId="188" fontId="21" fillId="0" borderId="21" xfId="53" applyNumberFormat="1" applyFont="1" applyFill="1" applyBorder="1" applyAlignment="1">
      <alignment horizontal="right" vertical="center"/>
      <protection/>
    </xf>
    <xf numFmtId="4" fontId="22" fillId="0" borderId="21" xfId="53" applyNumberFormat="1" applyFont="1" applyFill="1" applyBorder="1" applyAlignment="1">
      <alignment horizontal="right" vertical="center"/>
      <protection/>
    </xf>
    <xf numFmtId="49" fontId="20" fillId="0" borderId="21" xfId="39" applyNumberFormat="1" applyFont="1" applyFill="1" applyBorder="1" applyAlignment="1">
      <alignment horizontal="right" vertical="center"/>
    </xf>
    <xf numFmtId="188" fontId="21" fillId="0" borderId="21" xfId="39" applyFont="1" applyFill="1" applyBorder="1" applyAlignment="1">
      <alignment horizontal="right" vertical="center"/>
    </xf>
    <xf numFmtId="188" fontId="21" fillId="0" borderId="21" xfId="39" applyNumberFormat="1" applyFont="1" applyFill="1" applyBorder="1" applyAlignment="1">
      <alignment vertical="center"/>
    </xf>
    <xf numFmtId="189" fontId="21" fillId="0" borderId="21" xfId="39" applyNumberFormat="1" applyFont="1" applyFill="1" applyBorder="1" applyAlignment="1">
      <alignment vertical="center"/>
    </xf>
    <xf numFmtId="3" fontId="22" fillId="0" borderId="21" xfId="53" applyNumberFormat="1" applyFont="1" applyFill="1" applyBorder="1" applyAlignment="1">
      <alignment horizontal="center" vertical="center" wrapText="1"/>
      <protection/>
    </xf>
    <xf numFmtId="0" fontId="28" fillId="0" borderId="0" xfId="46" applyNumberFormat="1" applyFont="1" applyFill="1" applyAlignment="1">
      <alignment horizontal="left" vertical="center"/>
    </xf>
    <xf numFmtId="187" fontId="28" fillId="0" borderId="0" xfId="46" applyNumberFormat="1" applyFont="1" applyFill="1" applyAlignment="1">
      <alignment horizontal="center" vertical="center" wrapText="1"/>
    </xf>
    <xf numFmtId="49" fontId="26" fillId="0" borderId="0" xfId="46" applyNumberFormat="1" applyFont="1" applyFill="1" applyAlignment="1">
      <alignment horizontal="center" vertical="center"/>
    </xf>
    <xf numFmtId="49" fontId="33" fillId="0" borderId="0" xfId="39" applyNumberFormat="1" applyFont="1" applyFill="1" applyAlignment="1">
      <alignment horizontal="center" vertical="center" wrapTex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 6" xfId="43"/>
    <cellStyle name="เครื่องหมายจุลภาค 6 2" xfId="44"/>
    <cellStyle name="เครื่องหมายจุลภาค 7" xfId="45"/>
    <cellStyle name="เครื่องหมายจุลภาค_ครุภัณฑ์ปี 49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_แบบฟอร์ม งบลงทุน แบบ งปม.54-1" xfId="54"/>
    <cellStyle name="ปกติ_แบบฟอร์ม งบลงทุน แบบ งปม.54-1_แบบฟอร์ม 2007 สอบราคา_แก้ไข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11;&#3617;.%202556\&#3591;&#3610;&#3621;&#3591;&#3607;&#3640;&#3609;%202556\&#3619;&#3634;&#3618;&#3591;&#3634;&#3609;&#3591;&#3610;&#3621;&#3591;&#3607;&#3640;&#3609;%2056\&#3591;&#3610;&#3621;&#3591;&#3607;&#3640;&#3609;&#3611;&#3637;%2056%2030%20&#3617;&#3636;&#3618;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31%20&#3626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ลงทุน-สรุปเดือน ก่อหนี้"/>
      <sheetName val="ก่อหนี้ ธ.ค."/>
      <sheetName val="ก่อหนี้ ม.ค."/>
      <sheetName val="ก่อหนี้ ก.พ."/>
      <sheetName val="ก่อหนี้ มี.ค."/>
      <sheetName val="ก่อหนี้ เม.ย."/>
      <sheetName val="เบิกจ่าย"/>
      <sheetName val="เบิกจ่าย ธ.ค.55"/>
      <sheetName val="เบิกจ่าย ก.พ."/>
      <sheetName val="เบิกจ่าย มี.ค."/>
      <sheetName val="เบิกจ่าย (เม.ย.)"/>
      <sheetName val="เบิกจ่าย พ.ค."/>
      <sheetName val="เบิกจ่าย มิ.ย."/>
      <sheetName val="เบิกจ่าย ก.ค."/>
      <sheetName val="เบิกจ่าย ส.ค."/>
      <sheetName val="เบิกจ่าย ก.ย."/>
      <sheetName val="งบลงทุน"/>
      <sheetName val="ยังไม่ก่อหนี้ 28 กพ ขั้นตอน"/>
      <sheetName val="สพพ"/>
      <sheetName val="สคบ"/>
      <sheetName val="สทป"/>
      <sheetName val="สตส"/>
      <sheetName val="ยังไม่ก่อหนี้"/>
      <sheetName val="ก่อหนี้+ยังไม่เบิกจ่าย"/>
      <sheetName val="เหลือจ่าน 30 มิย"/>
      <sheetName val="ก่อสร้าง"/>
      <sheetName val="เหลือจ่าย 22 พค เต็ม"/>
      <sheetName val="เหลือจ่าย 22 พค ใช้ได้จิง"/>
      <sheetName val="เหลือจ่าย 22 พค AEC"/>
      <sheetName val="เหลือจ่าย 22 พค ส่งเสริม"/>
      <sheetName val="เกษตร"/>
      <sheetName val="คอม"/>
      <sheetName val="งานบ้าน"/>
      <sheetName val="ไฟฟ้า"/>
      <sheetName val="ยานพาหนะ"/>
      <sheetName val="วิทย์"/>
      <sheetName val="สนาม"/>
      <sheetName val="สำนักงาน"/>
      <sheetName val="รายงานกระทรวง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เหลือจ่าย1"/>
      <sheetName val="เหลือจ่ายต่ำกว่า 500 "/>
      <sheetName val="รายงาน 55 เอา ปรับปรุงออก"/>
      <sheetName val="รายงาน 55 เอา ปรับปรุงออก เสนอก"/>
      <sheetName val="รายงานกระทรวง (2)"/>
      <sheetName val="ไม่ก่อหนี้"/>
      <sheetName val="ไฟฟ้า"/>
      <sheetName val="วิทย์1"/>
      <sheetName val="เกษตร1"/>
      <sheetName val="ยานพาหนะ1"/>
      <sheetName val="คอม 1"/>
      <sheetName val="สนง1"/>
      <sheetName val="งานบ้าน1"/>
      <sheetName val="โฆษณา1"/>
      <sheetName val="ก่อสร้าง1"/>
      <sheetName val="ก่อสร้าง2"/>
      <sheetName val="วิทย์"/>
      <sheetName val="เกษตร"/>
      <sheetName val="ยานพาหนะ"/>
      <sheetName val="คอม"/>
      <sheetName val="สนง"/>
      <sheetName val="งานบ้าน"/>
      <sheetName val="โฆษณา"/>
      <sheetName val="ก่อสร้าง"/>
      <sheetName val="ก่อสร้าง-เดิม"/>
      <sheetName val="ไม่ก่อหนี้ 14-8-55"/>
      <sheetName val="ไม่ก่อหนี้ new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  <sheetName val="เหลือจ่าย"/>
      <sheetName val="สสช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K213"/>
  <sheetViews>
    <sheetView tabSelected="1" zoomScale="110" zoomScaleNormal="110" zoomScaleSheetLayoutView="100" workbookViewId="0" topLeftCell="A1">
      <selection activeCell="M5" sqref="M5"/>
    </sheetView>
  </sheetViews>
  <sheetFormatPr defaultColWidth="9.140625" defaultRowHeight="15"/>
  <cols>
    <col min="1" max="1" width="5.140625" style="7" customWidth="1"/>
    <col min="2" max="2" width="27.421875" style="153" bestFit="1" customWidth="1"/>
    <col min="3" max="3" width="22.57421875" style="210" hidden="1" customWidth="1"/>
    <col min="4" max="4" width="8.140625" style="154" hidden="1" customWidth="1"/>
    <col min="5" max="5" width="5.421875" style="211" hidden="1" customWidth="1"/>
    <col min="6" max="6" width="10.421875" style="211" hidden="1" customWidth="1"/>
    <col min="7" max="7" width="5.57421875" style="155" hidden="1" customWidth="1"/>
    <col min="8" max="8" width="6.28125" style="156" hidden="1" customWidth="1"/>
    <col min="9" max="9" width="6.28125" style="155" hidden="1" customWidth="1"/>
    <col min="10" max="10" width="8.421875" style="155" hidden="1" customWidth="1"/>
    <col min="11" max="11" width="14.57421875" style="154" hidden="1" customWidth="1"/>
    <col min="12" max="12" width="38.7109375" style="212" hidden="1" customWidth="1"/>
    <col min="13" max="13" width="38.421875" style="157" customWidth="1"/>
    <col min="14" max="14" width="4.421875" style="158" customWidth="1"/>
    <col min="15" max="15" width="6.7109375" style="158" bestFit="1" customWidth="1"/>
    <col min="16" max="16" width="11.8515625" style="159" hidden="1" customWidth="1"/>
    <col min="17" max="17" width="14.421875" style="159" bestFit="1" customWidth="1"/>
    <col min="18" max="18" width="9.421875" style="159" hidden="1" customWidth="1"/>
    <col min="19" max="19" width="13.00390625" style="159" bestFit="1" customWidth="1"/>
    <col min="20" max="20" width="12.7109375" style="159" bestFit="1" customWidth="1"/>
    <col min="21" max="21" width="14.140625" style="159" customWidth="1"/>
    <col min="22" max="22" width="14.421875" style="166" bestFit="1" customWidth="1"/>
    <col min="23" max="23" width="14.421875" style="159" bestFit="1" customWidth="1"/>
    <col min="24" max="25" width="14.421875" style="166" bestFit="1" customWidth="1"/>
    <col min="26" max="26" width="5.421875" style="167" bestFit="1" customWidth="1"/>
    <col min="27" max="27" width="6.7109375" style="167" hidden="1" customWidth="1"/>
    <col min="28" max="28" width="7.421875" style="213" hidden="1" customWidth="1"/>
    <col min="29" max="29" width="7.28125" style="160" bestFit="1" customWidth="1"/>
    <col min="30" max="30" width="6.28125" style="161" hidden="1" customWidth="1"/>
    <col min="31" max="31" width="7.00390625" style="161" hidden="1" customWidth="1"/>
    <col min="32" max="32" width="17.140625" style="162" customWidth="1"/>
    <col min="33" max="33" width="19.8515625" style="163" customWidth="1"/>
    <col min="34" max="16384" width="9.00390625" style="7" customWidth="1"/>
  </cols>
  <sheetData>
    <row r="1" spans="1:33" ht="24">
      <c r="A1" s="1" t="s">
        <v>0</v>
      </c>
      <c r="B1" s="2"/>
      <c r="C1" s="170"/>
      <c r="D1" s="3"/>
      <c r="E1" s="4"/>
      <c r="F1" s="4"/>
      <c r="G1" s="4"/>
      <c r="H1" s="4"/>
      <c r="I1" s="4"/>
      <c r="J1" s="4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1"/>
      <c r="Z1" s="1"/>
      <c r="AA1" s="1"/>
      <c r="AB1" s="1"/>
      <c r="AC1" s="6"/>
      <c r="AD1" s="1"/>
      <c r="AE1" s="1"/>
      <c r="AF1" s="1"/>
      <c r="AG1" s="1"/>
    </row>
    <row r="2" spans="1:33" ht="24">
      <c r="A2" s="8" t="s">
        <v>1</v>
      </c>
      <c r="B2" s="9"/>
      <c r="C2" s="171"/>
      <c r="D2" s="10"/>
      <c r="E2" s="11"/>
      <c r="F2" s="11"/>
      <c r="G2" s="11"/>
      <c r="H2" s="11"/>
      <c r="I2" s="11"/>
      <c r="J2" s="11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"/>
      <c r="Y2" s="8"/>
      <c r="Z2" s="8"/>
      <c r="AA2" s="8"/>
      <c r="AB2" s="8"/>
      <c r="AC2" s="13"/>
      <c r="AD2" s="8"/>
      <c r="AE2" s="8"/>
      <c r="AF2" s="8"/>
      <c r="AG2" s="8"/>
    </row>
    <row r="3" spans="1:33" ht="24">
      <c r="A3" s="1" t="s">
        <v>2</v>
      </c>
      <c r="B3" s="2"/>
      <c r="C3" s="170"/>
      <c r="D3" s="3"/>
      <c r="E3" s="4"/>
      <c r="F3" s="4"/>
      <c r="G3" s="4"/>
      <c r="H3" s="4"/>
      <c r="I3" s="4"/>
      <c r="J3" s="4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Y3" s="1"/>
      <c r="Z3" s="1"/>
      <c r="AA3" s="1"/>
      <c r="AB3" s="1"/>
      <c r="AC3" s="6"/>
      <c r="AD3" s="1"/>
      <c r="AE3" s="1"/>
      <c r="AF3" s="1"/>
      <c r="AG3" s="1"/>
    </row>
    <row r="4" spans="1:33" ht="3.75" customHeight="1">
      <c r="A4" s="14"/>
      <c r="B4" s="15"/>
      <c r="C4" s="172"/>
      <c r="D4" s="16"/>
      <c r="E4" s="17"/>
      <c r="F4" s="17"/>
      <c r="G4" s="17"/>
      <c r="H4" s="17"/>
      <c r="I4" s="17"/>
      <c r="J4" s="17"/>
      <c r="K4" s="16"/>
      <c r="L4" s="17"/>
      <c r="M4" s="14"/>
      <c r="N4" s="14"/>
      <c r="O4" s="14"/>
      <c r="P4" s="14"/>
      <c r="Q4" s="14"/>
      <c r="R4" s="17"/>
      <c r="S4" s="14"/>
      <c r="T4" s="14"/>
      <c r="U4" s="14"/>
      <c r="V4" s="14"/>
      <c r="W4" s="14"/>
      <c r="X4" s="17"/>
      <c r="Y4" s="14"/>
      <c r="Z4" s="14"/>
      <c r="AA4" s="14"/>
      <c r="AB4" s="14"/>
      <c r="AC4" s="18"/>
      <c r="AD4" s="17"/>
      <c r="AE4" s="17"/>
      <c r="AF4" s="14"/>
      <c r="AG4" s="14"/>
    </row>
    <row r="5" spans="1:33" s="34" customFormat="1" ht="162.75">
      <c r="A5" s="19" t="s">
        <v>3</v>
      </c>
      <c r="B5" s="20" t="s">
        <v>4</v>
      </c>
      <c r="C5" s="173" t="s">
        <v>5</v>
      </c>
      <c r="D5" s="21" t="s">
        <v>6</v>
      </c>
      <c r="E5" s="22" t="s">
        <v>7</v>
      </c>
      <c r="F5" s="22" t="s">
        <v>8</v>
      </c>
      <c r="G5" s="22" t="s">
        <v>9</v>
      </c>
      <c r="H5" s="23"/>
      <c r="I5" s="24" t="s">
        <v>10</v>
      </c>
      <c r="J5" s="25"/>
      <c r="K5" s="26" t="s">
        <v>11</v>
      </c>
      <c r="L5" s="174" t="s">
        <v>12</v>
      </c>
      <c r="M5" s="19" t="s">
        <v>13</v>
      </c>
      <c r="N5" s="27" t="s">
        <v>14</v>
      </c>
      <c r="O5" s="28"/>
      <c r="P5" s="29" t="s">
        <v>15</v>
      </c>
      <c r="Q5" s="29"/>
      <c r="R5" s="175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24</v>
      </c>
      <c r="AA5" s="31" t="s">
        <v>25</v>
      </c>
      <c r="AB5" s="31" t="s">
        <v>26</v>
      </c>
      <c r="AC5" s="32" t="s">
        <v>27</v>
      </c>
      <c r="AD5" s="33" t="s">
        <v>28</v>
      </c>
      <c r="AE5" s="33" t="s">
        <v>29</v>
      </c>
      <c r="AF5" s="19" t="s">
        <v>30</v>
      </c>
      <c r="AG5" s="19" t="s">
        <v>31</v>
      </c>
    </row>
    <row r="6" spans="1:33" s="49" customFormat="1" ht="12" customHeight="1">
      <c r="A6" s="35"/>
      <c r="B6" s="36"/>
      <c r="C6" s="176"/>
      <c r="D6" s="37"/>
      <c r="E6" s="35"/>
      <c r="F6" s="35"/>
      <c r="G6" s="35"/>
      <c r="H6" s="38"/>
      <c r="I6" s="39"/>
      <c r="J6" s="40"/>
      <c r="K6" s="41"/>
      <c r="L6" s="47"/>
      <c r="M6" s="35"/>
      <c r="N6" s="42"/>
      <c r="O6" s="43"/>
      <c r="P6" s="44" t="s">
        <v>32</v>
      </c>
      <c r="Q6" s="45" t="s">
        <v>33</v>
      </c>
      <c r="R6" s="45" t="s">
        <v>33</v>
      </c>
      <c r="S6" s="45" t="s">
        <v>33</v>
      </c>
      <c r="T6" s="45" t="s">
        <v>33</v>
      </c>
      <c r="U6" s="45" t="s">
        <v>33</v>
      </c>
      <c r="V6" s="45" t="s">
        <v>33</v>
      </c>
      <c r="W6" s="45" t="s">
        <v>33</v>
      </c>
      <c r="X6" s="45" t="s">
        <v>33</v>
      </c>
      <c r="Y6" s="45" t="s">
        <v>33</v>
      </c>
      <c r="Z6" s="46" t="s">
        <v>34</v>
      </c>
      <c r="AA6" s="46" t="s">
        <v>34</v>
      </c>
      <c r="AB6" s="47" t="s">
        <v>34</v>
      </c>
      <c r="AC6" s="47" t="s">
        <v>34</v>
      </c>
      <c r="AD6" s="46"/>
      <c r="AE6" s="48"/>
      <c r="AF6" s="35"/>
      <c r="AG6" s="35"/>
    </row>
    <row r="7" spans="1:33" s="62" customFormat="1" ht="18.75">
      <c r="A7" s="50"/>
      <c r="B7" s="51"/>
      <c r="C7" s="176"/>
      <c r="D7" s="52"/>
      <c r="E7" s="50"/>
      <c r="F7" s="50"/>
      <c r="G7" s="50"/>
      <c r="H7" s="53"/>
      <c r="I7" s="53"/>
      <c r="J7" s="53"/>
      <c r="K7" s="54"/>
      <c r="L7" s="53"/>
      <c r="M7" s="50"/>
      <c r="N7" s="55"/>
      <c r="O7" s="56"/>
      <c r="P7" s="57"/>
      <c r="Q7" s="58" t="s">
        <v>35</v>
      </c>
      <c r="R7" s="58" t="s">
        <v>36</v>
      </c>
      <c r="S7" s="58" t="s">
        <v>36</v>
      </c>
      <c r="T7" s="58" t="s">
        <v>37</v>
      </c>
      <c r="U7" s="58" t="s">
        <v>38</v>
      </c>
      <c r="V7" s="58" t="s">
        <v>39</v>
      </c>
      <c r="W7" s="58" t="s">
        <v>40</v>
      </c>
      <c r="X7" s="58" t="s">
        <v>41</v>
      </c>
      <c r="Y7" s="58" t="s">
        <v>42</v>
      </c>
      <c r="Z7" s="59"/>
      <c r="AA7" s="59"/>
      <c r="AB7" s="60"/>
      <c r="AC7" s="60"/>
      <c r="AD7" s="59"/>
      <c r="AE7" s="59"/>
      <c r="AF7" s="61"/>
      <c r="AG7" s="61"/>
    </row>
    <row r="8" spans="1:33" s="78" customFormat="1" ht="262.5">
      <c r="A8" s="63">
        <v>1</v>
      </c>
      <c r="B8" s="64" t="s">
        <v>0</v>
      </c>
      <c r="C8" s="177" t="s">
        <v>0</v>
      </c>
      <c r="D8" s="178" t="s">
        <v>43</v>
      </c>
      <c r="E8" s="179">
        <v>79001</v>
      </c>
      <c r="F8" s="119" t="s">
        <v>44</v>
      </c>
      <c r="G8" s="119" t="s">
        <v>45</v>
      </c>
      <c r="H8" s="81" t="s">
        <v>46</v>
      </c>
      <c r="I8" s="81" t="s">
        <v>47</v>
      </c>
      <c r="J8" s="81" t="s">
        <v>48</v>
      </c>
      <c r="K8" s="112" t="s">
        <v>49</v>
      </c>
      <c r="L8" s="107" t="s">
        <v>50</v>
      </c>
      <c r="M8" s="65" t="s">
        <v>51</v>
      </c>
      <c r="N8" s="66">
        <f>10+20+20</f>
        <v>50</v>
      </c>
      <c r="O8" s="67" t="s">
        <v>52</v>
      </c>
      <c r="P8" s="68">
        <v>0</v>
      </c>
      <c r="Q8" s="69">
        <f>+N8*P8</f>
        <v>0</v>
      </c>
      <c r="R8" s="70"/>
      <c r="S8" s="70">
        <f>152350+352000+314000</f>
        <v>818350</v>
      </c>
      <c r="T8" s="69">
        <f>-135912+-135000+-267348+-103107+-92983+-84000</f>
        <v>-818350</v>
      </c>
      <c r="U8" s="69">
        <f>+Q8+S8+T8</f>
        <v>0</v>
      </c>
      <c r="V8" s="71">
        <v>0</v>
      </c>
      <c r="W8" s="71">
        <f aca="true" t="shared" si="0" ref="W8:W91">+U8-V8</f>
        <v>0</v>
      </c>
      <c r="X8" s="69"/>
      <c r="Y8" s="69">
        <f aca="true" t="shared" si="1" ref="Y8:Y96">V8-X8</f>
        <v>0</v>
      </c>
      <c r="Z8" s="72"/>
      <c r="AA8" s="72"/>
      <c r="AB8" s="73"/>
      <c r="AC8" s="74"/>
      <c r="AD8" s="87" t="s">
        <v>53</v>
      </c>
      <c r="AE8" s="87" t="s">
        <v>53</v>
      </c>
      <c r="AF8" s="75" t="s">
        <v>54</v>
      </c>
      <c r="AG8" s="76" t="s">
        <v>55</v>
      </c>
    </row>
    <row r="9" spans="1:33" s="78" customFormat="1" ht="69.75">
      <c r="A9" s="63">
        <v>2</v>
      </c>
      <c r="B9" s="79" t="s">
        <v>0</v>
      </c>
      <c r="C9" s="177" t="s">
        <v>0</v>
      </c>
      <c r="D9" s="80" t="s">
        <v>43</v>
      </c>
      <c r="E9" s="179">
        <v>79001</v>
      </c>
      <c r="F9" s="119" t="s">
        <v>44</v>
      </c>
      <c r="G9" s="119" t="s">
        <v>45</v>
      </c>
      <c r="H9" s="81" t="s">
        <v>46</v>
      </c>
      <c r="I9" s="81">
        <v>120609</v>
      </c>
      <c r="J9" s="81" t="s">
        <v>56</v>
      </c>
      <c r="K9" s="81" t="s">
        <v>57</v>
      </c>
      <c r="L9" s="107" t="s">
        <v>50</v>
      </c>
      <c r="M9" s="65" t="s">
        <v>58</v>
      </c>
      <c r="N9" s="66">
        <v>1</v>
      </c>
      <c r="O9" s="67" t="s">
        <v>59</v>
      </c>
      <c r="P9" s="68">
        <v>0</v>
      </c>
      <c r="Q9" s="69">
        <v>0</v>
      </c>
      <c r="R9" s="70"/>
      <c r="S9" s="70">
        <v>16000</v>
      </c>
      <c r="T9" s="69">
        <v>-16000</v>
      </c>
      <c r="U9" s="69">
        <f>+Q9+S9+T9</f>
        <v>0</v>
      </c>
      <c r="V9" s="71">
        <v>0</v>
      </c>
      <c r="W9" s="71">
        <f t="shared" si="0"/>
        <v>0</v>
      </c>
      <c r="X9" s="69"/>
      <c r="Y9" s="69">
        <f t="shared" si="1"/>
        <v>0</v>
      </c>
      <c r="Z9" s="72"/>
      <c r="AA9" s="72"/>
      <c r="AB9" s="73"/>
      <c r="AC9" s="180"/>
      <c r="AD9" s="87" t="s">
        <v>53</v>
      </c>
      <c r="AE9" s="87" t="s">
        <v>53</v>
      </c>
      <c r="AF9" s="75" t="s">
        <v>60</v>
      </c>
      <c r="AG9" s="76" t="s">
        <v>61</v>
      </c>
    </row>
    <row r="10" spans="1:33" s="78" customFormat="1" ht="42.75" customHeight="1">
      <c r="A10" s="63">
        <v>3</v>
      </c>
      <c r="B10" s="79" t="s">
        <v>0</v>
      </c>
      <c r="C10" s="177" t="s">
        <v>0</v>
      </c>
      <c r="D10" s="80" t="s">
        <v>43</v>
      </c>
      <c r="E10" s="179">
        <v>79001</v>
      </c>
      <c r="F10" s="119" t="s">
        <v>44</v>
      </c>
      <c r="G10" s="119" t="s">
        <v>45</v>
      </c>
      <c r="H10" s="81" t="s">
        <v>46</v>
      </c>
      <c r="I10" s="81" t="s">
        <v>47</v>
      </c>
      <c r="J10" s="81" t="s">
        <v>48</v>
      </c>
      <c r="K10" s="81" t="s">
        <v>62</v>
      </c>
      <c r="L10" s="107" t="s">
        <v>50</v>
      </c>
      <c r="M10" s="65" t="s">
        <v>63</v>
      </c>
      <c r="N10" s="66">
        <f>10+10</f>
        <v>20</v>
      </c>
      <c r="O10" s="67" t="s">
        <v>52</v>
      </c>
      <c r="P10" s="68">
        <v>0</v>
      </c>
      <c r="Q10" s="69">
        <f>+N10*P10</f>
        <v>0</v>
      </c>
      <c r="R10" s="70"/>
      <c r="S10" s="69">
        <f>83800+89800</f>
        <v>173600</v>
      </c>
      <c r="T10" s="69">
        <v>-173600</v>
      </c>
      <c r="U10" s="69">
        <f aca="true" t="shared" si="2" ref="U10:U96">+Q10+S10+T10</f>
        <v>0</v>
      </c>
      <c r="V10" s="71">
        <v>0</v>
      </c>
      <c r="W10" s="71">
        <f t="shared" si="0"/>
        <v>0</v>
      </c>
      <c r="X10" s="69"/>
      <c r="Y10" s="69">
        <f t="shared" si="1"/>
        <v>0</v>
      </c>
      <c r="Z10" s="72"/>
      <c r="AA10" s="72"/>
      <c r="AB10" s="73"/>
      <c r="AC10" s="181"/>
      <c r="AD10" s="87" t="s">
        <v>53</v>
      </c>
      <c r="AE10" s="87" t="s">
        <v>53</v>
      </c>
      <c r="AF10" s="75" t="s">
        <v>64</v>
      </c>
      <c r="AG10" s="76" t="s">
        <v>61</v>
      </c>
    </row>
    <row r="11" spans="1:33" s="78" customFormat="1" ht="34.5" customHeight="1">
      <c r="A11" s="63">
        <v>3</v>
      </c>
      <c r="B11" s="79" t="s">
        <v>0</v>
      </c>
      <c r="C11" s="177" t="s">
        <v>0</v>
      </c>
      <c r="D11" s="80" t="s">
        <v>43</v>
      </c>
      <c r="E11" s="179">
        <v>79001</v>
      </c>
      <c r="F11" s="119" t="s">
        <v>44</v>
      </c>
      <c r="G11" s="119" t="s">
        <v>45</v>
      </c>
      <c r="H11" s="81" t="s">
        <v>46</v>
      </c>
      <c r="I11" s="81" t="s">
        <v>47</v>
      </c>
      <c r="J11" s="81" t="s">
        <v>48</v>
      </c>
      <c r="K11" s="81" t="s">
        <v>65</v>
      </c>
      <c r="L11" s="107" t="s">
        <v>50</v>
      </c>
      <c r="M11" s="65" t="s">
        <v>66</v>
      </c>
      <c r="N11" s="66">
        <f>15+15+20</f>
        <v>50</v>
      </c>
      <c r="O11" s="67" t="s">
        <v>52</v>
      </c>
      <c r="P11" s="68">
        <v>0</v>
      </c>
      <c r="Q11" s="69">
        <f>+N11*P11</f>
        <v>0</v>
      </c>
      <c r="R11" s="70"/>
      <c r="S11" s="69">
        <f>330000+345000+475000</f>
        <v>1150000</v>
      </c>
      <c r="T11" s="69">
        <v>-1150000</v>
      </c>
      <c r="U11" s="69">
        <f t="shared" si="2"/>
        <v>0</v>
      </c>
      <c r="V11" s="71">
        <v>0</v>
      </c>
      <c r="W11" s="71">
        <f t="shared" si="0"/>
        <v>0</v>
      </c>
      <c r="X11" s="69"/>
      <c r="Y11" s="69">
        <f t="shared" si="1"/>
        <v>0</v>
      </c>
      <c r="Z11" s="72"/>
      <c r="AA11" s="72"/>
      <c r="AB11" s="73"/>
      <c r="AC11" s="181"/>
      <c r="AD11" s="87" t="s">
        <v>53</v>
      </c>
      <c r="AE11" s="87" t="s">
        <v>53</v>
      </c>
      <c r="AF11" s="75" t="s">
        <v>67</v>
      </c>
      <c r="AG11" s="76" t="s">
        <v>68</v>
      </c>
    </row>
    <row r="12" spans="1:33" s="83" customFormat="1" ht="93">
      <c r="A12" s="63">
        <v>4</v>
      </c>
      <c r="B12" s="79" t="s">
        <v>0</v>
      </c>
      <c r="C12" s="177" t="s">
        <v>0</v>
      </c>
      <c r="D12" s="80" t="s">
        <v>43</v>
      </c>
      <c r="E12" s="179">
        <v>79001</v>
      </c>
      <c r="F12" s="119" t="s">
        <v>44</v>
      </c>
      <c r="G12" s="119" t="s">
        <v>45</v>
      </c>
      <c r="H12" s="81" t="s">
        <v>46</v>
      </c>
      <c r="I12" s="81">
        <v>120609</v>
      </c>
      <c r="J12" s="81" t="s">
        <v>56</v>
      </c>
      <c r="K12" s="81" t="s">
        <v>69</v>
      </c>
      <c r="L12" s="107" t="s">
        <v>50</v>
      </c>
      <c r="M12" s="65" t="s">
        <v>70</v>
      </c>
      <c r="N12" s="66">
        <f>1+1</f>
        <v>2</v>
      </c>
      <c r="O12" s="67" t="s">
        <v>59</v>
      </c>
      <c r="P12" s="68">
        <v>0</v>
      </c>
      <c r="Q12" s="69">
        <f aca="true" t="shared" si="3" ref="Q12:Q25">+N12*P12</f>
        <v>0</v>
      </c>
      <c r="R12" s="101"/>
      <c r="S12" s="85">
        <f>1520+3000</f>
        <v>4520</v>
      </c>
      <c r="T12" s="85">
        <v>-4520</v>
      </c>
      <c r="U12" s="69">
        <f t="shared" si="2"/>
        <v>0</v>
      </c>
      <c r="V12" s="71">
        <v>0</v>
      </c>
      <c r="W12" s="71">
        <f t="shared" si="0"/>
        <v>0</v>
      </c>
      <c r="X12" s="69"/>
      <c r="Y12" s="69">
        <f t="shared" si="1"/>
        <v>0</v>
      </c>
      <c r="Z12" s="74"/>
      <c r="AA12" s="86"/>
      <c r="AB12" s="82"/>
      <c r="AC12" s="182"/>
      <c r="AD12" s="87" t="s">
        <v>53</v>
      </c>
      <c r="AE12" s="87" t="s">
        <v>53</v>
      </c>
      <c r="AF12" s="75" t="s">
        <v>71</v>
      </c>
      <c r="AG12" s="76" t="s">
        <v>61</v>
      </c>
    </row>
    <row r="13" spans="1:33" s="83" customFormat="1" ht="33.75" customHeight="1">
      <c r="A13" s="63">
        <v>5</v>
      </c>
      <c r="B13" s="79" t="s">
        <v>0</v>
      </c>
      <c r="C13" s="177" t="s">
        <v>0</v>
      </c>
      <c r="D13" s="80" t="s">
        <v>43</v>
      </c>
      <c r="E13" s="179">
        <v>79001</v>
      </c>
      <c r="F13" s="119" t="s">
        <v>44</v>
      </c>
      <c r="G13" s="119" t="s">
        <v>45</v>
      </c>
      <c r="H13" s="81" t="s">
        <v>46</v>
      </c>
      <c r="I13" s="81">
        <v>120609</v>
      </c>
      <c r="J13" s="81" t="s">
        <v>56</v>
      </c>
      <c r="K13" s="81" t="s">
        <v>72</v>
      </c>
      <c r="L13" s="107" t="s">
        <v>50</v>
      </c>
      <c r="M13" s="65" t="s">
        <v>73</v>
      </c>
      <c r="N13" s="66">
        <v>1</v>
      </c>
      <c r="O13" s="67" t="s">
        <v>74</v>
      </c>
      <c r="P13" s="68">
        <v>0</v>
      </c>
      <c r="Q13" s="69">
        <f t="shared" si="3"/>
        <v>0</v>
      </c>
      <c r="R13" s="101"/>
      <c r="S13" s="85">
        <v>15000</v>
      </c>
      <c r="T13" s="85">
        <v>-15000</v>
      </c>
      <c r="U13" s="69">
        <f t="shared" si="2"/>
        <v>0</v>
      </c>
      <c r="V13" s="71">
        <v>0</v>
      </c>
      <c r="W13" s="71">
        <f t="shared" si="0"/>
        <v>0</v>
      </c>
      <c r="X13" s="69"/>
      <c r="Y13" s="69">
        <f t="shared" si="1"/>
        <v>0</v>
      </c>
      <c r="Z13" s="74"/>
      <c r="AA13" s="86"/>
      <c r="AB13" s="82"/>
      <c r="AC13" s="182"/>
      <c r="AD13" s="87" t="s">
        <v>53</v>
      </c>
      <c r="AE13" s="87" t="s">
        <v>53</v>
      </c>
      <c r="AF13" s="75" t="s">
        <v>60</v>
      </c>
      <c r="AG13" s="76" t="s">
        <v>61</v>
      </c>
    </row>
    <row r="14" spans="1:33" s="83" customFormat="1" ht="49.5" customHeight="1">
      <c r="A14" s="63">
        <v>1</v>
      </c>
      <c r="B14" s="79" t="s">
        <v>0</v>
      </c>
      <c r="C14" s="177" t="s">
        <v>0</v>
      </c>
      <c r="D14" s="117" t="s">
        <v>43</v>
      </c>
      <c r="E14" s="179">
        <v>79001</v>
      </c>
      <c r="F14" s="119" t="s">
        <v>44</v>
      </c>
      <c r="G14" s="119" t="s">
        <v>45</v>
      </c>
      <c r="H14" s="81" t="s">
        <v>46</v>
      </c>
      <c r="I14" s="81">
        <v>120609</v>
      </c>
      <c r="J14" s="81" t="s">
        <v>56</v>
      </c>
      <c r="K14" s="84" t="s">
        <v>57</v>
      </c>
      <c r="L14" s="107" t="s">
        <v>50</v>
      </c>
      <c r="M14" s="65" t="s">
        <v>58</v>
      </c>
      <c r="N14" s="66">
        <v>1</v>
      </c>
      <c r="O14" s="67" t="s">
        <v>59</v>
      </c>
      <c r="P14" s="68"/>
      <c r="Q14" s="69">
        <v>0</v>
      </c>
      <c r="R14" s="101"/>
      <c r="S14" s="85">
        <v>550</v>
      </c>
      <c r="T14" s="85"/>
      <c r="U14" s="69">
        <f t="shared" si="2"/>
        <v>550</v>
      </c>
      <c r="V14" s="71">
        <v>0</v>
      </c>
      <c r="W14" s="71">
        <f>+U14-V14</f>
        <v>550</v>
      </c>
      <c r="X14" s="69"/>
      <c r="Y14" s="69">
        <v>0</v>
      </c>
      <c r="Z14" s="74"/>
      <c r="AA14" s="86"/>
      <c r="AB14" s="82"/>
      <c r="AC14" s="73"/>
      <c r="AD14" s="87" t="s">
        <v>53</v>
      </c>
      <c r="AE14" s="87" t="s">
        <v>53</v>
      </c>
      <c r="AF14" s="75" t="s">
        <v>75</v>
      </c>
      <c r="AG14" s="75"/>
    </row>
    <row r="15" spans="1:33" s="83" customFormat="1" ht="49.5" customHeight="1">
      <c r="A15" s="63">
        <v>2</v>
      </c>
      <c r="B15" s="79" t="s">
        <v>0</v>
      </c>
      <c r="C15" s="177" t="s">
        <v>0</v>
      </c>
      <c r="D15" s="117" t="s">
        <v>43</v>
      </c>
      <c r="E15" s="179">
        <v>79001</v>
      </c>
      <c r="F15" s="119" t="s">
        <v>44</v>
      </c>
      <c r="G15" s="119" t="s">
        <v>45</v>
      </c>
      <c r="H15" s="81" t="s">
        <v>46</v>
      </c>
      <c r="I15" s="81">
        <v>120609</v>
      </c>
      <c r="J15" s="81" t="s">
        <v>56</v>
      </c>
      <c r="K15" s="84" t="s">
        <v>76</v>
      </c>
      <c r="L15" s="107" t="s">
        <v>50</v>
      </c>
      <c r="M15" s="65" t="s">
        <v>77</v>
      </c>
      <c r="N15" s="66">
        <v>1</v>
      </c>
      <c r="O15" s="67" t="s">
        <v>59</v>
      </c>
      <c r="P15" s="68"/>
      <c r="Q15" s="69">
        <v>0</v>
      </c>
      <c r="R15" s="101"/>
      <c r="S15" s="85">
        <v>2000</v>
      </c>
      <c r="T15" s="85"/>
      <c r="U15" s="69">
        <f>+Q15+S15+T15</f>
        <v>2000</v>
      </c>
      <c r="V15" s="71">
        <v>0</v>
      </c>
      <c r="W15" s="71">
        <f>+U15-V15</f>
        <v>2000</v>
      </c>
      <c r="X15" s="69"/>
      <c r="Y15" s="69">
        <v>0</v>
      </c>
      <c r="Z15" s="74"/>
      <c r="AA15" s="86"/>
      <c r="AB15" s="82"/>
      <c r="AC15" s="73"/>
      <c r="AD15" s="87" t="s">
        <v>53</v>
      </c>
      <c r="AE15" s="87" t="s">
        <v>53</v>
      </c>
      <c r="AF15" s="75" t="s">
        <v>78</v>
      </c>
      <c r="AG15" s="75"/>
    </row>
    <row r="16" spans="1:33" s="83" customFormat="1" ht="168.75">
      <c r="A16" s="63">
        <v>3</v>
      </c>
      <c r="B16" s="79" t="s">
        <v>0</v>
      </c>
      <c r="C16" s="177" t="s">
        <v>0</v>
      </c>
      <c r="D16" s="117" t="s">
        <v>43</v>
      </c>
      <c r="E16" s="179">
        <v>79001</v>
      </c>
      <c r="F16" s="183" t="s">
        <v>44</v>
      </c>
      <c r="G16" s="119" t="s">
        <v>45</v>
      </c>
      <c r="H16" s="81" t="s">
        <v>46</v>
      </c>
      <c r="I16" s="81">
        <v>120609</v>
      </c>
      <c r="J16" s="81" t="s">
        <v>56</v>
      </c>
      <c r="K16" s="84" t="s">
        <v>79</v>
      </c>
      <c r="L16" s="107" t="s">
        <v>50</v>
      </c>
      <c r="M16" s="65" t="s">
        <v>80</v>
      </c>
      <c r="N16" s="66">
        <v>1</v>
      </c>
      <c r="O16" s="67" t="s">
        <v>59</v>
      </c>
      <c r="P16" s="68">
        <v>0</v>
      </c>
      <c r="Q16" s="69">
        <f t="shared" si="3"/>
        <v>0</v>
      </c>
      <c r="R16" s="101"/>
      <c r="S16" s="85">
        <v>55100</v>
      </c>
      <c r="T16" s="85">
        <f>-32635+-5485+-15836</f>
        <v>-53956</v>
      </c>
      <c r="U16" s="69">
        <f>+Q16+S16+T16</f>
        <v>1144</v>
      </c>
      <c r="V16" s="71">
        <v>0</v>
      </c>
      <c r="W16" s="71">
        <f t="shared" si="0"/>
        <v>1144</v>
      </c>
      <c r="X16" s="69"/>
      <c r="Y16" s="69">
        <f t="shared" si="1"/>
        <v>0</v>
      </c>
      <c r="Z16" s="74"/>
      <c r="AA16" s="86"/>
      <c r="AB16" s="82"/>
      <c r="AC16" s="73"/>
      <c r="AD16" s="87" t="s">
        <v>53</v>
      </c>
      <c r="AE16" s="87" t="s">
        <v>53</v>
      </c>
      <c r="AF16" s="75" t="s">
        <v>81</v>
      </c>
      <c r="AG16" s="75" t="s">
        <v>82</v>
      </c>
    </row>
    <row r="17" spans="1:33" s="83" customFormat="1" ht="37.5" customHeight="1">
      <c r="A17" s="63">
        <v>5</v>
      </c>
      <c r="B17" s="79" t="s">
        <v>0</v>
      </c>
      <c r="C17" s="177" t="s">
        <v>0</v>
      </c>
      <c r="D17" s="80" t="s">
        <v>43</v>
      </c>
      <c r="E17" s="179">
        <v>79001</v>
      </c>
      <c r="F17" s="183" t="s">
        <v>44</v>
      </c>
      <c r="G17" s="119" t="s">
        <v>45</v>
      </c>
      <c r="H17" s="81" t="s">
        <v>46</v>
      </c>
      <c r="I17" s="81">
        <v>120609</v>
      </c>
      <c r="J17" s="81" t="s">
        <v>56</v>
      </c>
      <c r="K17" s="81" t="s">
        <v>83</v>
      </c>
      <c r="L17" s="107" t="s">
        <v>50</v>
      </c>
      <c r="M17" s="88" t="s">
        <v>84</v>
      </c>
      <c r="N17" s="66">
        <v>1</v>
      </c>
      <c r="O17" s="66" t="s">
        <v>59</v>
      </c>
      <c r="P17" s="68">
        <v>0</v>
      </c>
      <c r="Q17" s="69">
        <f t="shared" si="3"/>
        <v>0</v>
      </c>
      <c r="R17" s="101"/>
      <c r="S17" s="85">
        <v>2500</v>
      </c>
      <c r="T17" s="85">
        <v>-2500</v>
      </c>
      <c r="U17" s="69">
        <f t="shared" si="2"/>
        <v>0</v>
      </c>
      <c r="V17" s="71">
        <v>0</v>
      </c>
      <c r="W17" s="71">
        <f t="shared" si="0"/>
        <v>0</v>
      </c>
      <c r="X17" s="69"/>
      <c r="Y17" s="69">
        <f t="shared" si="1"/>
        <v>0</v>
      </c>
      <c r="Z17" s="74"/>
      <c r="AA17" s="86"/>
      <c r="AB17" s="82"/>
      <c r="AC17" s="72"/>
      <c r="AD17" s="87" t="s">
        <v>53</v>
      </c>
      <c r="AE17" s="87" t="s">
        <v>53</v>
      </c>
      <c r="AF17" s="75" t="s">
        <v>85</v>
      </c>
      <c r="AG17" s="75" t="s">
        <v>86</v>
      </c>
    </row>
    <row r="18" spans="1:33" s="83" customFormat="1" ht="34.5" customHeight="1">
      <c r="A18" s="63">
        <v>8</v>
      </c>
      <c r="B18" s="79" t="s">
        <v>0</v>
      </c>
      <c r="C18" s="177" t="s">
        <v>0</v>
      </c>
      <c r="D18" s="80" t="s">
        <v>43</v>
      </c>
      <c r="E18" s="179">
        <v>79001</v>
      </c>
      <c r="F18" s="119" t="s">
        <v>44</v>
      </c>
      <c r="G18" s="119" t="s">
        <v>45</v>
      </c>
      <c r="H18" s="81" t="s">
        <v>46</v>
      </c>
      <c r="I18" s="81" t="s">
        <v>47</v>
      </c>
      <c r="J18" s="81" t="s">
        <v>48</v>
      </c>
      <c r="K18" s="81" t="s">
        <v>87</v>
      </c>
      <c r="L18" s="107" t="s">
        <v>50</v>
      </c>
      <c r="M18" s="65" t="s">
        <v>88</v>
      </c>
      <c r="N18" s="66">
        <v>1</v>
      </c>
      <c r="O18" s="67" t="s">
        <v>52</v>
      </c>
      <c r="P18" s="68">
        <v>0</v>
      </c>
      <c r="Q18" s="69">
        <f t="shared" si="3"/>
        <v>0</v>
      </c>
      <c r="R18" s="101"/>
      <c r="S18" s="85">
        <v>500</v>
      </c>
      <c r="T18" s="85">
        <v>-500</v>
      </c>
      <c r="U18" s="69">
        <f t="shared" si="2"/>
        <v>0</v>
      </c>
      <c r="V18" s="71">
        <v>0</v>
      </c>
      <c r="W18" s="71">
        <f t="shared" si="0"/>
        <v>0</v>
      </c>
      <c r="X18" s="69"/>
      <c r="Y18" s="69">
        <f t="shared" si="1"/>
        <v>0</v>
      </c>
      <c r="Z18" s="74"/>
      <c r="AA18" s="86"/>
      <c r="AB18" s="82"/>
      <c r="AC18" s="182"/>
      <c r="AD18" s="87" t="s">
        <v>53</v>
      </c>
      <c r="AE18" s="87" t="s">
        <v>53</v>
      </c>
      <c r="AF18" s="75" t="s">
        <v>89</v>
      </c>
      <c r="AG18" s="76" t="s">
        <v>61</v>
      </c>
    </row>
    <row r="19" spans="1:33" s="83" customFormat="1" ht="206.25">
      <c r="A19" s="63">
        <v>4</v>
      </c>
      <c r="B19" s="79" t="s">
        <v>0</v>
      </c>
      <c r="C19" s="177" t="s">
        <v>0</v>
      </c>
      <c r="D19" s="117" t="s">
        <v>43</v>
      </c>
      <c r="E19" s="179">
        <v>79001</v>
      </c>
      <c r="F19" s="183" t="s">
        <v>44</v>
      </c>
      <c r="G19" s="119" t="s">
        <v>45</v>
      </c>
      <c r="H19" s="81" t="s">
        <v>46</v>
      </c>
      <c r="I19" s="81">
        <v>120609</v>
      </c>
      <c r="J19" s="81" t="s">
        <v>56</v>
      </c>
      <c r="K19" s="84" t="s">
        <v>90</v>
      </c>
      <c r="L19" s="107" t="s">
        <v>50</v>
      </c>
      <c r="M19" s="65" t="s">
        <v>91</v>
      </c>
      <c r="N19" s="66">
        <v>1</v>
      </c>
      <c r="O19" s="67" t="s">
        <v>59</v>
      </c>
      <c r="P19" s="68">
        <v>0</v>
      </c>
      <c r="Q19" s="69">
        <f t="shared" si="3"/>
        <v>0</v>
      </c>
      <c r="R19" s="101"/>
      <c r="S19" s="85">
        <f>357112</f>
        <v>357112</v>
      </c>
      <c r="T19" s="85">
        <f>-51910-52000-17400-155940-27373-40940</f>
        <v>-345563</v>
      </c>
      <c r="U19" s="69">
        <f t="shared" si="2"/>
        <v>11549</v>
      </c>
      <c r="V19" s="71">
        <v>0</v>
      </c>
      <c r="W19" s="71">
        <f t="shared" si="0"/>
        <v>11549</v>
      </c>
      <c r="X19" s="69"/>
      <c r="Y19" s="69">
        <f t="shared" si="1"/>
        <v>0</v>
      </c>
      <c r="Z19" s="74"/>
      <c r="AA19" s="86"/>
      <c r="AB19" s="82"/>
      <c r="AC19" s="73"/>
      <c r="AD19" s="87" t="s">
        <v>53</v>
      </c>
      <c r="AE19" s="87" t="s">
        <v>53</v>
      </c>
      <c r="AF19" s="75" t="s">
        <v>85</v>
      </c>
      <c r="AG19" s="75" t="s">
        <v>92</v>
      </c>
    </row>
    <row r="20" spans="1:33" s="83" customFormat="1" ht="38.25" customHeight="1">
      <c r="A20" s="63">
        <v>7</v>
      </c>
      <c r="B20" s="79" t="s">
        <v>0</v>
      </c>
      <c r="C20" s="177" t="s">
        <v>0</v>
      </c>
      <c r="D20" s="80" t="s">
        <v>43</v>
      </c>
      <c r="E20" s="179">
        <v>79001</v>
      </c>
      <c r="F20" s="119" t="s">
        <v>44</v>
      </c>
      <c r="G20" s="119" t="s">
        <v>45</v>
      </c>
      <c r="H20" s="81" t="s">
        <v>46</v>
      </c>
      <c r="I20" s="81" t="s">
        <v>47</v>
      </c>
      <c r="J20" s="81" t="s">
        <v>48</v>
      </c>
      <c r="K20" s="81" t="s">
        <v>93</v>
      </c>
      <c r="L20" s="107" t="s">
        <v>50</v>
      </c>
      <c r="M20" s="89" t="s">
        <v>94</v>
      </c>
      <c r="N20" s="66">
        <v>1</v>
      </c>
      <c r="O20" s="67" t="s">
        <v>74</v>
      </c>
      <c r="P20" s="68"/>
      <c r="Q20" s="69">
        <v>0</v>
      </c>
      <c r="R20" s="101"/>
      <c r="S20" s="85">
        <v>42000</v>
      </c>
      <c r="T20" s="85">
        <v>-42000</v>
      </c>
      <c r="U20" s="69">
        <f t="shared" si="2"/>
        <v>0</v>
      </c>
      <c r="V20" s="71">
        <v>0</v>
      </c>
      <c r="W20" s="71">
        <f>+U20-V20</f>
        <v>0</v>
      </c>
      <c r="X20" s="69"/>
      <c r="Y20" s="69">
        <v>0</v>
      </c>
      <c r="Z20" s="74"/>
      <c r="AA20" s="86"/>
      <c r="AB20" s="82"/>
      <c r="AC20" s="72"/>
      <c r="AD20" s="87" t="s">
        <v>53</v>
      </c>
      <c r="AE20" s="87" t="s">
        <v>53</v>
      </c>
      <c r="AF20" s="75" t="s">
        <v>75</v>
      </c>
      <c r="AG20" s="75" t="s">
        <v>95</v>
      </c>
    </row>
    <row r="21" spans="1:33" s="83" customFormat="1" ht="34.5" customHeight="1">
      <c r="A21" s="63">
        <v>8</v>
      </c>
      <c r="B21" s="79" t="s">
        <v>0</v>
      </c>
      <c r="C21" s="177" t="s">
        <v>0</v>
      </c>
      <c r="D21" s="80" t="s">
        <v>43</v>
      </c>
      <c r="E21" s="179">
        <v>79001</v>
      </c>
      <c r="F21" s="183" t="s">
        <v>44</v>
      </c>
      <c r="G21" s="119" t="s">
        <v>45</v>
      </c>
      <c r="H21" s="81" t="s">
        <v>96</v>
      </c>
      <c r="I21" s="81" t="s">
        <v>97</v>
      </c>
      <c r="J21" s="81" t="s">
        <v>96</v>
      </c>
      <c r="K21" s="81" t="s">
        <v>98</v>
      </c>
      <c r="L21" s="107" t="s">
        <v>50</v>
      </c>
      <c r="M21" s="65" t="s">
        <v>99</v>
      </c>
      <c r="N21" s="66">
        <v>3</v>
      </c>
      <c r="O21" s="67" t="s">
        <v>100</v>
      </c>
      <c r="P21" s="68">
        <v>0</v>
      </c>
      <c r="Q21" s="69">
        <f t="shared" si="3"/>
        <v>0</v>
      </c>
      <c r="R21" s="101"/>
      <c r="S21" s="85">
        <v>190100</v>
      </c>
      <c r="T21" s="85">
        <v>-190100</v>
      </c>
      <c r="U21" s="69">
        <f>+Q21+S21+T21</f>
        <v>0</v>
      </c>
      <c r="V21" s="71">
        <v>0</v>
      </c>
      <c r="W21" s="71">
        <f>+U21-V21</f>
        <v>0</v>
      </c>
      <c r="X21" s="69"/>
      <c r="Y21" s="69">
        <f>V21-X21</f>
        <v>0</v>
      </c>
      <c r="Z21" s="74"/>
      <c r="AA21" s="86"/>
      <c r="AB21" s="82"/>
      <c r="AC21" s="72"/>
      <c r="AD21" s="87" t="s">
        <v>53</v>
      </c>
      <c r="AE21" s="87" t="s">
        <v>53</v>
      </c>
      <c r="AF21" s="75" t="s">
        <v>85</v>
      </c>
      <c r="AG21" s="75" t="s">
        <v>101</v>
      </c>
    </row>
    <row r="22" spans="1:33" s="83" customFormat="1" ht="34.5" customHeight="1">
      <c r="A22" s="63">
        <v>9</v>
      </c>
      <c r="B22" s="79" t="s">
        <v>0</v>
      </c>
      <c r="C22" s="177" t="s">
        <v>0</v>
      </c>
      <c r="D22" s="80" t="s">
        <v>43</v>
      </c>
      <c r="E22" s="179">
        <v>79001</v>
      </c>
      <c r="F22" s="119" t="s">
        <v>44</v>
      </c>
      <c r="G22" s="119" t="s">
        <v>45</v>
      </c>
      <c r="H22" s="81" t="s">
        <v>96</v>
      </c>
      <c r="I22" s="81" t="s">
        <v>97</v>
      </c>
      <c r="J22" s="81" t="s">
        <v>96</v>
      </c>
      <c r="K22" s="81" t="s">
        <v>102</v>
      </c>
      <c r="L22" s="107" t="s">
        <v>50</v>
      </c>
      <c r="M22" s="65" t="s">
        <v>103</v>
      </c>
      <c r="N22" s="66">
        <v>1</v>
      </c>
      <c r="O22" s="67" t="s">
        <v>100</v>
      </c>
      <c r="P22" s="68">
        <v>0</v>
      </c>
      <c r="Q22" s="69">
        <f t="shared" si="3"/>
        <v>0</v>
      </c>
      <c r="R22" s="101"/>
      <c r="S22" s="85">
        <v>10000</v>
      </c>
      <c r="T22" s="85">
        <v>-10000</v>
      </c>
      <c r="U22" s="69">
        <f t="shared" si="2"/>
        <v>0</v>
      </c>
      <c r="V22" s="71">
        <v>0</v>
      </c>
      <c r="W22" s="71">
        <f t="shared" si="0"/>
        <v>0</v>
      </c>
      <c r="X22" s="69"/>
      <c r="Y22" s="69">
        <f t="shared" si="1"/>
        <v>0</v>
      </c>
      <c r="Z22" s="74"/>
      <c r="AA22" s="86"/>
      <c r="AB22" s="82"/>
      <c r="AC22" s="72"/>
      <c r="AD22" s="87" t="s">
        <v>53</v>
      </c>
      <c r="AE22" s="87" t="s">
        <v>53</v>
      </c>
      <c r="AF22" s="75" t="s">
        <v>104</v>
      </c>
      <c r="AG22" s="75" t="s">
        <v>105</v>
      </c>
    </row>
    <row r="23" spans="1:33" s="62" customFormat="1" ht="36" customHeight="1">
      <c r="A23" s="90">
        <v>12</v>
      </c>
      <c r="B23" s="79" t="s">
        <v>0</v>
      </c>
      <c r="C23" s="177" t="s">
        <v>0</v>
      </c>
      <c r="D23" s="80" t="s">
        <v>43</v>
      </c>
      <c r="E23" s="179">
        <v>79001</v>
      </c>
      <c r="F23" s="119" t="s">
        <v>44</v>
      </c>
      <c r="G23" s="119" t="s">
        <v>45</v>
      </c>
      <c r="H23" s="112" t="s">
        <v>96</v>
      </c>
      <c r="I23" s="112" t="s">
        <v>97</v>
      </c>
      <c r="J23" s="112" t="s">
        <v>96</v>
      </c>
      <c r="K23" s="81" t="s">
        <v>106</v>
      </c>
      <c r="L23" s="107" t="s">
        <v>50</v>
      </c>
      <c r="M23" s="89" t="s">
        <v>107</v>
      </c>
      <c r="N23" s="90">
        <v>1</v>
      </c>
      <c r="O23" s="91" t="s">
        <v>108</v>
      </c>
      <c r="P23" s="68">
        <v>0</v>
      </c>
      <c r="Q23" s="69">
        <f t="shared" si="3"/>
        <v>0</v>
      </c>
      <c r="R23" s="85"/>
      <c r="S23" s="94">
        <v>1429</v>
      </c>
      <c r="T23" s="94">
        <v>-1429</v>
      </c>
      <c r="U23" s="69">
        <f t="shared" si="2"/>
        <v>0</v>
      </c>
      <c r="V23" s="71">
        <v>0</v>
      </c>
      <c r="W23" s="71">
        <f t="shared" si="0"/>
        <v>0</v>
      </c>
      <c r="X23" s="69"/>
      <c r="Y23" s="69">
        <f t="shared" si="1"/>
        <v>0</v>
      </c>
      <c r="Z23" s="92"/>
      <c r="AA23" s="100"/>
      <c r="AB23" s="93"/>
      <c r="AC23" s="100"/>
      <c r="AD23" s="87" t="s">
        <v>53</v>
      </c>
      <c r="AE23" s="87" t="s">
        <v>53</v>
      </c>
      <c r="AF23" s="75" t="s">
        <v>109</v>
      </c>
      <c r="AG23" s="76" t="s">
        <v>61</v>
      </c>
    </row>
    <row r="24" spans="1:33" s="62" customFormat="1" ht="93">
      <c r="A24" s="90">
        <v>10</v>
      </c>
      <c r="B24" s="79" t="s">
        <v>0</v>
      </c>
      <c r="C24" s="177" t="s">
        <v>0</v>
      </c>
      <c r="D24" s="80" t="s">
        <v>43</v>
      </c>
      <c r="E24" s="81" t="s">
        <v>110</v>
      </c>
      <c r="F24" s="119" t="s">
        <v>111</v>
      </c>
      <c r="G24" s="81" t="s">
        <v>112</v>
      </c>
      <c r="H24" s="81" t="s">
        <v>46</v>
      </c>
      <c r="I24" s="81" t="s">
        <v>113</v>
      </c>
      <c r="J24" s="81" t="s">
        <v>114</v>
      </c>
      <c r="K24" s="81" t="s">
        <v>115</v>
      </c>
      <c r="L24" s="107" t="s">
        <v>50</v>
      </c>
      <c r="M24" s="65" t="s">
        <v>116</v>
      </c>
      <c r="N24" s="66">
        <v>1</v>
      </c>
      <c r="O24" s="67" t="s">
        <v>117</v>
      </c>
      <c r="P24" s="68">
        <v>0</v>
      </c>
      <c r="Q24" s="69">
        <f t="shared" si="3"/>
        <v>0</v>
      </c>
      <c r="R24" s="85"/>
      <c r="S24" s="94">
        <v>66500</v>
      </c>
      <c r="T24" s="94">
        <v>-66500</v>
      </c>
      <c r="U24" s="69">
        <f t="shared" si="2"/>
        <v>0</v>
      </c>
      <c r="V24" s="71">
        <v>0</v>
      </c>
      <c r="W24" s="71">
        <f t="shared" si="0"/>
        <v>0</v>
      </c>
      <c r="X24" s="69"/>
      <c r="Y24" s="69">
        <f t="shared" si="1"/>
        <v>0</v>
      </c>
      <c r="Z24" s="92"/>
      <c r="AA24" s="100"/>
      <c r="AB24" s="93"/>
      <c r="AC24" s="72"/>
      <c r="AD24" s="87" t="s">
        <v>53</v>
      </c>
      <c r="AE24" s="87" t="s">
        <v>53</v>
      </c>
      <c r="AF24" s="76" t="s">
        <v>118</v>
      </c>
      <c r="AG24" s="76" t="s">
        <v>119</v>
      </c>
    </row>
    <row r="25" spans="1:33" s="62" customFormat="1" ht="93">
      <c r="A25" s="90">
        <v>11</v>
      </c>
      <c r="B25" s="79" t="s">
        <v>0</v>
      </c>
      <c r="C25" s="177" t="s">
        <v>0</v>
      </c>
      <c r="D25" s="80" t="s">
        <v>43</v>
      </c>
      <c r="E25" s="81" t="s">
        <v>110</v>
      </c>
      <c r="F25" s="119" t="s">
        <v>111</v>
      </c>
      <c r="G25" s="81" t="s">
        <v>112</v>
      </c>
      <c r="H25" s="81" t="s">
        <v>46</v>
      </c>
      <c r="I25" s="81" t="s">
        <v>113</v>
      </c>
      <c r="J25" s="184" t="s">
        <v>114</v>
      </c>
      <c r="K25" s="81" t="s">
        <v>120</v>
      </c>
      <c r="L25" s="107" t="s">
        <v>50</v>
      </c>
      <c r="M25" s="65" t="s">
        <v>121</v>
      </c>
      <c r="N25" s="66">
        <v>1</v>
      </c>
      <c r="O25" s="67" t="s">
        <v>117</v>
      </c>
      <c r="P25" s="68">
        <v>0</v>
      </c>
      <c r="Q25" s="69">
        <f t="shared" si="3"/>
        <v>0</v>
      </c>
      <c r="R25" s="85"/>
      <c r="S25" s="94">
        <v>31000</v>
      </c>
      <c r="T25" s="94">
        <v>-31000</v>
      </c>
      <c r="U25" s="69">
        <f t="shared" si="2"/>
        <v>0</v>
      </c>
      <c r="V25" s="71">
        <v>0</v>
      </c>
      <c r="W25" s="71">
        <f t="shared" si="0"/>
        <v>0</v>
      </c>
      <c r="X25" s="69"/>
      <c r="Y25" s="69">
        <f t="shared" si="1"/>
        <v>0</v>
      </c>
      <c r="Z25" s="92"/>
      <c r="AA25" s="100"/>
      <c r="AB25" s="93"/>
      <c r="AC25" s="72"/>
      <c r="AD25" s="87" t="s">
        <v>53</v>
      </c>
      <c r="AE25" s="87" t="s">
        <v>53</v>
      </c>
      <c r="AF25" s="76" t="s">
        <v>118</v>
      </c>
      <c r="AG25" s="76" t="s">
        <v>119</v>
      </c>
    </row>
    <row r="26" spans="1:33" s="62" customFormat="1" ht="69.75">
      <c r="A26" s="90">
        <v>9</v>
      </c>
      <c r="B26" s="79" t="s">
        <v>0</v>
      </c>
      <c r="C26" s="111" t="s">
        <v>0</v>
      </c>
      <c r="D26" s="80" t="s">
        <v>43</v>
      </c>
      <c r="E26" s="81" t="s">
        <v>122</v>
      </c>
      <c r="F26" s="119" t="s">
        <v>123</v>
      </c>
      <c r="G26" s="119" t="s">
        <v>124</v>
      </c>
      <c r="H26" s="81" t="s">
        <v>46</v>
      </c>
      <c r="I26" s="81">
        <v>120609</v>
      </c>
      <c r="J26" s="81" t="s">
        <v>56</v>
      </c>
      <c r="K26" s="81" t="s">
        <v>125</v>
      </c>
      <c r="L26" s="107" t="s">
        <v>50</v>
      </c>
      <c r="M26" s="95" t="s">
        <v>126</v>
      </c>
      <c r="N26" s="66">
        <v>1</v>
      </c>
      <c r="O26" s="67" t="s">
        <v>127</v>
      </c>
      <c r="P26" s="69"/>
      <c r="Q26" s="69"/>
      <c r="R26" s="85"/>
      <c r="S26" s="94">
        <v>10650</v>
      </c>
      <c r="T26" s="94">
        <v>-10650</v>
      </c>
      <c r="U26" s="85">
        <f t="shared" si="2"/>
        <v>0</v>
      </c>
      <c r="V26" s="69">
        <v>0</v>
      </c>
      <c r="W26" s="94">
        <f t="shared" si="0"/>
        <v>0</v>
      </c>
      <c r="X26" s="96"/>
      <c r="Y26" s="69">
        <f t="shared" si="1"/>
        <v>0</v>
      </c>
      <c r="Z26" s="92"/>
      <c r="AA26" s="100"/>
      <c r="AB26" s="93"/>
      <c r="AC26" s="100"/>
      <c r="AD26" s="87" t="s">
        <v>53</v>
      </c>
      <c r="AE26" s="87" t="s">
        <v>53</v>
      </c>
      <c r="AF26" s="76" t="s">
        <v>118</v>
      </c>
      <c r="AG26" s="76" t="s">
        <v>68</v>
      </c>
    </row>
    <row r="27" spans="1:33" s="62" customFormat="1" ht="116.25">
      <c r="A27" s="90">
        <v>10</v>
      </c>
      <c r="B27" s="79" t="s">
        <v>0</v>
      </c>
      <c r="C27" s="111" t="s">
        <v>0</v>
      </c>
      <c r="D27" s="80" t="s">
        <v>43</v>
      </c>
      <c r="E27" s="81" t="s">
        <v>122</v>
      </c>
      <c r="F27" s="119" t="s">
        <v>123</v>
      </c>
      <c r="G27" s="119" t="s">
        <v>124</v>
      </c>
      <c r="H27" s="81" t="s">
        <v>46</v>
      </c>
      <c r="I27" s="81">
        <v>120609</v>
      </c>
      <c r="J27" s="81" t="s">
        <v>56</v>
      </c>
      <c r="K27" s="81" t="s">
        <v>128</v>
      </c>
      <c r="L27" s="107" t="s">
        <v>50</v>
      </c>
      <c r="M27" s="97" t="s">
        <v>129</v>
      </c>
      <c r="N27" s="66">
        <v>1</v>
      </c>
      <c r="O27" s="67" t="s">
        <v>59</v>
      </c>
      <c r="P27" s="69"/>
      <c r="Q27" s="69"/>
      <c r="R27" s="85"/>
      <c r="S27" s="94">
        <v>90000</v>
      </c>
      <c r="T27" s="94">
        <v>-90000</v>
      </c>
      <c r="U27" s="85">
        <f t="shared" si="2"/>
        <v>0</v>
      </c>
      <c r="V27" s="69">
        <v>0</v>
      </c>
      <c r="W27" s="94">
        <f t="shared" si="0"/>
        <v>0</v>
      </c>
      <c r="X27" s="96"/>
      <c r="Y27" s="69">
        <f t="shared" si="1"/>
        <v>0</v>
      </c>
      <c r="Z27" s="92"/>
      <c r="AA27" s="100"/>
      <c r="AB27" s="93"/>
      <c r="AC27" s="100"/>
      <c r="AD27" s="87" t="s">
        <v>53</v>
      </c>
      <c r="AE27" s="87" t="s">
        <v>53</v>
      </c>
      <c r="AF27" s="76" t="s">
        <v>118</v>
      </c>
      <c r="AG27" s="76" t="s">
        <v>68</v>
      </c>
    </row>
    <row r="28" spans="1:33" s="62" customFormat="1" ht="36" customHeight="1">
      <c r="A28" s="90">
        <v>11</v>
      </c>
      <c r="B28" s="79" t="s">
        <v>0</v>
      </c>
      <c r="C28" s="111" t="s">
        <v>0</v>
      </c>
      <c r="D28" s="80" t="s">
        <v>43</v>
      </c>
      <c r="E28" s="81" t="s">
        <v>122</v>
      </c>
      <c r="F28" s="119" t="s">
        <v>123</v>
      </c>
      <c r="G28" s="119" t="s">
        <v>124</v>
      </c>
      <c r="H28" s="81" t="s">
        <v>46</v>
      </c>
      <c r="I28" s="81">
        <v>120609</v>
      </c>
      <c r="J28" s="81" t="s">
        <v>56</v>
      </c>
      <c r="K28" s="81" t="s">
        <v>130</v>
      </c>
      <c r="L28" s="107" t="s">
        <v>50</v>
      </c>
      <c r="M28" s="98" t="s">
        <v>131</v>
      </c>
      <c r="N28" s="66">
        <v>1</v>
      </c>
      <c r="O28" s="67" t="s">
        <v>74</v>
      </c>
      <c r="P28" s="69"/>
      <c r="Q28" s="69"/>
      <c r="R28" s="85"/>
      <c r="S28" s="94">
        <v>362000</v>
      </c>
      <c r="T28" s="94">
        <v>-362000</v>
      </c>
      <c r="U28" s="85">
        <f t="shared" si="2"/>
        <v>0</v>
      </c>
      <c r="V28" s="69">
        <v>0</v>
      </c>
      <c r="W28" s="94">
        <f t="shared" si="0"/>
        <v>0</v>
      </c>
      <c r="X28" s="96"/>
      <c r="Y28" s="69">
        <f t="shared" si="1"/>
        <v>0</v>
      </c>
      <c r="Z28" s="92"/>
      <c r="AA28" s="100"/>
      <c r="AB28" s="93"/>
      <c r="AC28" s="100"/>
      <c r="AD28" s="87" t="s">
        <v>53</v>
      </c>
      <c r="AE28" s="87" t="s">
        <v>53</v>
      </c>
      <c r="AF28" s="76" t="s">
        <v>118</v>
      </c>
      <c r="AG28" s="76" t="s">
        <v>68</v>
      </c>
    </row>
    <row r="29" spans="1:33" s="62" customFormat="1" ht="36" customHeight="1">
      <c r="A29" s="90">
        <v>12</v>
      </c>
      <c r="B29" s="79" t="s">
        <v>0</v>
      </c>
      <c r="C29" s="111" t="s">
        <v>0</v>
      </c>
      <c r="D29" s="80" t="s">
        <v>43</v>
      </c>
      <c r="E29" s="81" t="s">
        <v>122</v>
      </c>
      <c r="F29" s="119" t="s">
        <v>123</v>
      </c>
      <c r="G29" s="119" t="s">
        <v>124</v>
      </c>
      <c r="H29" s="81" t="s">
        <v>46</v>
      </c>
      <c r="I29" s="81">
        <v>120609</v>
      </c>
      <c r="J29" s="81" t="s">
        <v>56</v>
      </c>
      <c r="K29" s="81" t="s">
        <v>132</v>
      </c>
      <c r="L29" s="107" t="s">
        <v>50</v>
      </c>
      <c r="M29" s="65" t="s">
        <v>133</v>
      </c>
      <c r="N29" s="66">
        <v>1</v>
      </c>
      <c r="O29" s="67" t="s">
        <v>74</v>
      </c>
      <c r="P29" s="69"/>
      <c r="Q29" s="69"/>
      <c r="R29" s="85"/>
      <c r="S29" s="94">
        <v>70000</v>
      </c>
      <c r="T29" s="94">
        <v>-70000</v>
      </c>
      <c r="U29" s="85">
        <f t="shared" si="2"/>
        <v>0</v>
      </c>
      <c r="V29" s="69">
        <v>0</v>
      </c>
      <c r="W29" s="94">
        <f t="shared" si="0"/>
        <v>0</v>
      </c>
      <c r="X29" s="96"/>
      <c r="Y29" s="69">
        <f t="shared" si="1"/>
        <v>0</v>
      </c>
      <c r="Z29" s="92"/>
      <c r="AA29" s="100"/>
      <c r="AB29" s="93"/>
      <c r="AC29" s="100"/>
      <c r="AD29" s="87" t="s">
        <v>53</v>
      </c>
      <c r="AE29" s="87" t="s">
        <v>53</v>
      </c>
      <c r="AF29" s="76" t="s">
        <v>118</v>
      </c>
      <c r="AG29" s="76" t="s">
        <v>68</v>
      </c>
    </row>
    <row r="30" spans="1:33" s="62" customFormat="1" ht="61.5" customHeight="1">
      <c r="A30" s="90">
        <v>13</v>
      </c>
      <c r="B30" s="79" t="s">
        <v>0</v>
      </c>
      <c r="C30" s="111" t="s">
        <v>0</v>
      </c>
      <c r="D30" s="80" t="s">
        <v>43</v>
      </c>
      <c r="E30" s="81" t="s">
        <v>122</v>
      </c>
      <c r="F30" s="119" t="s">
        <v>123</v>
      </c>
      <c r="G30" s="119" t="s">
        <v>124</v>
      </c>
      <c r="H30" s="81" t="s">
        <v>46</v>
      </c>
      <c r="I30" s="81">
        <v>120609</v>
      </c>
      <c r="J30" s="81" t="s">
        <v>56</v>
      </c>
      <c r="K30" s="81" t="s">
        <v>134</v>
      </c>
      <c r="L30" s="107" t="s">
        <v>50</v>
      </c>
      <c r="M30" s="95" t="s">
        <v>135</v>
      </c>
      <c r="N30" s="66">
        <v>1</v>
      </c>
      <c r="O30" s="67" t="s">
        <v>74</v>
      </c>
      <c r="P30" s="69"/>
      <c r="Q30" s="69"/>
      <c r="R30" s="85"/>
      <c r="S30" s="94">
        <v>53500</v>
      </c>
      <c r="T30" s="94">
        <v>-53500</v>
      </c>
      <c r="U30" s="85">
        <f t="shared" si="2"/>
        <v>0</v>
      </c>
      <c r="V30" s="69">
        <v>0</v>
      </c>
      <c r="W30" s="94">
        <f t="shared" si="0"/>
        <v>0</v>
      </c>
      <c r="X30" s="96"/>
      <c r="Y30" s="69">
        <f t="shared" si="1"/>
        <v>0</v>
      </c>
      <c r="Z30" s="92"/>
      <c r="AA30" s="100"/>
      <c r="AB30" s="93"/>
      <c r="AC30" s="100"/>
      <c r="AD30" s="87" t="s">
        <v>53</v>
      </c>
      <c r="AE30" s="87" t="s">
        <v>53</v>
      </c>
      <c r="AF30" s="76" t="s">
        <v>118</v>
      </c>
      <c r="AG30" s="76" t="s">
        <v>68</v>
      </c>
    </row>
    <row r="31" spans="1:33" s="62" customFormat="1" ht="69.75">
      <c r="A31" s="90">
        <v>14</v>
      </c>
      <c r="B31" s="79" t="s">
        <v>0</v>
      </c>
      <c r="C31" s="111" t="s">
        <v>0</v>
      </c>
      <c r="D31" s="80" t="s">
        <v>43</v>
      </c>
      <c r="E31" s="81" t="s">
        <v>122</v>
      </c>
      <c r="F31" s="119" t="s">
        <v>123</v>
      </c>
      <c r="G31" s="119" t="s">
        <v>124</v>
      </c>
      <c r="H31" s="81" t="s">
        <v>46</v>
      </c>
      <c r="I31" s="81">
        <v>120609</v>
      </c>
      <c r="J31" s="81" t="s">
        <v>56</v>
      </c>
      <c r="K31" s="81" t="s">
        <v>136</v>
      </c>
      <c r="L31" s="107" t="s">
        <v>50</v>
      </c>
      <c r="M31" s="95" t="s">
        <v>137</v>
      </c>
      <c r="N31" s="66">
        <v>1</v>
      </c>
      <c r="O31" s="67" t="s">
        <v>74</v>
      </c>
      <c r="P31" s="69"/>
      <c r="Q31" s="69"/>
      <c r="R31" s="85"/>
      <c r="S31" s="94">
        <v>31000</v>
      </c>
      <c r="T31" s="94">
        <v>-31000</v>
      </c>
      <c r="U31" s="85">
        <f t="shared" si="2"/>
        <v>0</v>
      </c>
      <c r="V31" s="69">
        <v>0</v>
      </c>
      <c r="W31" s="94">
        <f t="shared" si="0"/>
        <v>0</v>
      </c>
      <c r="X31" s="96"/>
      <c r="Y31" s="69">
        <f t="shared" si="1"/>
        <v>0</v>
      </c>
      <c r="Z31" s="92"/>
      <c r="AA31" s="100"/>
      <c r="AB31" s="93"/>
      <c r="AC31" s="100"/>
      <c r="AD31" s="87" t="s">
        <v>53</v>
      </c>
      <c r="AE31" s="87" t="s">
        <v>53</v>
      </c>
      <c r="AF31" s="76" t="s">
        <v>118</v>
      </c>
      <c r="AG31" s="76" t="s">
        <v>68</v>
      </c>
    </row>
    <row r="32" spans="1:33" s="62" customFormat="1" ht="19.5" customHeight="1">
      <c r="A32" s="90">
        <v>15</v>
      </c>
      <c r="B32" s="79" t="s">
        <v>0</v>
      </c>
      <c r="C32" s="111" t="s">
        <v>0</v>
      </c>
      <c r="D32" s="80" t="s">
        <v>43</v>
      </c>
      <c r="E32" s="81" t="s">
        <v>122</v>
      </c>
      <c r="F32" s="119" t="s">
        <v>123</v>
      </c>
      <c r="G32" s="119" t="s">
        <v>124</v>
      </c>
      <c r="H32" s="81" t="s">
        <v>46</v>
      </c>
      <c r="I32" s="81">
        <v>120609</v>
      </c>
      <c r="J32" s="81" t="s">
        <v>56</v>
      </c>
      <c r="K32" s="81" t="s">
        <v>138</v>
      </c>
      <c r="L32" s="107" t="s">
        <v>50</v>
      </c>
      <c r="M32" s="95" t="s">
        <v>139</v>
      </c>
      <c r="N32" s="66">
        <v>1</v>
      </c>
      <c r="O32" s="67" t="s">
        <v>74</v>
      </c>
      <c r="P32" s="69"/>
      <c r="Q32" s="69"/>
      <c r="R32" s="85"/>
      <c r="S32" s="94">
        <v>36420</v>
      </c>
      <c r="T32" s="94">
        <v>-36420</v>
      </c>
      <c r="U32" s="85">
        <f t="shared" si="2"/>
        <v>0</v>
      </c>
      <c r="V32" s="69">
        <v>0</v>
      </c>
      <c r="W32" s="94">
        <f t="shared" si="0"/>
        <v>0</v>
      </c>
      <c r="X32" s="96"/>
      <c r="Y32" s="69">
        <f t="shared" si="1"/>
        <v>0</v>
      </c>
      <c r="Z32" s="92"/>
      <c r="AA32" s="100"/>
      <c r="AB32" s="93"/>
      <c r="AC32" s="100"/>
      <c r="AD32" s="87" t="s">
        <v>53</v>
      </c>
      <c r="AE32" s="87" t="s">
        <v>53</v>
      </c>
      <c r="AF32" s="76" t="s">
        <v>118</v>
      </c>
      <c r="AG32" s="76" t="s">
        <v>68</v>
      </c>
    </row>
    <row r="33" spans="1:33" s="62" customFormat="1" ht="36" customHeight="1">
      <c r="A33" s="90">
        <v>5</v>
      </c>
      <c r="B33" s="79" t="s">
        <v>0</v>
      </c>
      <c r="C33" s="177" t="s">
        <v>0</v>
      </c>
      <c r="D33" s="117" t="s">
        <v>43</v>
      </c>
      <c r="E33" s="81" t="s">
        <v>110</v>
      </c>
      <c r="F33" s="185" t="s">
        <v>111</v>
      </c>
      <c r="G33" s="81" t="s">
        <v>112</v>
      </c>
      <c r="H33" s="81" t="s">
        <v>46</v>
      </c>
      <c r="I33" s="81" t="s">
        <v>140</v>
      </c>
      <c r="J33" s="81" t="s">
        <v>141</v>
      </c>
      <c r="K33" s="99" t="s">
        <v>142</v>
      </c>
      <c r="L33" s="107" t="s">
        <v>50</v>
      </c>
      <c r="M33" s="65" t="s">
        <v>143</v>
      </c>
      <c r="N33" s="66">
        <v>1</v>
      </c>
      <c r="O33" s="67" t="s">
        <v>59</v>
      </c>
      <c r="P33" s="69"/>
      <c r="Q33" s="69">
        <v>0</v>
      </c>
      <c r="R33" s="85"/>
      <c r="S33" s="94"/>
      <c r="T33" s="94">
        <v>580</v>
      </c>
      <c r="U33" s="69">
        <f t="shared" si="2"/>
        <v>580</v>
      </c>
      <c r="V33" s="71">
        <v>0</v>
      </c>
      <c r="W33" s="71">
        <f t="shared" si="0"/>
        <v>580</v>
      </c>
      <c r="X33" s="96"/>
      <c r="Y33" s="69">
        <f t="shared" si="1"/>
        <v>0</v>
      </c>
      <c r="Z33" s="92"/>
      <c r="AA33" s="100"/>
      <c r="AB33" s="93"/>
      <c r="AC33" s="73"/>
      <c r="AD33" s="87" t="s">
        <v>53</v>
      </c>
      <c r="AE33" s="87" t="s">
        <v>53</v>
      </c>
      <c r="AF33" s="75" t="s">
        <v>75</v>
      </c>
      <c r="AG33" s="76"/>
    </row>
    <row r="34" spans="1:33" s="62" customFormat="1" ht="36" customHeight="1">
      <c r="A34" s="90">
        <v>6</v>
      </c>
      <c r="B34" s="79" t="s">
        <v>0</v>
      </c>
      <c r="C34" s="177" t="s">
        <v>0</v>
      </c>
      <c r="D34" s="117" t="s">
        <v>43</v>
      </c>
      <c r="E34" s="81" t="s">
        <v>110</v>
      </c>
      <c r="F34" s="185" t="s">
        <v>111</v>
      </c>
      <c r="G34" s="81" t="s">
        <v>112</v>
      </c>
      <c r="H34" s="81" t="s">
        <v>46</v>
      </c>
      <c r="I34" s="81" t="s">
        <v>140</v>
      </c>
      <c r="J34" s="81" t="s">
        <v>141</v>
      </c>
      <c r="K34" s="99" t="s">
        <v>144</v>
      </c>
      <c r="L34" s="107" t="s">
        <v>50</v>
      </c>
      <c r="M34" s="65" t="s">
        <v>145</v>
      </c>
      <c r="N34" s="66">
        <v>1</v>
      </c>
      <c r="O34" s="67" t="s">
        <v>59</v>
      </c>
      <c r="P34" s="69"/>
      <c r="Q34" s="69">
        <v>0</v>
      </c>
      <c r="R34" s="85"/>
      <c r="S34" s="94"/>
      <c r="T34" s="94">
        <v>640</v>
      </c>
      <c r="U34" s="69">
        <f t="shared" si="2"/>
        <v>640</v>
      </c>
      <c r="V34" s="71">
        <v>0</v>
      </c>
      <c r="W34" s="71">
        <f t="shared" si="0"/>
        <v>640</v>
      </c>
      <c r="X34" s="96"/>
      <c r="Y34" s="69">
        <f t="shared" si="1"/>
        <v>0</v>
      </c>
      <c r="Z34" s="92"/>
      <c r="AA34" s="100"/>
      <c r="AB34" s="93"/>
      <c r="AC34" s="73"/>
      <c r="AD34" s="87" t="s">
        <v>53</v>
      </c>
      <c r="AE34" s="87" t="s">
        <v>53</v>
      </c>
      <c r="AF34" s="75" t="s">
        <v>75</v>
      </c>
      <c r="AG34" s="76"/>
    </row>
    <row r="35" spans="1:33" s="62" customFormat="1" ht="36" customHeight="1">
      <c r="A35" s="90">
        <v>7</v>
      </c>
      <c r="B35" s="79" t="s">
        <v>0</v>
      </c>
      <c r="C35" s="177" t="s">
        <v>0</v>
      </c>
      <c r="D35" s="117" t="s">
        <v>43</v>
      </c>
      <c r="E35" s="81" t="s">
        <v>110</v>
      </c>
      <c r="F35" s="185" t="s">
        <v>111</v>
      </c>
      <c r="G35" s="81" t="s">
        <v>112</v>
      </c>
      <c r="H35" s="81" t="s">
        <v>46</v>
      </c>
      <c r="I35" s="81" t="s">
        <v>140</v>
      </c>
      <c r="J35" s="81" t="s">
        <v>141</v>
      </c>
      <c r="K35" s="99" t="s">
        <v>146</v>
      </c>
      <c r="L35" s="107" t="s">
        <v>50</v>
      </c>
      <c r="M35" s="65" t="s">
        <v>147</v>
      </c>
      <c r="N35" s="66">
        <v>4</v>
      </c>
      <c r="O35" s="67" t="s">
        <v>59</v>
      </c>
      <c r="P35" s="69"/>
      <c r="Q35" s="69">
        <v>0</v>
      </c>
      <c r="R35" s="85"/>
      <c r="S35" s="94"/>
      <c r="T35" s="94">
        <v>4720</v>
      </c>
      <c r="U35" s="69">
        <f t="shared" si="2"/>
        <v>4720</v>
      </c>
      <c r="V35" s="71">
        <v>0</v>
      </c>
      <c r="W35" s="71">
        <f t="shared" si="0"/>
        <v>4720</v>
      </c>
      <c r="X35" s="96"/>
      <c r="Y35" s="69">
        <f t="shared" si="1"/>
        <v>0</v>
      </c>
      <c r="Z35" s="92"/>
      <c r="AA35" s="100"/>
      <c r="AB35" s="93"/>
      <c r="AC35" s="73"/>
      <c r="AD35" s="87" t="s">
        <v>53</v>
      </c>
      <c r="AE35" s="87" t="s">
        <v>53</v>
      </c>
      <c r="AF35" s="75" t="s">
        <v>75</v>
      </c>
      <c r="AG35" s="76"/>
    </row>
    <row r="36" spans="1:33" s="62" customFormat="1" ht="93">
      <c r="A36" s="90">
        <v>15</v>
      </c>
      <c r="B36" s="79" t="s">
        <v>0</v>
      </c>
      <c r="C36" s="186" t="s">
        <v>0</v>
      </c>
      <c r="D36" s="187" t="s">
        <v>148</v>
      </c>
      <c r="E36" s="81" t="s">
        <v>110</v>
      </c>
      <c r="F36" s="185" t="s">
        <v>111</v>
      </c>
      <c r="G36" s="81" t="s">
        <v>112</v>
      </c>
      <c r="H36" s="81" t="s">
        <v>96</v>
      </c>
      <c r="I36" s="81" t="s">
        <v>97</v>
      </c>
      <c r="J36" s="81" t="s">
        <v>96</v>
      </c>
      <c r="K36" s="112" t="s">
        <v>149</v>
      </c>
      <c r="L36" s="107" t="s">
        <v>50</v>
      </c>
      <c r="M36" s="65" t="s">
        <v>150</v>
      </c>
      <c r="N36" s="66">
        <v>1</v>
      </c>
      <c r="O36" s="67" t="s">
        <v>108</v>
      </c>
      <c r="P36" s="69"/>
      <c r="Q36" s="69">
        <v>0</v>
      </c>
      <c r="R36" s="85"/>
      <c r="S36" s="94">
        <v>0</v>
      </c>
      <c r="T36" s="94">
        <f>282060-282060</f>
        <v>0</v>
      </c>
      <c r="U36" s="69">
        <f>+Q36+S36+T36</f>
        <v>0</v>
      </c>
      <c r="V36" s="71">
        <v>0</v>
      </c>
      <c r="W36" s="71">
        <f>+U36-V36</f>
        <v>0</v>
      </c>
      <c r="X36" s="96"/>
      <c r="Y36" s="69">
        <f t="shared" si="1"/>
        <v>0</v>
      </c>
      <c r="Z36" s="92"/>
      <c r="AA36" s="100"/>
      <c r="AB36" s="93"/>
      <c r="AC36" s="72"/>
      <c r="AD36" s="87" t="s">
        <v>53</v>
      </c>
      <c r="AE36" s="87" t="s">
        <v>53</v>
      </c>
      <c r="AF36" s="75" t="s">
        <v>75</v>
      </c>
      <c r="AG36" s="76" t="s">
        <v>151</v>
      </c>
    </row>
    <row r="37" spans="1:33" s="62" customFormat="1" ht="139.5">
      <c r="A37" s="90">
        <v>16</v>
      </c>
      <c r="B37" s="79" t="s">
        <v>0</v>
      </c>
      <c r="C37" s="177" t="s">
        <v>0</v>
      </c>
      <c r="D37" s="80" t="s">
        <v>43</v>
      </c>
      <c r="E37" s="81" t="s">
        <v>122</v>
      </c>
      <c r="F37" s="119" t="s">
        <v>123</v>
      </c>
      <c r="G37" s="119" t="s">
        <v>124</v>
      </c>
      <c r="H37" s="81" t="s">
        <v>46</v>
      </c>
      <c r="I37" s="81">
        <v>120609</v>
      </c>
      <c r="J37" s="81" t="s">
        <v>56</v>
      </c>
      <c r="K37" s="81" t="s">
        <v>152</v>
      </c>
      <c r="L37" s="107" t="s">
        <v>50</v>
      </c>
      <c r="M37" s="65" t="s">
        <v>153</v>
      </c>
      <c r="N37" s="66">
        <v>1</v>
      </c>
      <c r="O37" s="67" t="s">
        <v>74</v>
      </c>
      <c r="P37" s="69"/>
      <c r="Q37" s="69">
        <v>0</v>
      </c>
      <c r="R37" s="85"/>
      <c r="S37" s="94">
        <v>116000</v>
      </c>
      <c r="T37" s="94">
        <v>-116000</v>
      </c>
      <c r="U37" s="69">
        <f>+Q37+S37+T37</f>
        <v>0</v>
      </c>
      <c r="V37" s="71">
        <v>0</v>
      </c>
      <c r="W37" s="71">
        <f>+U37-V37</f>
        <v>0</v>
      </c>
      <c r="X37" s="96"/>
      <c r="Y37" s="69">
        <f t="shared" si="1"/>
        <v>0</v>
      </c>
      <c r="Z37" s="92"/>
      <c r="AA37" s="100"/>
      <c r="AB37" s="93"/>
      <c r="AC37" s="72"/>
      <c r="AD37" s="87" t="s">
        <v>53</v>
      </c>
      <c r="AE37" s="87" t="s">
        <v>53</v>
      </c>
      <c r="AF37" s="75" t="s">
        <v>75</v>
      </c>
      <c r="AG37" s="76" t="s">
        <v>154</v>
      </c>
    </row>
    <row r="38" spans="1:33" s="62" customFormat="1" ht="93">
      <c r="A38" s="90">
        <v>17</v>
      </c>
      <c r="B38" s="79" t="s">
        <v>0</v>
      </c>
      <c r="C38" s="177" t="s">
        <v>0</v>
      </c>
      <c r="D38" s="80" t="s">
        <v>43</v>
      </c>
      <c r="E38" s="81" t="s">
        <v>122</v>
      </c>
      <c r="F38" s="119" t="s">
        <v>123</v>
      </c>
      <c r="G38" s="119" t="s">
        <v>124</v>
      </c>
      <c r="H38" s="81" t="s">
        <v>46</v>
      </c>
      <c r="I38" s="81">
        <v>120609</v>
      </c>
      <c r="J38" s="81" t="s">
        <v>56</v>
      </c>
      <c r="K38" s="81" t="s">
        <v>155</v>
      </c>
      <c r="L38" s="107" t="s">
        <v>50</v>
      </c>
      <c r="M38" s="65" t="s">
        <v>156</v>
      </c>
      <c r="N38" s="66">
        <v>1</v>
      </c>
      <c r="O38" s="67" t="s">
        <v>59</v>
      </c>
      <c r="P38" s="69"/>
      <c r="Q38" s="69">
        <v>0</v>
      </c>
      <c r="R38" s="85"/>
      <c r="S38" s="94">
        <v>60000</v>
      </c>
      <c r="T38" s="94">
        <v>-60000</v>
      </c>
      <c r="U38" s="69">
        <f>+Q38+S38+T38</f>
        <v>0</v>
      </c>
      <c r="V38" s="71">
        <v>0</v>
      </c>
      <c r="W38" s="71">
        <f>+U38-V38</f>
        <v>0</v>
      </c>
      <c r="X38" s="96"/>
      <c r="Y38" s="69">
        <f t="shared" si="1"/>
        <v>0</v>
      </c>
      <c r="Z38" s="92"/>
      <c r="AA38" s="100"/>
      <c r="AB38" s="93"/>
      <c r="AC38" s="72"/>
      <c r="AD38" s="87" t="s">
        <v>53</v>
      </c>
      <c r="AE38" s="87" t="s">
        <v>53</v>
      </c>
      <c r="AF38" s="75" t="s">
        <v>75</v>
      </c>
      <c r="AG38" s="76" t="s">
        <v>157</v>
      </c>
    </row>
    <row r="39" spans="1:33" s="62" customFormat="1" ht="131.25">
      <c r="A39" s="90">
        <v>18</v>
      </c>
      <c r="B39" s="79" t="s">
        <v>0</v>
      </c>
      <c r="C39" s="111" t="s">
        <v>0</v>
      </c>
      <c r="D39" s="80" t="s">
        <v>43</v>
      </c>
      <c r="E39" s="81" t="s">
        <v>122</v>
      </c>
      <c r="F39" s="119" t="s">
        <v>123</v>
      </c>
      <c r="G39" s="119" t="s">
        <v>124</v>
      </c>
      <c r="H39" s="81" t="s">
        <v>46</v>
      </c>
      <c r="I39" s="81">
        <v>120609</v>
      </c>
      <c r="J39" s="81" t="s">
        <v>56</v>
      </c>
      <c r="K39" s="81" t="s">
        <v>158</v>
      </c>
      <c r="L39" s="107" t="s">
        <v>50</v>
      </c>
      <c r="M39" s="95" t="s">
        <v>159</v>
      </c>
      <c r="N39" s="66">
        <v>1</v>
      </c>
      <c r="O39" s="67" t="s">
        <v>74</v>
      </c>
      <c r="P39" s="68">
        <v>0</v>
      </c>
      <c r="Q39" s="69">
        <f>+N39*P39</f>
        <v>0</v>
      </c>
      <c r="R39" s="85"/>
      <c r="S39" s="94">
        <v>341550</v>
      </c>
      <c r="T39" s="94">
        <f>-144430-39393-157727</f>
        <v>-341550</v>
      </c>
      <c r="U39" s="85">
        <f t="shared" si="2"/>
        <v>0</v>
      </c>
      <c r="V39" s="69">
        <v>0</v>
      </c>
      <c r="W39" s="94">
        <f t="shared" si="0"/>
        <v>0</v>
      </c>
      <c r="X39" s="101"/>
      <c r="Y39" s="69">
        <f t="shared" si="1"/>
        <v>0</v>
      </c>
      <c r="Z39" s="92"/>
      <c r="AA39" s="100"/>
      <c r="AB39" s="93"/>
      <c r="AC39" s="72"/>
      <c r="AD39" s="87" t="s">
        <v>53</v>
      </c>
      <c r="AE39" s="87" t="s">
        <v>53</v>
      </c>
      <c r="AF39" s="76" t="s">
        <v>118</v>
      </c>
      <c r="AG39" s="76" t="s">
        <v>160</v>
      </c>
    </row>
    <row r="40" spans="1:33" s="62" customFormat="1" ht="36" customHeight="1">
      <c r="A40" s="90">
        <v>17</v>
      </c>
      <c r="B40" s="79" t="s">
        <v>0</v>
      </c>
      <c r="C40" s="111" t="s">
        <v>0</v>
      </c>
      <c r="D40" s="80" t="s">
        <v>43</v>
      </c>
      <c r="E40" s="81" t="s">
        <v>122</v>
      </c>
      <c r="F40" s="119" t="s">
        <v>123</v>
      </c>
      <c r="G40" s="119" t="s">
        <v>124</v>
      </c>
      <c r="H40" s="81" t="s">
        <v>46</v>
      </c>
      <c r="I40" s="81">
        <v>120609</v>
      </c>
      <c r="J40" s="81" t="s">
        <v>56</v>
      </c>
      <c r="K40" s="81" t="s">
        <v>161</v>
      </c>
      <c r="L40" s="107" t="s">
        <v>50</v>
      </c>
      <c r="M40" s="65" t="s">
        <v>162</v>
      </c>
      <c r="N40" s="66">
        <v>1</v>
      </c>
      <c r="O40" s="67" t="s">
        <v>74</v>
      </c>
      <c r="P40" s="69"/>
      <c r="Q40" s="69"/>
      <c r="R40" s="85"/>
      <c r="S40" s="94">
        <v>50000</v>
      </c>
      <c r="T40" s="94">
        <v>-50000</v>
      </c>
      <c r="U40" s="85">
        <f t="shared" si="2"/>
        <v>0</v>
      </c>
      <c r="V40" s="69">
        <v>0</v>
      </c>
      <c r="W40" s="94">
        <f t="shared" si="0"/>
        <v>0</v>
      </c>
      <c r="X40" s="96"/>
      <c r="Y40" s="69">
        <f t="shared" si="1"/>
        <v>0</v>
      </c>
      <c r="Z40" s="92"/>
      <c r="AA40" s="100"/>
      <c r="AB40" s="93"/>
      <c r="AC40" s="100"/>
      <c r="AD40" s="87" t="s">
        <v>53</v>
      </c>
      <c r="AE40" s="87" t="s">
        <v>53</v>
      </c>
      <c r="AF40" s="76" t="s">
        <v>118</v>
      </c>
      <c r="AG40" s="76" t="s">
        <v>68</v>
      </c>
    </row>
    <row r="41" spans="1:33" s="62" customFormat="1" ht="139.5">
      <c r="A41" s="90">
        <v>19</v>
      </c>
      <c r="B41" s="79" t="s">
        <v>0</v>
      </c>
      <c r="C41" s="111" t="s">
        <v>0</v>
      </c>
      <c r="D41" s="80" t="s">
        <v>43</v>
      </c>
      <c r="E41" s="81" t="s">
        <v>122</v>
      </c>
      <c r="F41" s="119" t="s">
        <v>123</v>
      </c>
      <c r="G41" s="119" t="s">
        <v>124</v>
      </c>
      <c r="H41" s="81" t="s">
        <v>46</v>
      </c>
      <c r="I41" s="81">
        <v>120609</v>
      </c>
      <c r="J41" s="81" t="s">
        <v>56</v>
      </c>
      <c r="K41" s="81" t="s">
        <v>163</v>
      </c>
      <c r="L41" s="107" t="s">
        <v>50</v>
      </c>
      <c r="M41" s="98" t="s">
        <v>164</v>
      </c>
      <c r="N41" s="66">
        <v>1</v>
      </c>
      <c r="O41" s="67" t="s">
        <v>74</v>
      </c>
      <c r="P41" s="69"/>
      <c r="Q41" s="69">
        <v>0</v>
      </c>
      <c r="R41" s="85"/>
      <c r="S41" s="94">
        <v>80000</v>
      </c>
      <c r="T41" s="94">
        <f>-74600-5400</f>
        <v>-80000</v>
      </c>
      <c r="U41" s="85">
        <f>+Q41+S41+T41</f>
        <v>0</v>
      </c>
      <c r="V41" s="69">
        <v>0</v>
      </c>
      <c r="W41" s="94">
        <f>+U41-V41</f>
        <v>0</v>
      </c>
      <c r="X41" s="96"/>
      <c r="Y41" s="69">
        <f t="shared" si="1"/>
        <v>0</v>
      </c>
      <c r="Z41" s="92"/>
      <c r="AA41" s="100"/>
      <c r="AB41" s="93"/>
      <c r="AC41" s="72"/>
      <c r="AD41" s="87" t="s">
        <v>53</v>
      </c>
      <c r="AE41" s="87" t="s">
        <v>53</v>
      </c>
      <c r="AF41" s="75" t="s">
        <v>75</v>
      </c>
      <c r="AG41" s="76" t="s">
        <v>165</v>
      </c>
    </row>
    <row r="42" spans="1:33" s="62" customFormat="1" ht="44.25" customHeight="1">
      <c r="A42" s="66">
        <v>8</v>
      </c>
      <c r="B42" s="79" t="s">
        <v>0</v>
      </c>
      <c r="C42" s="177" t="s">
        <v>0</v>
      </c>
      <c r="D42" s="117" t="s">
        <v>43</v>
      </c>
      <c r="E42" s="81" t="s">
        <v>166</v>
      </c>
      <c r="F42" s="185" t="s">
        <v>167</v>
      </c>
      <c r="G42" s="81" t="s">
        <v>168</v>
      </c>
      <c r="H42" s="81" t="s">
        <v>46</v>
      </c>
      <c r="I42" s="81" t="s">
        <v>169</v>
      </c>
      <c r="J42" s="81" t="s">
        <v>170</v>
      </c>
      <c r="K42" s="81" t="s">
        <v>171</v>
      </c>
      <c r="L42" s="107" t="s">
        <v>50</v>
      </c>
      <c r="M42" s="65" t="s">
        <v>172</v>
      </c>
      <c r="N42" s="66">
        <f>1+1+1+1+3+1+1+1+1+1+1+1+1</f>
        <v>15</v>
      </c>
      <c r="O42" s="67" t="s">
        <v>173</v>
      </c>
      <c r="P42" s="68">
        <v>0</v>
      </c>
      <c r="Q42" s="69">
        <f aca="true" t="shared" si="4" ref="Q42:Q50">+N42*P42</f>
        <v>0</v>
      </c>
      <c r="R42" s="85"/>
      <c r="S42" s="94">
        <f>28000+28000+28000+28000+84000+6000+28000+109000+28000+28000+28000+7000+28000</f>
        <v>458000</v>
      </c>
      <c r="T42" s="94">
        <v>-458000</v>
      </c>
      <c r="U42" s="85">
        <f t="shared" si="2"/>
        <v>0</v>
      </c>
      <c r="V42" s="85">
        <v>0</v>
      </c>
      <c r="W42" s="94">
        <f t="shared" si="0"/>
        <v>0</v>
      </c>
      <c r="X42" s="70"/>
      <c r="Y42" s="69">
        <f t="shared" si="1"/>
        <v>0</v>
      </c>
      <c r="Z42" s="87"/>
      <c r="AA42" s="100"/>
      <c r="AB42" s="188"/>
      <c r="AC42" s="73"/>
      <c r="AD42" s="87" t="s">
        <v>53</v>
      </c>
      <c r="AE42" s="87" t="s">
        <v>53</v>
      </c>
      <c r="AF42" s="76" t="s">
        <v>174</v>
      </c>
      <c r="AG42" s="76" t="s">
        <v>175</v>
      </c>
    </row>
    <row r="43" spans="1:33" s="62" customFormat="1" ht="44.25" customHeight="1">
      <c r="A43" s="66">
        <v>9</v>
      </c>
      <c r="B43" s="79" t="s">
        <v>0</v>
      </c>
      <c r="C43" s="177" t="s">
        <v>0</v>
      </c>
      <c r="D43" s="117" t="s">
        <v>43</v>
      </c>
      <c r="E43" s="81" t="s">
        <v>166</v>
      </c>
      <c r="F43" s="185" t="s">
        <v>167</v>
      </c>
      <c r="G43" s="81" t="s">
        <v>168</v>
      </c>
      <c r="H43" s="81" t="s">
        <v>46</v>
      </c>
      <c r="I43" s="81" t="s">
        <v>176</v>
      </c>
      <c r="J43" s="81" t="s">
        <v>177</v>
      </c>
      <c r="K43" s="81" t="s">
        <v>178</v>
      </c>
      <c r="L43" s="107" t="s">
        <v>50</v>
      </c>
      <c r="M43" s="65" t="s">
        <v>179</v>
      </c>
      <c r="N43" s="66">
        <v>14</v>
      </c>
      <c r="O43" s="67" t="s">
        <v>180</v>
      </c>
      <c r="P43" s="68">
        <v>0</v>
      </c>
      <c r="Q43" s="69">
        <f t="shared" si="4"/>
        <v>0</v>
      </c>
      <c r="R43" s="85"/>
      <c r="S43" s="94">
        <v>43000</v>
      </c>
      <c r="T43" s="94">
        <v>-43000</v>
      </c>
      <c r="U43" s="85">
        <f>+Q43+S43+T43</f>
        <v>0</v>
      </c>
      <c r="V43" s="85">
        <v>0</v>
      </c>
      <c r="W43" s="94">
        <f>+U43-V43</f>
        <v>0</v>
      </c>
      <c r="X43" s="70"/>
      <c r="Y43" s="69">
        <f t="shared" si="1"/>
        <v>0</v>
      </c>
      <c r="Z43" s="87"/>
      <c r="AA43" s="100"/>
      <c r="AB43" s="188"/>
      <c r="AC43" s="73"/>
      <c r="AD43" s="87" t="s">
        <v>53</v>
      </c>
      <c r="AE43" s="87" t="s">
        <v>53</v>
      </c>
      <c r="AF43" s="76" t="s">
        <v>181</v>
      </c>
      <c r="AG43" s="76" t="s">
        <v>175</v>
      </c>
    </row>
    <row r="44" spans="1:33" s="62" customFormat="1" ht="44.25" customHeight="1">
      <c r="A44" s="66">
        <v>10</v>
      </c>
      <c r="B44" s="79" t="s">
        <v>0</v>
      </c>
      <c r="C44" s="177" t="s">
        <v>0</v>
      </c>
      <c r="D44" s="117" t="s">
        <v>43</v>
      </c>
      <c r="E44" s="81" t="s">
        <v>166</v>
      </c>
      <c r="F44" s="185" t="s">
        <v>167</v>
      </c>
      <c r="G44" s="81" t="s">
        <v>168</v>
      </c>
      <c r="H44" s="81" t="s">
        <v>46</v>
      </c>
      <c r="I44" s="81" t="s">
        <v>176</v>
      </c>
      <c r="J44" s="81" t="s">
        <v>177</v>
      </c>
      <c r="K44" s="81" t="s">
        <v>182</v>
      </c>
      <c r="L44" s="107" t="s">
        <v>50</v>
      </c>
      <c r="M44" s="65" t="s">
        <v>183</v>
      </c>
      <c r="N44" s="66">
        <v>16</v>
      </c>
      <c r="O44" s="67" t="s">
        <v>180</v>
      </c>
      <c r="P44" s="68">
        <v>0</v>
      </c>
      <c r="Q44" s="69">
        <f t="shared" si="4"/>
        <v>0</v>
      </c>
      <c r="R44" s="85"/>
      <c r="S44" s="94">
        <v>20500</v>
      </c>
      <c r="T44" s="94">
        <v>-20500</v>
      </c>
      <c r="U44" s="85">
        <f>+Q44+S44+T44</f>
        <v>0</v>
      </c>
      <c r="V44" s="85">
        <v>0</v>
      </c>
      <c r="W44" s="94">
        <f>+U44-V44</f>
        <v>0</v>
      </c>
      <c r="X44" s="70"/>
      <c r="Y44" s="69">
        <f t="shared" si="1"/>
        <v>0</v>
      </c>
      <c r="Z44" s="87"/>
      <c r="AA44" s="100"/>
      <c r="AB44" s="188"/>
      <c r="AC44" s="73"/>
      <c r="AD44" s="87" t="s">
        <v>53</v>
      </c>
      <c r="AE44" s="87" t="s">
        <v>53</v>
      </c>
      <c r="AF44" s="76" t="s">
        <v>181</v>
      </c>
      <c r="AG44" s="76" t="s">
        <v>175</v>
      </c>
    </row>
    <row r="45" spans="1:33" s="62" customFormat="1" ht="44.25" customHeight="1">
      <c r="A45" s="66">
        <v>11</v>
      </c>
      <c r="B45" s="79" t="s">
        <v>0</v>
      </c>
      <c r="C45" s="177" t="s">
        <v>0</v>
      </c>
      <c r="D45" s="117" t="s">
        <v>43</v>
      </c>
      <c r="E45" s="81" t="s">
        <v>166</v>
      </c>
      <c r="F45" s="185" t="s">
        <v>167</v>
      </c>
      <c r="G45" s="81" t="s">
        <v>168</v>
      </c>
      <c r="H45" s="81" t="s">
        <v>46</v>
      </c>
      <c r="I45" s="81">
        <v>120609</v>
      </c>
      <c r="J45" s="81" t="s">
        <v>56</v>
      </c>
      <c r="K45" s="112" t="s">
        <v>184</v>
      </c>
      <c r="L45" s="107" t="s">
        <v>50</v>
      </c>
      <c r="M45" s="89" t="s">
        <v>185</v>
      </c>
      <c r="N45" s="66">
        <v>1</v>
      </c>
      <c r="O45" s="67" t="s">
        <v>173</v>
      </c>
      <c r="P45" s="68">
        <v>0</v>
      </c>
      <c r="Q45" s="69">
        <f t="shared" si="4"/>
        <v>0</v>
      </c>
      <c r="R45" s="85"/>
      <c r="S45" s="94">
        <v>3000</v>
      </c>
      <c r="T45" s="94">
        <v>-3000</v>
      </c>
      <c r="U45" s="85">
        <f t="shared" si="2"/>
        <v>0</v>
      </c>
      <c r="V45" s="85">
        <v>0</v>
      </c>
      <c r="W45" s="71">
        <f t="shared" si="0"/>
        <v>0</v>
      </c>
      <c r="X45" s="70"/>
      <c r="Y45" s="69">
        <f t="shared" si="1"/>
        <v>0</v>
      </c>
      <c r="Z45" s="87"/>
      <c r="AA45" s="100"/>
      <c r="AB45" s="188"/>
      <c r="AC45" s="73"/>
      <c r="AD45" s="87" t="s">
        <v>53</v>
      </c>
      <c r="AE45" s="87" t="s">
        <v>53</v>
      </c>
      <c r="AF45" s="76" t="s">
        <v>85</v>
      </c>
      <c r="AG45" s="76" t="s">
        <v>175</v>
      </c>
    </row>
    <row r="46" spans="1:33" s="62" customFormat="1" ht="36" customHeight="1">
      <c r="A46" s="66">
        <v>12</v>
      </c>
      <c r="B46" s="79" t="s">
        <v>0</v>
      </c>
      <c r="C46" s="177" t="s">
        <v>0</v>
      </c>
      <c r="D46" s="117" t="s">
        <v>43</v>
      </c>
      <c r="E46" s="81" t="s">
        <v>166</v>
      </c>
      <c r="F46" s="185" t="s">
        <v>167</v>
      </c>
      <c r="G46" s="81" t="s">
        <v>168</v>
      </c>
      <c r="H46" s="81" t="s">
        <v>46</v>
      </c>
      <c r="I46" s="81" t="s">
        <v>169</v>
      </c>
      <c r="J46" s="81" t="s">
        <v>170</v>
      </c>
      <c r="K46" s="81" t="s">
        <v>186</v>
      </c>
      <c r="L46" s="107" t="s">
        <v>50</v>
      </c>
      <c r="M46" s="65" t="s">
        <v>187</v>
      </c>
      <c r="N46" s="66">
        <f>1+1+1+1+1+1</f>
        <v>6</v>
      </c>
      <c r="O46" s="67" t="s">
        <v>173</v>
      </c>
      <c r="P46" s="68">
        <v>0</v>
      </c>
      <c r="Q46" s="69">
        <f t="shared" si="4"/>
        <v>0</v>
      </c>
      <c r="R46" s="85"/>
      <c r="S46" s="94">
        <f>4000+4500+4000+5000+11000+4000</f>
        <v>32500</v>
      </c>
      <c r="T46" s="94">
        <v>-32500</v>
      </c>
      <c r="U46" s="85">
        <f t="shared" si="2"/>
        <v>0</v>
      </c>
      <c r="V46" s="85">
        <v>0</v>
      </c>
      <c r="W46" s="94">
        <f t="shared" si="0"/>
        <v>0</v>
      </c>
      <c r="X46" s="70"/>
      <c r="Y46" s="69">
        <f t="shared" si="1"/>
        <v>0</v>
      </c>
      <c r="Z46" s="87"/>
      <c r="AA46" s="100"/>
      <c r="AB46" s="188"/>
      <c r="AC46" s="73"/>
      <c r="AD46" s="87" t="s">
        <v>53</v>
      </c>
      <c r="AE46" s="87" t="s">
        <v>53</v>
      </c>
      <c r="AF46" s="76" t="s">
        <v>188</v>
      </c>
      <c r="AG46" s="76" t="s">
        <v>175</v>
      </c>
    </row>
    <row r="47" spans="1:33" s="62" customFormat="1" ht="36" customHeight="1">
      <c r="A47" s="90">
        <v>13</v>
      </c>
      <c r="B47" s="65" t="s">
        <v>0</v>
      </c>
      <c r="C47" s="111" t="s">
        <v>0</v>
      </c>
      <c r="D47" s="117" t="s">
        <v>43</v>
      </c>
      <c r="E47" s="81" t="s">
        <v>166</v>
      </c>
      <c r="F47" s="185" t="s">
        <v>167</v>
      </c>
      <c r="G47" s="81" t="s">
        <v>168</v>
      </c>
      <c r="H47" s="81" t="s">
        <v>46</v>
      </c>
      <c r="I47" s="81">
        <v>120603</v>
      </c>
      <c r="J47" s="81" t="s">
        <v>189</v>
      </c>
      <c r="K47" s="81" t="s">
        <v>190</v>
      </c>
      <c r="L47" s="107" t="s">
        <v>50</v>
      </c>
      <c r="M47" s="79" t="s">
        <v>191</v>
      </c>
      <c r="N47" s="66">
        <v>1</v>
      </c>
      <c r="O47" s="67" t="s">
        <v>192</v>
      </c>
      <c r="P47" s="68">
        <v>0</v>
      </c>
      <c r="Q47" s="69">
        <f t="shared" si="4"/>
        <v>0</v>
      </c>
      <c r="R47" s="85"/>
      <c r="S47" s="94">
        <v>23000</v>
      </c>
      <c r="T47" s="94">
        <v>-23000</v>
      </c>
      <c r="U47" s="85">
        <f t="shared" si="2"/>
        <v>0</v>
      </c>
      <c r="V47" s="85">
        <v>0</v>
      </c>
      <c r="W47" s="94">
        <f t="shared" si="0"/>
        <v>0</v>
      </c>
      <c r="X47" s="70"/>
      <c r="Y47" s="69">
        <f t="shared" si="1"/>
        <v>0</v>
      </c>
      <c r="Z47" s="92"/>
      <c r="AA47" s="100"/>
      <c r="AB47" s="93"/>
      <c r="AC47" s="73"/>
      <c r="AD47" s="87" t="s">
        <v>53</v>
      </c>
      <c r="AE47" s="87" t="s">
        <v>53</v>
      </c>
      <c r="AF47" s="76" t="s">
        <v>181</v>
      </c>
      <c r="AG47" s="76" t="s">
        <v>175</v>
      </c>
    </row>
    <row r="48" spans="1:33" s="62" customFormat="1" ht="36" customHeight="1">
      <c r="A48" s="90">
        <v>14</v>
      </c>
      <c r="B48" s="65" t="s">
        <v>0</v>
      </c>
      <c r="C48" s="111" t="s">
        <v>0</v>
      </c>
      <c r="D48" s="117" t="s">
        <v>43</v>
      </c>
      <c r="E48" s="81" t="s">
        <v>166</v>
      </c>
      <c r="F48" s="185" t="s">
        <v>167</v>
      </c>
      <c r="G48" s="81" t="s">
        <v>168</v>
      </c>
      <c r="H48" s="81" t="s">
        <v>46</v>
      </c>
      <c r="I48" s="81">
        <v>120609</v>
      </c>
      <c r="J48" s="81" t="s">
        <v>56</v>
      </c>
      <c r="K48" s="81" t="s">
        <v>193</v>
      </c>
      <c r="L48" s="107" t="s">
        <v>50</v>
      </c>
      <c r="M48" s="65" t="s">
        <v>194</v>
      </c>
      <c r="N48" s="66">
        <v>5</v>
      </c>
      <c r="O48" s="67" t="s">
        <v>173</v>
      </c>
      <c r="P48" s="68">
        <v>0</v>
      </c>
      <c r="Q48" s="69">
        <f t="shared" si="4"/>
        <v>0</v>
      </c>
      <c r="R48" s="85"/>
      <c r="S48" s="94">
        <v>300000</v>
      </c>
      <c r="T48" s="94">
        <v>-300000</v>
      </c>
      <c r="U48" s="85">
        <f t="shared" si="2"/>
        <v>0</v>
      </c>
      <c r="V48" s="85">
        <v>0</v>
      </c>
      <c r="W48" s="94">
        <f t="shared" si="0"/>
        <v>0</v>
      </c>
      <c r="X48" s="70"/>
      <c r="Y48" s="69">
        <f t="shared" si="1"/>
        <v>0</v>
      </c>
      <c r="Z48" s="92"/>
      <c r="AA48" s="100"/>
      <c r="AB48" s="93"/>
      <c r="AC48" s="73"/>
      <c r="AD48" s="87" t="s">
        <v>53</v>
      </c>
      <c r="AE48" s="87" t="s">
        <v>53</v>
      </c>
      <c r="AF48" s="76" t="s">
        <v>181</v>
      </c>
      <c r="AG48" s="76" t="s">
        <v>175</v>
      </c>
    </row>
    <row r="49" spans="1:33" s="62" customFormat="1" ht="36" customHeight="1">
      <c r="A49" s="90">
        <v>15</v>
      </c>
      <c r="B49" s="65" t="s">
        <v>0</v>
      </c>
      <c r="C49" s="111" t="s">
        <v>0</v>
      </c>
      <c r="D49" s="117" t="s">
        <v>43</v>
      </c>
      <c r="E49" s="81" t="s">
        <v>166</v>
      </c>
      <c r="F49" s="185" t="s">
        <v>167</v>
      </c>
      <c r="G49" s="81" t="s">
        <v>168</v>
      </c>
      <c r="H49" s="81" t="s">
        <v>46</v>
      </c>
      <c r="I49" s="81">
        <v>120609</v>
      </c>
      <c r="J49" s="81" t="s">
        <v>56</v>
      </c>
      <c r="K49" s="81" t="s">
        <v>195</v>
      </c>
      <c r="L49" s="107" t="s">
        <v>50</v>
      </c>
      <c r="M49" s="65" t="s">
        <v>196</v>
      </c>
      <c r="N49" s="66">
        <v>1</v>
      </c>
      <c r="O49" s="67" t="s">
        <v>173</v>
      </c>
      <c r="P49" s="68">
        <v>0</v>
      </c>
      <c r="Q49" s="69">
        <f t="shared" si="4"/>
        <v>0</v>
      </c>
      <c r="R49" s="85"/>
      <c r="S49" s="94">
        <v>6000</v>
      </c>
      <c r="T49" s="94">
        <v>-6000</v>
      </c>
      <c r="U49" s="85">
        <f t="shared" si="2"/>
        <v>0</v>
      </c>
      <c r="V49" s="85">
        <v>0</v>
      </c>
      <c r="W49" s="71">
        <f t="shared" si="0"/>
        <v>0</v>
      </c>
      <c r="X49" s="70"/>
      <c r="Y49" s="69">
        <f t="shared" si="1"/>
        <v>0</v>
      </c>
      <c r="Z49" s="92"/>
      <c r="AA49" s="100"/>
      <c r="AB49" s="93"/>
      <c r="AC49" s="73"/>
      <c r="AD49" s="87" t="s">
        <v>53</v>
      </c>
      <c r="AE49" s="87" t="s">
        <v>53</v>
      </c>
      <c r="AF49" s="76" t="s">
        <v>85</v>
      </c>
      <c r="AG49" s="76" t="s">
        <v>175</v>
      </c>
    </row>
    <row r="50" spans="1:33" s="62" customFormat="1" ht="36" customHeight="1">
      <c r="A50" s="90">
        <v>8</v>
      </c>
      <c r="B50" s="65" t="s">
        <v>0</v>
      </c>
      <c r="C50" s="111" t="s">
        <v>0</v>
      </c>
      <c r="D50" s="117" t="s">
        <v>43</v>
      </c>
      <c r="E50" s="81" t="s">
        <v>166</v>
      </c>
      <c r="F50" s="185" t="s">
        <v>167</v>
      </c>
      <c r="G50" s="81" t="s">
        <v>168</v>
      </c>
      <c r="H50" s="81" t="s">
        <v>96</v>
      </c>
      <c r="I50" s="81" t="s">
        <v>97</v>
      </c>
      <c r="J50" s="81" t="s">
        <v>96</v>
      </c>
      <c r="K50" s="84" t="s">
        <v>197</v>
      </c>
      <c r="L50" s="107" t="s">
        <v>50</v>
      </c>
      <c r="M50" s="65" t="s">
        <v>198</v>
      </c>
      <c r="N50" s="66">
        <f>1+1+1+1+1+1+1+1+1+1+1+1+1+1+1</f>
        <v>15</v>
      </c>
      <c r="O50" s="67" t="s">
        <v>108</v>
      </c>
      <c r="P50" s="68">
        <v>0</v>
      </c>
      <c r="Q50" s="69">
        <f t="shared" si="4"/>
        <v>0</v>
      </c>
      <c r="R50" s="85"/>
      <c r="S50" s="94">
        <f>800+800+800+46800+800+11900+800+800+800+23800+800+800+16850+800+800</f>
        <v>108150</v>
      </c>
      <c r="T50" s="94">
        <v>-43700</v>
      </c>
      <c r="U50" s="85">
        <f t="shared" si="2"/>
        <v>64450</v>
      </c>
      <c r="V50" s="85">
        <v>0</v>
      </c>
      <c r="W50" s="94">
        <f t="shared" si="0"/>
        <v>64450</v>
      </c>
      <c r="X50" s="70"/>
      <c r="Y50" s="69">
        <f t="shared" si="1"/>
        <v>0</v>
      </c>
      <c r="Z50" s="92"/>
      <c r="AA50" s="100"/>
      <c r="AB50" s="93"/>
      <c r="AC50" s="73"/>
      <c r="AD50" s="87" t="s">
        <v>53</v>
      </c>
      <c r="AE50" s="87" t="s">
        <v>53</v>
      </c>
      <c r="AF50" s="76" t="s">
        <v>199</v>
      </c>
      <c r="AG50" s="76" t="s">
        <v>200</v>
      </c>
    </row>
    <row r="51" spans="1:33" s="62" customFormat="1" ht="34.5" customHeight="1">
      <c r="A51" s="90">
        <v>9</v>
      </c>
      <c r="B51" s="64" t="s">
        <v>201</v>
      </c>
      <c r="C51" s="186" t="s">
        <v>0</v>
      </c>
      <c r="D51" s="102" t="s">
        <v>148</v>
      </c>
      <c r="E51" s="81" t="s">
        <v>110</v>
      </c>
      <c r="F51" s="185" t="s">
        <v>111</v>
      </c>
      <c r="G51" s="81" t="s">
        <v>112</v>
      </c>
      <c r="H51" s="81" t="s">
        <v>46</v>
      </c>
      <c r="I51" s="81" t="s">
        <v>140</v>
      </c>
      <c r="J51" s="81" t="s">
        <v>141</v>
      </c>
      <c r="K51" s="99" t="s">
        <v>142</v>
      </c>
      <c r="L51" s="107" t="s">
        <v>50</v>
      </c>
      <c r="M51" s="65" t="s">
        <v>143</v>
      </c>
      <c r="N51" s="66">
        <v>1</v>
      </c>
      <c r="O51" s="67" t="s">
        <v>59</v>
      </c>
      <c r="P51" s="101">
        <v>0</v>
      </c>
      <c r="Q51" s="69">
        <v>0</v>
      </c>
      <c r="R51" s="85"/>
      <c r="S51" s="94"/>
      <c r="T51" s="94">
        <f>14490-580</f>
        <v>13910</v>
      </c>
      <c r="U51" s="85">
        <f t="shared" si="2"/>
        <v>13910</v>
      </c>
      <c r="V51" s="85">
        <v>13910</v>
      </c>
      <c r="W51" s="94">
        <f t="shared" si="0"/>
        <v>0</v>
      </c>
      <c r="X51" s="70">
        <v>13910</v>
      </c>
      <c r="Y51" s="69">
        <f t="shared" si="1"/>
        <v>0</v>
      </c>
      <c r="Z51" s="92"/>
      <c r="AA51" s="100"/>
      <c r="AB51" s="93"/>
      <c r="AC51" s="73"/>
      <c r="AD51" s="92" t="s">
        <v>202</v>
      </c>
      <c r="AE51" s="92" t="s">
        <v>53</v>
      </c>
      <c r="AF51" s="75" t="s">
        <v>22</v>
      </c>
      <c r="AG51" s="75" t="s">
        <v>203</v>
      </c>
    </row>
    <row r="52" spans="1:33" s="62" customFormat="1" ht="69.75">
      <c r="A52" s="90">
        <v>10</v>
      </c>
      <c r="B52" s="64" t="s">
        <v>201</v>
      </c>
      <c r="C52" s="186" t="s">
        <v>0</v>
      </c>
      <c r="D52" s="102" t="s">
        <v>148</v>
      </c>
      <c r="E52" s="81" t="s">
        <v>110</v>
      </c>
      <c r="F52" s="185" t="s">
        <v>111</v>
      </c>
      <c r="G52" s="81" t="s">
        <v>112</v>
      </c>
      <c r="H52" s="81" t="s">
        <v>46</v>
      </c>
      <c r="I52" s="81" t="s">
        <v>140</v>
      </c>
      <c r="J52" s="81" t="s">
        <v>141</v>
      </c>
      <c r="K52" s="99" t="s">
        <v>144</v>
      </c>
      <c r="L52" s="107" t="s">
        <v>50</v>
      </c>
      <c r="M52" s="65" t="s">
        <v>145</v>
      </c>
      <c r="N52" s="66">
        <v>1</v>
      </c>
      <c r="O52" s="67" t="s">
        <v>59</v>
      </c>
      <c r="P52" s="101">
        <v>0</v>
      </c>
      <c r="Q52" s="69">
        <v>0</v>
      </c>
      <c r="R52" s="85"/>
      <c r="S52" s="94"/>
      <c r="T52" s="94">
        <f>20970-640</f>
        <v>20330</v>
      </c>
      <c r="U52" s="85">
        <f t="shared" si="2"/>
        <v>20330</v>
      </c>
      <c r="V52" s="85">
        <v>20330</v>
      </c>
      <c r="W52" s="94">
        <f t="shared" si="0"/>
        <v>0</v>
      </c>
      <c r="X52" s="70">
        <v>20330</v>
      </c>
      <c r="Y52" s="69">
        <f t="shared" si="1"/>
        <v>0</v>
      </c>
      <c r="Z52" s="92"/>
      <c r="AA52" s="100"/>
      <c r="AB52" s="93"/>
      <c r="AC52" s="73"/>
      <c r="AD52" s="92" t="s">
        <v>202</v>
      </c>
      <c r="AE52" s="92" t="s">
        <v>53</v>
      </c>
      <c r="AF52" s="75" t="s">
        <v>22</v>
      </c>
      <c r="AG52" s="75" t="s">
        <v>203</v>
      </c>
    </row>
    <row r="53" spans="1:33" s="62" customFormat="1" ht="69.75">
      <c r="A53" s="90">
        <v>11</v>
      </c>
      <c r="B53" s="64" t="s">
        <v>201</v>
      </c>
      <c r="C53" s="186" t="s">
        <v>0</v>
      </c>
      <c r="D53" s="102" t="s">
        <v>148</v>
      </c>
      <c r="E53" s="81" t="s">
        <v>110</v>
      </c>
      <c r="F53" s="185" t="s">
        <v>111</v>
      </c>
      <c r="G53" s="81" t="s">
        <v>112</v>
      </c>
      <c r="H53" s="81" t="s">
        <v>46</v>
      </c>
      <c r="I53" s="81" t="s">
        <v>140</v>
      </c>
      <c r="J53" s="81" t="s">
        <v>141</v>
      </c>
      <c r="K53" s="99" t="s">
        <v>146</v>
      </c>
      <c r="L53" s="107" t="s">
        <v>50</v>
      </c>
      <c r="M53" s="65" t="s">
        <v>147</v>
      </c>
      <c r="N53" s="66">
        <v>4</v>
      </c>
      <c r="O53" s="67" t="s">
        <v>59</v>
      </c>
      <c r="P53" s="101">
        <v>0</v>
      </c>
      <c r="Q53" s="69">
        <v>0</v>
      </c>
      <c r="R53" s="85"/>
      <c r="S53" s="94"/>
      <c r="T53" s="94">
        <f>124560-4720</f>
        <v>119840</v>
      </c>
      <c r="U53" s="85">
        <f t="shared" si="2"/>
        <v>119840</v>
      </c>
      <c r="V53" s="85">
        <v>119840</v>
      </c>
      <c r="W53" s="94">
        <f t="shared" si="0"/>
        <v>0</v>
      </c>
      <c r="X53" s="70">
        <v>119840</v>
      </c>
      <c r="Y53" s="69">
        <f t="shared" si="1"/>
        <v>0</v>
      </c>
      <c r="Z53" s="92"/>
      <c r="AA53" s="100"/>
      <c r="AB53" s="93"/>
      <c r="AC53" s="73"/>
      <c r="AD53" s="92" t="s">
        <v>202</v>
      </c>
      <c r="AE53" s="92" t="s">
        <v>53</v>
      </c>
      <c r="AF53" s="75" t="s">
        <v>22</v>
      </c>
      <c r="AG53" s="75" t="s">
        <v>203</v>
      </c>
    </row>
    <row r="54" spans="1:33" s="62" customFormat="1" ht="93">
      <c r="A54" s="90">
        <v>12</v>
      </c>
      <c r="B54" s="64" t="s">
        <v>201</v>
      </c>
      <c r="C54" s="186" t="s">
        <v>0</v>
      </c>
      <c r="D54" s="102" t="s">
        <v>148</v>
      </c>
      <c r="E54" s="81" t="s">
        <v>110</v>
      </c>
      <c r="F54" s="185" t="s">
        <v>204</v>
      </c>
      <c r="G54" s="81" t="s">
        <v>205</v>
      </c>
      <c r="H54" s="81" t="s">
        <v>46</v>
      </c>
      <c r="I54" s="81" t="s">
        <v>140</v>
      </c>
      <c r="J54" s="81" t="s">
        <v>141</v>
      </c>
      <c r="K54" s="99" t="s">
        <v>206</v>
      </c>
      <c r="L54" s="107" t="s">
        <v>50</v>
      </c>
      <c r="M54" s="65" t="s">
        <v>207</v>
      </c>
      <c r="N54" s="66">
        <v>1</v>
      </c>
      <c r="O54" s="67" t="s">
        <v>74</v>
      </c>
      <c r="P54" s="101"/>
      <c r="Q54" s="69">
        <v>0</v>
      </c>
      <c r="R54" s="85"/>
      <c r="S54" s="94">
        <v>0</v>
      </c>
      <c r="T54" s="94">
        <v>5214</v>
      </c>
      <c r="U54" s="85">
        <f t="shared" si="2"/>
        <v>5214</v>
      </c>
      <c r="V54" s="85">
        <v>5214</v>
      </c>
      <c r="W54" s="94">
        <f t="shared" si="0"/>
        <v>0</v>
      </c>
      <c r="X54" s="70"/>
      <c r="Y54" s="69">
        <f t="shared" si="1"/>
        <v>5214</v>
      </c>
      <c r="Z54" s="92"/>
      <c r="AA54" s="100"/>
      <c r="AB54" s="93"/>
      <c r="AC54" s="73"/>
      <c r="AD54" s="92"/>
      <c r="AE54" s="92" t="s">
        <v>53</v>
      </c>
      <c r="AF54" s="75" t="s">
        <v>208</v>
      </c>
      <c r="AG54" s="75" t="s">
        <v>209</v>
      </c>
    </row>
    <row r="55" spans="1:33" s="62" customFormat="1" ht="93.75">
      <c r="A55" s="90">
        <v>13</v>
      </c>
      <c r="B55" s="64" t="s">
        <v>201</v>
      </c>
      <c r="C55" s="186" t="s">
        <v>0</v>
      </c>
      <c r="D55" s="102" t="s">
        <v>148</v>
      </c>
      <c r="E55" s="81" t="s">
        <v>110</v>
      </c>
      <c r="F55" s="185" t="s">
        <v>111</v>
      </c>
      <c r="G55" s="81" t="s">
        <v>112</v>
      </c>
      <c r="H55" s="81" t="s">
        <v>46</v>
      </c>
      <c r="I55" s="81" t="s">
        <v>140</v>
      </c>
      <c r="J55" s="81" t="s">
        <v>141</v>
      </c>
      <c r="K55" s="99" t="s">
        <v>210</v>
      </c>
      <c r="L55" s="107" t="s">
        <v>50</v>
      </c>
      <c r="M55" s="65" t="s">
        <v>211</v>
      </c>
      <c r="N55" s="66">
        <v>1</v>
      </c>
      <c r="O55" s="67" t="s">
        <v>59</v>
      </c>
      <c r="P55" s="101"/>
      <c r="Q55" s="69">
        <v>0</v>
      </c>
      <c r="R55" s="85"/>
      <c r="S55" s="94">
        <v>0</v>
      </c>
      <c r="T55" s="94">
        <v>17890</v>
      </c>
      <c r="U55" s="85">
        <f>+Q55+S55+T55</f>
        <v>17890</v>
      </c>
      <c r="V55" s="85"/>
      <c r="W55" s="94">
        <f>+U55-V55</f>
        <v>17890</v>
      </c>
      <c r="X55" s="70"/>
      <c r="Y55" s="69">
        <f>V55-X55</f>
        <v>0</v>
      </c>
      <c r="Z55" s="92"/>
      <c r="AA55" s="100"/>
      <c r="AB55" s="93"/>
      <c r="AC55" s="73"/>
      <c r="AD55" s="92"/>
      <c r="AE55" s="92" t="s">
        <v>53</v>
      </c>
      <c r="AF55" s="75" t="s">
        <v>212</v>
      </c>
      <c r="AG55" s="75" t="s">
        <v>213</v>
      </c>
    </row>
    <row r="56" spans="1:33" s="62" customFormat="1" ht="116.25">
      <c r="A56" s="90">
        <v>14</v>
      </c>
      <c r="B56" s="64" t="s">
        <v>201</v>
      </c>
      <c r="C56" s="186" t="s">
        <v>0</v>
      </c>
      <c r="D56" s="102" t="s">
        <v>148</v>
      </c>
      <c r="E56" s="81" t="s">
        <v>110</v>
      </c>
      <c r="F56" s="185" t="s">
        <v>204</v>
      </c>
      <c r="G56" s="81" t="s">
        <v>205</v>
      </c>
      <c r="H56" s="81" t="s">
        <v>46</v>
      </c>
      <c r="I56" s="81" t="s">
        <v>140</v>
      </c>
      <c r="J56" s="81" t="s">
        <v>141</v>
      </c>
      <c r="K56" s="99" t="s">
        <v>214</v>
      </c>
      <c r="L56" s="107" t="s">
        <v>50</v>
      </c>
      <c r="M56" s="65" t="s">
        <v>215</v>
      </c>
      <c r="N56" s="66">
        <v>1</v>
      </c>
      <c r="O56" s="67" t="s">
        <v>74</v>
      </c>
      <c r="P56" s="101"/>
      <c r="Q56" s="69">
        <v>0</v>
      </c>
      <c r="R56" s="85"/>
      <c r="S56" s="94">
        <v>0</v>
      </c>
      <c r="T56" s="94">
        <v>7327</v>
      </c>
      <c r="U56" s="85">
        <f t="shared" si="2"/>
        <v>7327</v>
      </c>
      <c r="V56" s="85">
        <v>7326.02</v>
      </c>
      <c r="W56" s="94">
        <f t="shared" si="0"/>
        <v>0.9799999999995634</v>
      </c>
      <c r="X56" s="70"/>
      <c r="Y56" s="69">
        <f t="shared" si="1"/>
        <v>7326.02</v>
      </c>
      <c r="Z56" s="92"/>
      <c r="AA56" s="100"/>
      <c r="AB56" s="93"/>
      <c r="AC56" s="73"/>
      <c r="AD56" s="92"/>
      <c r="AE56" s="92" t="s">
        <v>53</v>
      </c>
      <c r="AF56" s="75" t="s">
        <v>208</v>
      </c>
      <c r="AG56" s="75" t="s">
        <v>209</v>
      </c>
    </row>
    <row r="57" spans="1:33" s="62" customFormat="1" ht="93">
      <c r="A57" s="90">
        <v>15</v>
      </c>
      <c r="B57" s="64" t="s">
        <v>201</v>
      </c>
      <c r="C57" s="186" t="s">
        <v>0</v>
      </c>
      <c r="D57" s="102" t="s">
        <v>148</v>
      </c>
      <c r="E57" s="81" t="s">
        <v>110</v>
      </c>
      <c r="F57" s="185" t="s">
        <v>111</v>
      </c>
      <c r="G57" s="81" t="s">
        <v>112</v>
      </c>
      <c r="H57" s="81" t="s">
        <v>96</v>
      </c>
      <c r="I57" s="81" t="s">
        <v>97</v>
      </c>
      <c r="J57" s="81" t="s">
        <v>96</v>
      </c>
      <c r="K57" s="99" t="s">
        <v>149</v>
      </c>
      <c r="L57" s="107" t="s">
        <v>50</v>
      </c>
      <c r="M57" s="65" t="s">
        <v>150</v>
      </c>
      <c r="N57" s="66">
        <v>1</v>
      </c>
      <c r="O57" s="67" t="s">
        <v>108</v>
      </c>
      <c r="P57" s="101">
        <v>0</v>
      </c>
      <c r="Q57" s="69">
        <v>0</v>
      </c>
      <c r="R57" s="85"/>
      <c r="S57" s="94"/>
      <c r="T57" s="94">
        <f>1837980-282060</f>
        <v>1555920</v>
      </c>
      <c r="U57" s="85">
        <f t="shared" si="2"/>
        <v>1555920</v>
      </c>
      <c r="V57" s="85">
        <v>1555920</v>
      </c>
      <c r="W57" s="94">
        <f t="shared" si="0"/>
        <v>0</v>
      </c>
      <c r="X57" s="70">
        <v>1555920</v>
      </c>
      <c r="Y57" s="69">
        <f t="shared" si="1"/>
        <v>0</v>
      </c>
      <c r="Z57" s="92"/>
      <c r="AA57" s="100"/>
      <c r="AB57" s="93"/>
      <c r="AC57" s="73"/>
      <c r="AD57" s="92" t="s">
        <v>202</v>
      </c>
      <c r="AE57" s="92" t="s">
        <v>53</v>
      </c>
      <c r="AF57" s="75" t="s">
        <v>22</v>
      </c>
      <c r="AG57" s="75" t="s">
        <v>203</v>
      </c>
    </row>
    <row r="58" spans="1:33" s="62" customFormat="1" ht="93.75">
      <c r="A58" s="90">
        <v>16</v>
      </c>
      <c r="B58" s="64" t="s">
        <v>201</v>
      </c>
      <c r="C58" s="186" t="s">
        <v>0</v>
      </c>
      <c r="D58" s="102" t="s">
        <v>148</v>
      </c>
      <c r="E58" s="81" t="s">
        <v>110</v>
      </c>
      <c r="F58" s="185" t="s">
        <v>111</v>
      </c>
      <c r="G58" s="81" t="s">
        <v>112</v>
      </c>
      <c r="H58" s="81" t="s">
        <v>96</v>
      </c>
      <c r="I58" s="81" t="s">
        <v>97</v>
      </c>
      <c r="J58" s="81" t="s">
        <v>96</v>
      </c>
      <c r="K58" s="99" t="s">
        <v>216</v>
      </c>
      <c r="L58" s="107" t="s">
        <v>50</v>
      </c>
      <c r="M58" s="65" t="s">
        <v>217</v>
      </c>
      <c r="N58" s="66">
        <v>1</v>
      </c>
      <c r="O58" s="67" t="s">
        <v>108</v>
      </c>
      <c r="P58" s="101"/>
      <c r="Q58" s="69">
        <v>0</v>
      </c>
      <c r="R58" s="85"/>
      <c r="S58" s="94"/>
      <c r="T58" s="94">
        <v>306000</v>
      </c>
      <c r="U58" s="85">
        <f t="shared" si="2"/>
        <v>306000</v>
      </c>
      <c r="V58" s="85"/>
      <c r="W58" s="94">
        <f t="shared" si="0"/>
        <v>306000</v>
      </c>
      <c r="X58" s="70"/>
      <c r="Y58" s="69">
        <f t="shared" si="1"/>
        <v>0</v>
      </c>
      <c r="Z58" s="92"/>
      <c r="AA58" s="100"/>
      <c r="AB58" s="93"/>
      <c r="AC58" s="73"/>
      <c r="AD58" s="92"/>
      <c r="AE58" s="92" t="s">
        <v>53</v>
      </c>
      <c r="AF58" s="75" t="s">
        <v>218</v>
      </c>
      <c r="AG58" s="75" t="s">
        <v>219</v>
      </c>
    </row>
    <row r="59" spans="1:33" s="62" customFormat="1" ht="116.25">
      <c r="A59" s="90">
        <v>17</v>
      </c>
      <c r="B59" s="64" t="s">
        <v>201</v>
      </c>
      <c r="C59" s="186" t="s">
        <v>0</v>
      </c>
      <c r="D59" s="102" t="s">
        <v>148</v>
      </c>
      <c r="E59" s="81" t="s">
        <v>110</v>
      </c>
      <c r="F59" s="185" t="s">
        <v>111</v>
      </c>
      <c r="G59" s="81" t="s">
        <v>112</v>
      </c>
      <c r="H59" s="81" t="s">
        <v>96</v>
      </c>
      <c r="I59" s="81" t="s">
        <v>97</v>
      </c>
      <c r="J59" s="81" t="s">
        <v>96</v>
      </c>
      <c r="K59" s="99" t="s">
        <v>220</v>
      </c>
      <c r="L59" s="107" t="s">
        <v>50</v>
      </c>
      <c r="M59" s="65" t="s">
        <v>221</v>
      </c>
      <c r="N59" s="66">
        <v>1</v>
      </c>
      <c r="O59" s="67" t="s">
        <v>108</v>
      </c>
      <c r="P59" s="101"/>
      <c r="Q59" s="69">
        <v>0</v>
      </c>
      <c r="R59" s="85"/>
      <c r="S59" s="94"/>
      <c r="T59" s="94">
        <v>1464110</v>
      </c>
      <c r="U59" s="85">
        <f>+Q59+S59+T59</f>
        <v>1464110</v>
      </c>
      <c r="V59" s="85"/>
      <c r="W59" s="94">
        <f>+U59-V59</f>
        <v>1464110</v>
      </c>
      <c r="X59" s="70"/>
      <c r="Y59" s="69">
        <f>V59-X59</f>
        <v>0</v>
      </c>
      <c r="Z59" s="92"/>
      <c r="AA59" s="100"/>
      <c r="AB59" s="93"/>
      <c r="AC59" s="73"/>
      <c r="AD59" s="92"/>
      <c r="AE59" s="92" t="s">
        <v>53</v>
      </c>
      <c r="AF59" s="75" t="s">
        <v>212</v>
      </c>
      <c r="AG59" s="75" t="s">
        <v>222</v>
      </c>
    </row>
    <row r="60" spans="1:33" s="62" customFormat="1" ht="93.75">
      <c r="A60" s="90">
        <v>18</v>
      </c>
      <c r="B60" s="64" t="s">
        <v>201</v>
      </c>
      <c r="C60" s="186" t="s">
        <v>0</v>
      </c>
      <c r="D60" s="102" t="s">
        <v>148</v>
      </c>
      <c r="E60" s="81" t="s">
        <v>223</v>
      </c>
      <c r="F60" s="185" t="s">
        <v>224</v>
      </c>
      <c r="G60" s="81" t="s">
        <v>225</v>
      </c>
      <c r="H60" s="81" t="s">
        <v>46</v>
      </c>
      <c r="I60" s="81" t="s">
        <v>226</v>
      </c>
      <c r="J60" s="81" t="s">
        <v>227</v>
      </c>
      <c r="K60" s="99" t="s">
        <v>228</v>
      </c>
      <c r="L60" s="107" t="s">
        <v>50</v>
      </c>
      <c r="M60" s="65" t="s">
        <v>229</v>
      </c>
      <c r="N60" s="66">
        <v>1</v>
      </c>
      <c r="O60" s="67" t="s">
        <v>74</v>
      </c>
      <c r="P60" s="101"/>
      <c r="Q60" s="69">
        <v>0</v>
      </c>
      <c r="R60" s="85"/>
      <c r="S60" s="94"/>
      <c r="T60" s="94">
        <v>27820</v>
      </c>
      <c r="U60" s="85">
        <f>+Q60+S60+T60</f>
        <v>27820</v>
      </c>
      <c r="V60" s="85">
        <v>27820</v>
      </c>
      <c r="W60" s="94">
        <f>+U60-V60</f>
        <v>0</v>
      </c>
      <c r="X60" s="70"/>
      <c r="Y60" s="69">
        <f>V60-X60</f>
        <v>27820</v>
      </c>
      <c r="Z60" s="92"/>
      <c r="AA60" s="100"/>
      <c r="AB60" s="93"/>
      <c r="AC60" s="73"/>
      <c r="AD60" s="92"/>
      <c r="AE60" s="92" t="s">
        <v>53</v>
      </c>
      <c r="AF60" s="75" t="s">
        <v>208</v>
      </c>
      <c r="AG60" s="75" t="s">
        <v>230</v>
      </c>
    </row>
    <row r="61" spans="1:33" s="62" customFormat="1" ht="93">
      <c r="A61" s="90">
        <v>19</v>
      </c>
      <c r="B61" s="64" t="s">
        <v>231</v>
      </c>
      <c r="C61" s="186" t="s">
        <v>0</v>
      </c>
      <c r="D61" s="102" t="s">
        <v>232</v>
      </c>
      <c r="E61" s="81" t="s">
        <v>233</v>
      </c>
      <c r="F61" s="185" t="s">
        <v>44</v>
      </c>
      <c r="G61" s="81" t="s">
        <v>45</v>
      </c>
      <c r="H61" s="81" t="s">
        <v>46</v>
      </c>
      <c r="I61" s="81" t="s">
        <v>140</v>
      </c>
      <c r="J61" s="81" t="s">
        <v>141</v>
      </c>
      <c r="K61" s="99" t="s">
        <v>234</v>
      </c>
      <c r="L61" s="107" t="s">
        <v>50</v>
      </c>
      <c r="M61" s="65" t="s">
        <v>235</v>
      </c>
      <c r="N61" s="66">
        <v>1</v>
      </c>
      <c r="O61" s="67" t="s">
        <v>59</v>
      </c>
      <c r="P61" s="101">
        <v>0</v>
      </c>
      <c r="Q61" s="69">
        <v>0</v>
      </c>
      <c r="R61" s="85"/>
      <c r="S61" s="94"/>
      <c r="T61" s="94">
        <v>32635</v>
      </c>
      <c r="U61" s="85">
        <f t="shared" si="2"/>
        <v>32635</v>
      </c>
      <c r="V61" s="85">
        <v>32635</v>
      </c>
      <c r="W61" s="94">
        <f t="shared" si="0"/>
        <v>0</v>
      </c>
      <c r="X61" s="70">
        <v>32635</v>
      </c>
      <c r="Y61" s="69">
        <f t="shared" si="1"/>
        <v>0</v>
      </c>
      <c r="Z61" s="92"/>
      <c r="AA61" s="100"/>
      <c r="AB61" s="93"/>
      <c r="AC61" s="73"/>
      <c r="AD61" s="92" t="s">
        <v>236</v>
      </c>
      <c r="AE61" s="92" t="s">
        <v>53</v>
      </c>
      <c r="AF61" s="75" t="s">
        <v>22</v>
      </c>
      <c r="AG61" s="75" t="s">
        <v>237</v>
      </c>
    </row>
    <row r="62" spans="1:33" s="62" customFormat="1" ht="30" customHeight="1">
      <c r="A62" s="90">
        <v>20</v>
      </c>
      <c r="B62" s="64" t="s">
        <v>231</v>
      </c>
      <c r="C62" s="186" t="s">
        <v>0</v>
      </c>
      <c r="D62" s="102" t="s">
        <v>232</v>
      </c>
      <c r="E62" s="81" t="s">
        <v>233</v>
      </c>
      <c r="F62" s="185" t="s">
        <v>44</v>
      </c>
      <c r="G62" s="81" t="s">
        <v>45</v>
      </c>
      <c r="H62" s="81" t="s">
        <v>46</v>
      </c>
      <c r="I62" s="81" t="s">
        <v>113</v>
      </c>
      <c r="J62" s="81" t="s">
        <v>114</v>
      </c>
      <c r="K62" s="99" t="s">
        <v>238</v>
      </c>
      <c r="L62" s="65" t="s">
        <v>239</v>
      </c>
      <c r="M62" s="65" t="s">
        <v>239</v>
      </c>
      <c r="N62" s="66">
        <v>2</v>
      </c>
      <c r="O62" s="67" t="s">
        <v>59</v>
      </c>
      <c r="P62" s="101"/>
      <c r="Q62" s="69"/>
      <c r="R62" s="85"/>
      <c r="S62" s="94"/>
      <c r="T62" s="94">
        <v>15836</v>
      </c>
      <c r="U62" s="85">
        <f t="shared" si="2"/>
        <v>15836</v>
      </c>
      <c r="V62" s="85">
        <v>15836</v>
      </c>
      <c r="W62" s="94">
        <f t="shared" si="0"/>
        <v>0</v>
      </c>
      <c r="X62" s="101"/>
      <c r="Y62" s="69">
        <f t="shared" si="1"/>
        <v>15836</v>
      </c>
      <c r="Z62" s="92"/>
      <c r="AA62" s="100"/>
      <c r="AB62" s="93"/>
      <c r="AC62" s="73"/>
      <c r="AD62" s="92"/>
      <c r="AE62" s="92" t="s">
        <v>53</v>
      </c>
      <c r="AF62" s="75" t="s">
        <v>208</v>
      </c>
      <c r="AG62" s="75" t="s">
        <v>240</v>
      </c>
    </row>
    <row r="63" spans="1:33" s="62" customFormat="1" ht="69.75">
      <c r="A63" s="90">
        <v>21</v>
      </c>
      <c r="B63" s="64" t="s">
        <v>241</v>
      </c>
      <c r="C63" s="186" t="s">
        <v>0</v>
      </c>
      <c r="D63" s="102" t="s">
        <v>242</v>
      </c>
      <c r="E63" s="81" t="s">
        <v>233</v>
      </c>
      <c r="F63" s="185" t="s">
        <v>44</v>
      </c>
      <c r="G63" s="81" t="s">
        <v>45</v>
      </c>
      <c r="H63" s="81" t="s">
        <v>46</v>
      </c>
      <c r="I63" s="81" t="s">
        <v>113</v>
      </c>
      <c r="J63" s="81" t="s">
        <v>114</v>
      </c>
      <c r="K63" s="99" t="s">
        <v>243</v>
      </c>
      <c r="L63" s="107" t="s">
        <v>50</v>
      </c>
      <c r="M63" s="65" t="s">
        <v>244</v>
      </c>
      <c r="N63" s="66">
        <v>2</v>
      </c>
      <c r="O63" s="67" t="s">
        <v>59</v>
      </c>
      <c r="P63" s="101"/>
      <c r="Q63" s="69">
        <v>0</v>
      </c>
      <c r="R63" s="85"/>
      <c r="S63" s="94"/>
      <c r="T63" s="94">
        <v>27820</v>
      </c>
      <c r="U63" s="85">
        <f t="shared" si="2"/>
        <v>27820</v>
      </c>
      <c r="V63" s="85">
        <v>27820</v>
      </c>
      <c r="W63" s="94">
        <f t="shared" si="0"/>
        <v>0</v>
      </c>
      <c r="X63" s="101">
        <v>27820</v>
      </c>
      <c r="Y63" s="69">
        <f t="shared" si="1"/>
        <v>0</v>
      </c>
      <c r="Z63" s="92"/>
      <c r="AA63" s="100"/>
      <c r="AB63" s="93"/>
      <c r="AC63" s="73"/>
      <c r="AD63" s="92"/>
      <c r="AE63" s="92" t="s">
        <v>53</v>
      </c>
      <c r="AF63" s="75" t="s">
        <v>22</v>
      </c>
      <c r="AG63" s="75" t="s">
        <v>245</v>
      </c>
    </row>
    <row r="64" spans="1:33" s="62" customFormat="1" ht="93">
      <c r="A64" s="90">
        <v>22</v>
      </c>
      <c r="B64" s="64" t="s">
        <v>241</v>
      </c>
      <c r="C64" s="186" t="s">
        <v>0</v>
      </c>
      <c r="D64" s="102" t="s">
        <v>242</v>
      </c>
      <c r="E64" s="81" t="s">
        <v>233</v>
      </c>
      <c r="F64" s="185" t="s">
        <v>44</v>
      </c>
      <c r="G64" s="81" t="s">
        <v>45</v>
      </c>
      <c r="H64" s="81" t="s">
        <v>46</v>
      </c>
      <c r="I64" s="81" t="s">
        <v>113</v>
      </c>
      <c r="J64" s="81" t="s">
        <v>114</v>
      </c>
      <c r="K64" s="99" t="s">
        <v>246</v>
      </c>
      <c r="L64" s="107" t="s">
        <v>50</v>
      </c>
      <c r="M64" s="65" t="s">
        <v>247</v>
      </c>
      <c r="N64" s="66">
        <v>1</v>
      </c>
      <c r="O64" s="67" t="s">
        <v>59</v>
      </c>
      <c r="P64" s="101"/>
      <c r="Q64" s="69">
        <v>0</v>
      </c>
      <c r="R64" s="85"/>
      <c r="S64" s="94"/>
      <c r="T64" s="94">
        <v>24931</v>
      </c>
      <c r="U64" s="85">
        <f t="shared" si="2"/>
        <v>24931</v>
      </c>
      <c r="V64" s="85">
        <v>24931</v>
      </c>
      <c r="W64" s="94">
        <f t="shared" si="0"/>
        <v>0</v>
      </c>
      <c r="X64" s="101">
        <v>24931</v>
      </c>
      <c r="Y64" s="69">
        <f t="shared" si="1"/>
        <v>0</v>
      </c>
      <c r="Z64" s="92"/>
      <c r="AA64" s="100"/>
      <c r="AB64" s="93"/>
      <c r="AC64" s="73"/>
      <c r="AD64" s="92"/>
      <c r="AE64" s="92" t="s">
        <v>53</v>
      </c>
      <c r="AF64" s="75" t="s">
        <v>22</v>
      </c>
      <c r="AG64" s="75" t="s">
        <v>245</v>
      </c>
    </row>
    <row r="65" spans="1:33" s="62" customFormat="1" ht="69.75">
      <c r="A65" s="90">
        <v>23</v>
      </c>
      <c r="B65" s="64" t="s">
        <v>241</v>
      </c>
      <c r="C65" s="186" t="s">
        <v>0</v>
      </c>
      <c r="D65" s="102" t="s">
        <v>242</v>
      </c>
      <c r="E65" s="81" t="s">
        <v>233</v>
      </c>
      <c r="F65" s="185" t="s">
        <v>44</v>
      </c>
      <c r="G65" s="81" t="s">
        <v>45</v>
      </c>
      <c r="H65" s="81" t="s">
        <v>46</v>
      </c>
      <c r="I65" s="81" t="s">
        <v>113</v>
      </c>
      <c r="J65" s="81" t="s">
        <v>114</v>
      </c>
      <c r="K65" s="99" t="s">
        <v>238</v>
      </c>
      <c r="L65" s="107" t="s">
        <v>50</v>
      </c>
      <c r="M65" s="65" t="s">
        <v>239</v>
      </c>
      <c r="N65" s="66">
        <v>4</v>
      </c>
      <c r="O65" s="67" t="s">
        <v>59</v>
      </c>
      <c r="P65" s="101"/>
      <c r="Q65" s="69">
        <v>0</v>
      </c>
      <c r="R65" s="85"/>
      <c r="S65" s="94"/>
      <c r="T65" s="94">
        <v>27606</v>
      </c>
      <c r="U65" s="85">
        <f t="shared" si="2"/>
        <v>27606</v>
      </c>
      <c r="V65" s="85">
        <v>27606</v>
      </c>
      <c r="W65" s="94">
        <f t="shared" si="0"/>
        <v>0</v>
      </c>
      <c r="X65" s="101">
        <v>27606</v>
      </c>
      <c r="Y65" s="69">
        <f t="shared" si="1"/>
        <v>0</v>
      </c>
      <c r="Z65" s="92"/>
      <c r="AA65" s="100"/>
      <c r="AB65" s="93"/>
      <c r="AC65" s="73"/>
      <c r="AD65" s="92"/>
      <c r="AE65" s="92" t="s">
        <v>53</v>
      </c>
      <c r="AF65" s="75" t="s">
        <v>22</v>
      </c>
      <c r="AG65" s="75" t="s">
        <v>245</v>
      </c>
    </row>
    <row r="66" spans="1:33" s="62" customFormat="1" ht="30.75" customHeight="1">
      <c r="A66" s="90">
        <v>24</v>
      </c>
      <c r="B66" s="64" t="s">
        <v>241</v>
      </c>
      <c r="C66" s="186" t="s">
        <v>0</v>
      </c>
      <c r="D66" s="102" t="s">
        <v>242</v>
      </c>
      <c r="E66" s="81" t="s">
        <v>233</v>
      </c>
      <c r="F66" s="185" t="s">
        <v>44</v>
      </c>
      <c r="G66" s="81" t="s">
        <v>45</v>
      </c>
      <c r="H66" s="81" t="s">
        <v>46</v>
      </c>
      <c r="I66" s="81" t="s">
        <v>113</v>
      </c>
      <c r="J66" s="81" t="s">
        <v>114</v>
      </c>
      <c r="K66" s="99" t="s">
        <v>248</v>
      </c>
      <c r="L66" s="107" t="s">
        <v>50</v>
      </c>
      <c r="M66" s="65" t="s">
        <v>249</v>
      </c>
      <c r="N66" s="66">
        <v>1</v>
      </c>
      <c r="O66" s="67" t="s">
        <v>59</v>
      </c>
      <c r="P66" s="101"/>
      <c r="Q66" s="69">
        <v>0</v>
      </c>
      <c r="R66" s="85"/>
      <c r="S66" s="94"/>
      <c r="T66" s="94">
        <v>12626</v>
      </c>
      <c r="U66" s="85">
        <f t="shared" si="2"/>
        <v>12626</v>
      </c>
      <c r="V66" s="85">
        <v>12626</v>
      </c>
      <c r="W66" s="94">
        <f t="shared" si="0"/>
        <v>0</v>
      </c>
      <c r="X66" s="101">
        <v>12626</v>
      </c>
      <c r="Y66" s="69">
        <f t="shared" si="1"/>
        <v>0</v>
      </c>
      <c r="Z66" s="92"/>
      <c r="AA66" s="100"/>
      <c r="AB66" s="93"/>
      <c r="AC66" s="73"/>
      <c r="AD66" s="92"/>
      <c r="AE66" s="92" t="s">
        <v>53</v>
      </c>
      <c r="AF66" s="75" t="s">
        <v>22</v>
      </c>
      <c r="AG66" s="75" t="s">
        <v>245</v>
      </c>
    </row>
    <row r="67" spans="1:33" s="62" customFormat="1" ht="33" customHeight="1">
      <c r="A67" s="90">
        <v>25</v>
      </c>
      <c r="B67" s="64" t="s">
        <v>250</v>
      </c>
      <c r="C67" s="186" t="s">
        <v>0</v>
      </c>
      <c r="D67" s="102" t="s">
        <v>251</v>
      </c>
      <c r="E67" s="81" t="s">
        <v>223</v>
      </c>
      <c r="F67" s="185" t="s">
        <v>252</v>
      </c>
      <c r="G67" s="81" t="s">
        <v>253</v>
      </c>
      <c r="H67" s="81" t="s">
        <v>96</v>
      </c>
      <c r="I67" s="81" t="s">
        <v>97</v>
      </c>
      <c r="J67" s="81" t="s">
        <v>96</v>
      </c>
      <c r="K67" s="99" t="s">
        <v>254</v>
      </c>
      <c r="L67" s="107" t="s">
        <v>50</v>
      </c>
      <c r="M67" s="65" t="s">
        <v>255</v>
      </c>
      <c r="N67" s="66">
        <v>1</v>
      </c>
      <c r="O67" s="67" t="s">
        <v>256</v>
      </c>
      <c r="P67" s="101"/>
      <c r="Q67" s="69">
        <v>0</v>
      </c>
      <c r="R67" s="85"/>
      <c r="S67" s="94"/>
      <c r="T67" s="94">
        <v>366500</v>
      </c>
      <c r="U67" s="85">
        <f t="shared" si="2"/>
        <v>366500</v>
      </c>
      <c r="V67" s="85">
        <v>366500</v>
      </c>
      <c r="W67" s="94">
        <f t="shared" si="0"/>
        <v>0</v>
      </c>
      <c r="X67" s="101"/>
      <c r="Y67" s="69">
        <f t="shared" si="1"/>
        <v>366500</v>
      </c>
      <c r="Z67" s="92"/>
      <c r="AA67" s="100"/>
      <c r="AB67" s="93"/>
      <c r="AC67" s="73"/>
      <c r="AD67" s="92"/>
      <c r="AE67" s="92" t="s">
        <v>53</v>
      </c>
      <c r="AF67" s="75" t="s">
        <v>257</v>
      </c>
      <c r="AG67" s="75" t="s">
        <v>258</v>
      </c>
    </row>
    <row r="68" spans="1:33" s="83" customFormat="1" ht="43.5" customHeight="1">
      <c r="A68" s="63">
        <v>26</v>
      </c>
      <c r="B68" s="89" t="s">
        <v>259</v>
      </c>
      <c r="C68" s="106" t="s">
        <v>259</v>
      </c>
      <c r="D68" s="123" t="s">
        <v>260</v>
      </c>
      <c r="E68" s="179">
        <v>79001</v>
      </c>
      <c r="F68" s="119" t="s">
        <v>44</v>
      </c>
      <c r="G68" s="119" t="s">
        <v>45</v>
      </c>
      <c r="H68" s="81" t="s">
        <v>46</v>
      </c>
      <c r="I68" s="81" t="s">
        <v>47</v>
      </c>
      <c r="J68" s="81" t="s">
        <v>48</v>
      </c>
      <c r="K68" s="99" t="s">
        <v>261</v>
      </c>
      <c r="L68" s="107" t="s">
        <v>262</v>
      </c>
      <c r="M68" s="65" t="s">
        <v>263</v>
      </c>
      <c r="N68" s="66">
        <v>1</v>
      </c>
      <c r="O68" s="67" t="s">
        <v>264</v>
      </c>
      <c r="P68" s="103">
        <v>1100000</v>
      </c>
      <c r="Q68" s="69">
        <f aca="true" t="shared" si="5" ref="Q68:Q79">+N68*P68</f>
        <v>1100000</v>
      </c>
      <c r="R68" s="101"/>
      <c r="S68" s="85"/>
      <c r="T68" s="85"/>
      <c r="U68" s="85">
        <f t="shared" si="2"/>
        <v>1100000</v>
      </c>
      <c r="V68" s="94">
        <v>1100000</v>
      </c>
      <c r="W68" s="94">
        <f t="shared" si="0"/>
        <v>0</v>
      </c>
      <c r="X68" s="85">
        <v>1100000</v>
      </c>
      <c r="Y68" s="69">
        <f t="shared" si="1"/>
        <v>0</v>
      </c>
      <c r="Z68" s="74" t="s">
        <v>265</v>
      </c>
      <c r="AA68" s="74" t="s">
        <v>266</v>
      </c>
      <c r="AB68" s="82" t="s">
        <v>267</v>
      </c>
      <c r="AC68" s="73" t="s">
        <v>268</v>
      </c>
      <c r="AD68" s="92" t="s">
        <v>269</v>
      </c>
      <c r="AE68" s="92" t="s">
        <v>269</v>
      </c>
      <c r="AF68" s="75" t="s">
        <v>22</v>
      </c>
      <c r="AG68" s="75"/>
    </row>
    <row r="69" spans="1:33" s="78" customFormat="1" ht="41.25" customHeight="1">
      <c r="A69" s="63">
        <v>27</v>
      </c>
      <c r="B69" s="89" t="s">
        <v>270</v>
      </c>
      <c r="C69" s="106" t="s">
        <v>270</v>
      </c>
      <c r="D69" s="123" t="s">
        <v>271</v>
      </c>
      <c r="E69" s="179">
        <v>79001</v>
      </c>
      <c r="F69" s="119" t="s">
        <v>44</v>
      </c>
      <c r="G69" s="119" t="s">
        <v>45</v>
      </c>
      <c r="H69" s="81" t="s">
        <v>46</v>
      </c>
      <c r="I69" s="81" t="s">
        <v>47</v>
      </c>
      <c r="J69" s="81" t="s">
        <v>48</v>
      </c>
      <c r="K69" s="84" t="s">
        <v>93</v>
      </c>
      <c r="L69" s="107" t="s">
        <v>272</v>
      </c>
      <c r="M69" s="89" t="s">
        <v>94</v>
      </c>
      <c r="N69" s="66">
        <v>1</v>
      </c>
      <c r="O69" s="67" t="s">
        <v>74</v>
      </c>
      <c r="P69" s="103">
        <v>1080000</v>
      </c>
      <c r="Q69" s="69">
        <f t="shared" si="5"/>
        <v>1080000</v>
      </c>
      <c r="R69" s="70"/>
      <c r="S69" s="69">
        <v>-42000</v>
      </c>
      <c r="T69" s="69"/>
      <c r="U69" s="69">
        <f t="shared" si="2"/>
        <v>1038000</v>
      </c>
      <c r="V69" s="71">
        <v>1038000</v>
      </c>
      <c r="W69" s="71">
        <f t="shared" si="0"/>
        <v>0</v>
      </c>
      <c r="X69" s="69">
        <v>1038000</v>
      </c>
      <c r="Y69" s="69">
        <f t="shared" si="1"/>
        <v>0</v>
      </c>
      <c r="Z69" s="72" t="s">
        <v>265</v>
      </c>
      <c r="AA69" s="72" t="s">
        <v>273</v>
      </c>
      <c r="AB69" s="73" t="s">
        <v>267</v>
      </c>
      <c r="AC69" s="73" t="s">
        <v>274</v>
      </c>
      <c r="AD69" s="92" t="s">
        <v>269</v>
      </c>
      <c r="AE69" s="92" t="s">
        <v>269</v>
      </c>
      <c r="AF69" s="75" t="s">
        <v>22</v>
      </c>
      <c r="AG69" s="75" t="s">
        <v>275</v>
      </c>
    </row>
    <row r="70" spans="1:33" s="78" customFormat="1" ht="42.75" customHeight="1">
      <c r="A70" s="63">
        <v>28</v>
      </c>
      <c r="B70" s="89" t="s">
        <v>276</v>
      </c>
      <c r="C70" s="106" t="s">
        <v>277</v>
      </c>
      <c r="D70" s="123" t="s">
        <v>278</v>
      </c>
      <c r="E70" s="179">
        <v>79001</v>
      </c>
      <c r="F70" s="119" t="s">
        <v>44</v>
      </c>
      <c r="G70" s="119" t="s">
        <v>45</v>
      </c>
      <c r="H70" s="81" t="s">
        <v>46</v>
      </c>
      <c r="I70" s="81" t="s">
        <v>47</v>
      </c>
      <c r="J70" s="81" t="s">
        <v>48</v>
      </c>
      <c r="K70" s="84" t="s">
        <v>261</v>
      </c>
      <c r="L70" s="107" t="s">
        <v>279</v>
      </c>
      <c r="M70" s="65" t="s">
        <v>280</v>
      </c>
      <c r="N70" s="66">
        <v>1</v>
      </c>
      <c r="O70" s="67" t="s">
        <v>264</v>
      </c>
      <c r="P70" s="103">
        <v>1100000</v>
      </c>
      <c r="Q70" s="69">
        <f t="shared" si="5"/>
        <v>1100000</v>
      </c>
      <c r="R70" s="70"/>
      <c r="S70" s="69"/>
      <c r="T70" s="69"/>
      <c r="U70" s="69">
        <f t="shared" si="2"/>
        <v>1100000</v>
      </c>
      <c r="V70" s="71">
        <v>1100000</v>
      </c>
      <c r="W70" s="71">
        <f t="shared" si="0"/>
        <v>0</v>
      </c>
      <c r="X70" s="69">
        <v>1100000</v>
      </c>
      <c r="Y70" s="69">
        <f t="shared" si="1"/>
        <v>0</v>
      </c>
      <c r="Z70" s="72" t="s">
        <v>265</v>
      </c>
      <c r="AA70" s="72" t="s">
        <v>281</v>
      </c>
      <c r="AB70" s="73" t="s">
        <v>267</v>
      </c>
      <c r="AC70" s="73" t="s">
        <v>268</v>
      </c>
      <c r="AD70" s="92" t="s">
        <v>269</v>
      </c>
      <c r="AE70" s="92" t="s">
        <v>269</v>
      </c>
      <c r="AF70" s="75" t="s">
        <v>22</v>
      </c>
      <c r="AG70" s="75"/>
    </row>
    <row r="71" spans="1:167" s="104" customFormat="1" ht="39" customHeight="1">
      <c r="A71" s="63">
        <v>29</v>
      </c>
      <c r="B71" s="89" t="s">
        <v>276</v>
      </c>
      <c r="C71" s="106" t="s">
        <v>277</v>
      </c>
      <c r="D71" s="123" t="s">
        <v>278</v>
      </c>
      <c r="E71" s="179">
        <v>79001</v>
      </c>
      <c r="F71" s="119" t="s">
        <v>44</v>
      </c>
      <c r="G71" s="119" t="s">
        <v>45</v>
      </c>
      <c r="H71" s="112" t="s">
        <v>96</v>
      </c>
      <c r="I71" s="112" t="s">
        <v>97</v>
      </c>
      <c r="J71" s="112" t="s">
        <v>96</v>
      </c>
      <c r="K71" s="99" t="s">
        <v>106</v>
      </c>
      <c r="L71" s="107" t="s">
        <v>279</v>
      </c>
      <c r="M71" s="89" t="s">
        <v>107</v>
      </c>
      <c r="N71" s="90">
        <v>1</v>
      </c>
      <c r="O71" s="91" t="s">
        <v>108</v>
      </c>
      <c r="P71" s="103">
        <v>1864900</v>
      </c>
      <c r="Q71" s="69">
        <f t="shared" si="5"/>
        <v>1864900</v>
      </c>
      <c r="R71" s="101"/>
      <c r="S71" s="85">
        <v>-1429</v>
      </c>
      <c r="T71" s="85"/>
      <c r="U71" s="85">
        <f t="shared" si="2"/>
        <v>1863471</v>
      </c>
      <c r="V71" s="94">
        <f>937352.54+926117.54</f>
        <v>1863470.08</v>
      </c>
      <c r="W71" s="94">
        <f t="shared" si="0"/>
        <v>0.9199999999254942</v>
      </c>
      <c r="X71" s="85">
        <f>926117.54+937352.54</f>
        <v>1863470.08</v>
      </c>
      <c r="Y71" s="69">
        <f t="shared" si="1"/>
        <v>0</v>
      </c>
      <c r="Z71" s="74" t="s">
        <v>265</v>
      </c>
      <c r="AA71" s="74" t="s">
        <v>282</v>
      </c>
      <c r="AB71" s="82" t="s">
        <v>283</v>
      </c>
      <c r="AC71" s="73" t="s">
        <v>284</v>
      </c>
      <c r="AD71" s="92" t="s">
        <v>269</v>
      </c>
      <c r="AE71" s="92" t="s">
        <v>269</v>
      </c>
      <c r="AF71" s="75" t="s">
        <v>22</v>
      </c>
      <c r="AG71" s="75" t="s">
        <v>285</v>
      </c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</row>
    <row r="72" spans="1:167" s="104" customFormat="1" ht="45.75" customHeight="1">
      <c r="A72" s="63">
        <v>30</v>
      </c>
      <c r="B72" s="89" t="s">
        <v>287</v>
      </c>
      <c r="C72" s="189" t="s">
        <v>288</v>
      </c>
      <c r="D72" s="123" t="s">
        <v>289</v>
      </c>
      <c r="E72" s="179">
        <v>79001</v>
      </c>
      <c r="F72" s="119" t="s">
        <v>44</v>
      </c>
      <c r="G72" s="119" t="s">
        <v>45</v>
      </c>
      <c r="H72" s="81" t="s">
        <v>46</v>
      </c>
      <c r="I72" s="81" t="s">
        <v>47</v>
      </c>
      <c r="J72" s="81" t="s">
        <v>48</v>
      </c>
      <c r="K72" s="84" t="s">
        <v>290</v>
      </c>
      <c r="L72" s="107" t="s">
        <v>291</v>
      </c>
      <c r="M72" s="65" t="s">
        <v>292</v>
      </c>
      <c r="N72" s="66">
        <v>1</v>
      </c>
      <c r="O72" s="67" t="s">
        <v>74</v>
      </c>
      <c r="P72" s="103">
        <v>1080000</v>
      </c>
      <c r="Q72" s="69">
        <f t="shared" si="5"/>
        <v>1080000</v>
      </c>
      <c r="R72" s="101"/>
      <c r="S72" s="85"/>
      <c r="T72" s="85"/>
      <c r="U72" s="69">
        <f t="shared" si="2"/>
        <v>1080000</v>
      </c>
      <c r="V72" s="71">
        <v>1080000</v>
      </c>
      <c r="W72" s="71">
        <f t="shared" si="0"/>
        <v>0</v>
      </c>
      <c r="X72" s="69"/>
      <c r="Y72" s="69">
        <f t="shared" si="1"/>
        <v>1080000</v>
      </c>
      <c r="Z72" s="72" t="s">
        <v>265</v>
      </c>
      <c r="AA72" s="72" t="s">
        <v>293</v>
      </c>
      <c r="AB72" s="73" t="s">
        <v>267</v>
      </c>
      <c r="AC72" s="73" t="s">
        <v>274</v>
      </c>
      <c r="AD72" s="92" t="s">
        <v>269</v>
      </c>
      <c r="AE72" s="92" t="s">
        <v>269</v>
      </c>
      <c r="AF72" s="75" t="s">
        <v>208</v>
      </c>
      <c r="AG72" s="75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</row>
    <row r="73" spans="1:167" s="104" customFormat="1" ht="47.25" customHeight="1">
      <c r="A73" s="63">
        <v>31</v>
      </c>
      <c r="B73" s="89" t="s">
        <v>294</v>
      </c>
      <c r="C73" s="106" t="s">
        <v>294</v>
      </c>
      <c r="D73" s="123" t="s">
        <v>295</v>
      </c>
      <c r="E73" s="179">
        <v>79001</v>
      </c>
      <c r="F73" s="119" t="s">
        <v>44</v>
      </c>
      <c r="G73" s="119" t="s">
        <v>45</v>
      </c>
      <c r="H73" s="81" t="s">
        <v>46</v>
      </c>
      <c r="I73" s="81" t="s">
        <v>47</v>
      </c>
      <c r="J73" s="81" t="s">
        <v>48</v>
      </c>
      <c r="K73" s="84" t="s">
        <v>290</v>
      </c>
      <c r="L73" s="107" t="s">
        <v>296</v>
      </c>
      <c r="M73" s="65" t="s">
        <v>292</v>
      </c>
      <c r="N73" s="66">
        <v>1</v>
      </c>
      <c r="O73" s="67" t="s">
        <v>74</v>
      </c>
      <c r="P73" s="103">
        <v>1080000</v>
      </c>
      <c r="Q73" s="69">
        <f t="shared" si="5"/>
        <v>1080000</v>
      </c>
      <c r="R73" s="101"/>
      <c r="S73" s="85"/>
      <c r="T73" s="85"/>
      <c r="U73" s="69">
        <f t="shared" si="2"/>
        <v>1080000</v>
      </c>
      <c r="V73" s="71">
        <v>1080000</v>
      </c>
      <c r="W73" s="71">
        <f t="shared" si="0"/>
        <v>0</v>
      </c>
      <c r="X73" s="69">
        <v>1080000</v>
      </c>
      <c r="Y73" s="69">
        <f t="shared" si="1"/>
        <v>0</v>
      </c>
      <c r="Z73" s="72" t="s">
        <v>265</v>
      </c>
      <c r="AA73" s="72" t="s">
        <v>293</v>
      </c>
      <c r="AB73" s="73" t="s">
        <v>267</v>
      </c>
      <c r="AC73" s="73" t="s">
        <v>274</v>
      </c>
      <c r="AD73" s="92" t="s">
        <v>269</v>
      </c>
      <c r="AE73" s="92" t="s">
        <v>269</v>
      </c>
      <c r="AF73" s="75" t="s">
        <v>22</v>
      </c>
      <c r="AG73" s="75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</row>
    <row r="74" spans="1:33" s="78" customFormat="1" ht="42.75" customHeight="1">
      <c r="A74" s="63">
        <v>32</v>
      </c>
      <c r="B74" s="89" t="s">
        <v>297</v>
      </c>
      <c r="C74" s="106" t="s">
        <v>298</v>
      </c>
      <c r="D74" s="123" t="s">
        <v>299</v>
      </c>
      <c r="E74" s="179">
        <v>79001</v>
      </c>
      <c r="F74" s="119" t="s">
        <v>44</v>
      </c>
      <c r="G74" s="119" t="s">
        <v>45</v>
      </c>
      <c r="H74" s="81" t="s">
        <v>46</v>
      </c>
      <c r="I74" s="81" t="s">
        <v>169</v>
      </c>
      <c r="J74" s="81" t="s">
        <v>170</v>
      </c>
      <c r="K74" s="84" t="s">
        <v>300</v>
      </c>
      <c r="L74" s="107" t="s">
        <v>301</v>
      </c>
      <c r="M74" s="65" t="s">
        <v>302</v>
      </c>
      <c r="N74" s="66">
        <v>1</v>
      </c>
      <c r="O74" s="67" t="s">
        <v>264</v>
      </c>
      <c r="P74" s="103">
        <v>1116000</v>
      </c>
      <c r="Q74" s="69">
        <f t="shared" si="5"/>
        <v>1116000</v>
      </c>
      <c r="R74" s="70"/>
      <c r="S74" s="70"/>
      <c r="T74" s="69"/>
      <c r="U74" s="69">
        <f t="shared" si="2"/>
        <v>1116000</v>
      </c>
      <c r="V74" s="71">
        <v>1116000</v>
      </c>
      <c r="W74" s="71">
        <f t="shared" si="0"/>
        <v>0</v>
      </c>
      <c r="X74" s="69">
        <v>1116000</v>
      </c>
      <c r="Y74" s="69">
        <f t="shared" si="1"/>
        <v>0</v>
      </c>
      <c r="Z74" s="72" t="s">
        <v>303</v>
      </c>
      <c r="AA74" s="72" t="s">
        <v>304</v>
      </c>
      <c r="AB74" s="73" t="s">
        <v>267</v>
      </c>
      <c r="AC74" s="73" t="s">
        <v>268</v>
      </c>
      <c r="AD74" s="92" t="s">
        <v>269</v>
      </c>
      <c r="AE74" s="92" t="s">
        <v>269</v>
      </c>
      <c r="AF74" s="75" t="s">
        <v>22</v>
      </c>
      <c r="AG74" s="75"/>
    </row>
    <row r="75" spans="1:33" s="78" customFormat="1" ht="42.75" customHeight="1">
      <c r="A75" s="63">
        <v>33</v>
      </c>
      <c r="B75" s="89" t="s">
        <v>305</v>
      </c>
      <c r="C75" s="106" t="s">
        <v>305</v>
      </c>
      <c r="D75" s="123" t="s">
        <v>306</v>
      </c>
      <c r="E75" s="179">
        <v>79001</v>
      </c>
      <c r="F75" s="119" t="s">
        <v>44</v>
      </c>
      <c r="G75" s="119" t="s">
        <v>45</v>
      </c>
      <c r="H75" s="81" t="s">
        <v>46</v>
      </c>
      <c r="I75" s="81" t="s">
        <v>140</v>
      </c>
      <c r="J75" s="81" t="s">
        <v>141</v>
      </c>
      <c r="K75" s="84" t="s">
        <v>307</v>
      </c>
      <c r="L75" s="107" t="s">
        <v>308</v>
      </c>
      <c r="M75" s="65" t="s">
        <v>309</v>
      </c>
      <c r="N75" s="66">
        <v>1</v>
      </c>
      <c r="O75" s="67" t="s">
        <v>310</v>
      </c>
      <c r="P75" s="103"/>
      <c r="Q75" s="69">
        <v>0</v>
      </c>
      <c r="R75" s="70"/>
      <c r="S75" s="70">
        <v>0</v>
      </c>
      <c r="T75" s="69">
        <v>38000</v>
      </c>
      <c r="U75" s="69">
        <f>+Q75+S75+T75</f>
        <v>38000</v>
      </c>
      <c r="V75" s="71">
        <v>26750</v>
      </c>
      <c r="W75" s="71">
        <f>+U75-V75</f>
        <v>11250</v>
      </c>
      <c r="X75" s="69"/>
      <c r="Y75" s="69">
        <f>V75-X75</f>
        <v>26750</v>
      </c>
      <c r="Z75" s="74"/>
      <c r="AA75" s="72"/>
      <c r="AB75" s="73"/>
      <c r="AC75" s="73"/>
      <c r="AD75" s="92"/>
      <c r="AE75" s="92" t="s">
        <v>269</v>
      </c>
      <c r="AF75" s="75" t="s">
        <v>208</v>
      </c>
      <c r="AG75" s="76" t="s">
        <v>311</v>
      </c>
    </row>
    <row r="76" spans="1:33" s="78" customFormat="1" ht="42.75" customHeight="1">
      <c r="A76" s="63">
        <v>34</v>
      </c>
      <c r="B76" s="89" t="s">
        <v>305</v>
      </c>
      <c r="C76" s="106" t="s">
        <v>305</v>
      </c>
      <c r="D76" s="123" t="s">
        <v>306</v>
      </c>
      <c r="E76" s="179">
        <v>79001</v>
      </c>
      <c r="F76" s="119" t="s">
        <v>44</v>
      </c>
      <c r="G76" s="119" t="s">
        <v>45</v>
      </c>
      <c r="H76" s="81" t="s">
        <v>46</v>
      </c>
      <c r="I76" s="81" t="s">
        <v>47</v>
      </c>
      <c r="J76" s="81" t="s">
        <v>48</v>
      </c>
      <c r="K76" s="84" t="s">
        <v>312</v>
      </c>
      <c r="L76" s="107" t="s">
        <v>308</v>
      </c>
      <c r="M76" s="65" t="s">
        <v>313</v>
      </c>
      <c r="N76" s="66">
        <v>1</v>
      </c>
      <c r="O76" s="67" t="s">
        <v>59</v>
      </c>
      <c r="P76" s="103"/>
      <c r="Q76" s="69">
        <v>0</v>
      </c>
      <c r="R76" s="70"/>
      <c r="S76" s="70">
        <v>0</v>
      </c>
      <c r="T76" s="69">
        <v>13910</v>
      </c>
      <c r="U76" s="69">
        <f>+Q76+S76+T76</f>
        <v>13910</v>
      </c>
      <c r="V76" s="71">
        <v>12580</v>
      </c>
      <c r="W76" s="71">
        <f>+U76-V76</f>
        <v>1330</v>
      </c>
      <c r="X76" s="69"/>
      <c r="Y76" s="69">
        <f>V76-X76</f>
        <v>12580</v>
      </c>
      <c r="Z76" s="74"/>
      <c r="AA76" s="72"/>
      <c r="AB76" s="73"/>
      <c r="AC76" s="73"/>
      <c r="AD76" s="92"/>
      <c r="AE76" s="92" t="s">
        <v>269</v>
      </c>
      <c r="AF76" s="76" t="s">
        <v>208</v>
      </c>
      <c r="AG76" s="76" t="s">
        <v>311</v>
      </c>
    </row>
    <row r="77" spans="1:33" s="78" customFormat="1" ht="112.5">
      <c r="A77" s="63">
        <v>35</v>
      </c>
      <c r="B77" s="89" t="s">
        <v>314</v>
      </c>
      <c r="C77" s="106" t="s">
        <v>314</v>
      </c>
      <c r="D77" s="102" t="s">
        <v>315</v>
      </c>
      <c r="E77" s="179">
        <v>79001</v>
      </c>
      <c r="F77" s="119" t="s">
        <v>316</v>
      </c>
      <c r="G77" s="119" t="s">
        <v>317</v>
      </c>
      <c r="H77" s="81" t="s">
        <v>96</v>
      </c>
      <c r="I77" s="81" t="s">
        <v>97</v>
      </c>
      <c r="J77" s="81" t="s">
        <v>96</v>
      </c>
      <c r="K77" s="84" t="s">
        <v>318</v>
      </c>
      <c r="L77" s="107" t="s">
        <v>319</v>
      </c>
      <c r="M77" s="65" t="s">
        <v>320</v>
      </c>
      <c r="N77" s="66">
        <v>1</v>
      </c>
      <c r="O77" s="67" t="s">
        <v>108</v>
      </c>
      <c r="P77" s="103"/>
      <c r="Q77" s="69">
        <v>0</v>
      </c>
      <c r="R77" s="70"/>
      <c r="S77" s="70">
        <v>0</v>
      </c>
      <c r="T77" s="69">
        <v>483882</v>
      </c>
      <c r="U77" s="69">
        <f t="shared" si="2"/>
        <v>483882</v>
      </c>
      <c r="V77" s="71">
        <v>483882</v>
      </c>
      <c r="W77" s="71">
        <f t="shared" si="0"/>
        <v>0</v>
      </c>
      <c r="X77" s="69">
        <v>241941</v>
      </c>
      <c r="Y77" s="69">
        <f t="shared" si="1"/>
        <v>241941</v>
      </c>
      <c r="Z77" s="72"/>
      <c r="AA77" s="72"/>
      <c r="AB77" s="73"/>
      <c r="AC77" s="73" t="s">
        <v>321</v>
      </c>
      <c r="AD77" s="92" t="s">
        <v>322</v>
      </c>
      <c r="AE77" s="92" t="s">
        <v>322</v>
      </c>
      <c r="AF77" s="105" t="s">
        <v>323</v>
      </c>
      <c r="AG77" s="75" t="s">
        <v>324</v>
      </c>
    </row>
    <row r="78" spans="1:167" s="78" customFormat="1" ht="97.5">
      <c r="A78" s="63">
        <v>36</v>
      </c>
      <c r="B78" s="89" t="s">
        <v>325</v>
      </c>
      <c r="C78" s="106" t="s">
        <v>326</v>
      </c>
      <c r="D78" s="99" t="s">
        <v>327</v>
      </c>
      <c r="E78" s="81" t="s">
        <v>110</v>
      </c>
      <c r="F78" s="119" t="s">
        <v>111</v>
      </c>
      <c r="G78" s="81" t="s">
        <v>112</v>
      </c>
      <c r="H78" s="81" t="s">
        <v>46</v>
      </c>
      <c r="I78" s="81" t="s">
        <v>113</v>
      </c>
      <c r="J78" s="81" t="s">
        <v>114</v>
      </c>
      <c r="K78" s="84" t="s">
        <v>115</v>
      </c>
      <c r="L78" s="107" t="s">
        <v>50</v>
      </c>
      <c r="M78" s="65" t="s">
        <v>116</v>
      </c>
      <c r="N78" s="66">
        <v>1</v>
      </c>
      <c r="O78" s="67" t="s">
        <v>117</v>
      </c>
      <c r="P78" s="103">
        <v>33006000</v>
      </c>
      <c r="Q78" s="69">
        <f t="shared" si="5"/>
        <v>33006000</v>
      </c>
      <c r="R78" s="70"/>
      <c r="S78" s="70">
        <v>-66500</v>
      </c>
      <c r="T78" s="69"/>
      <c r="U78" s="69">
        <f t="shared" si="2"/>
        <v>32939500</v>
      </c>
      <c r="V78" s="71">
        <v>32939500</v>
      </c>
      <c r="W78" s="71">
        <f t="shared" si="0"/>
        <v>0</v>
      </c>
      <c r="X78" s="69">
        <f>4940925+8399572.5+8399572.5</f>
        <v>21740070</v>
      </c>
      <c r="Y78" s="69">
        <f t="shared" si="1"/>
        <v>11199430</v>
      </c>
      <c r="Z78" s="72" t="s">
        <v>267</v>
      </c>
      <c r="AA78" s="72"/>
      <c r="AB78" s="73" t="s">
        <v>328</v>
      </c>
      <c r="AC78" s="73" t="s">
        <v>274</v>
      </c>
      <c r="AD78" s="87" t="s">
        <v>329</v>
      </c>
      <c r="AE78" s="87" t="s">
        <v>53</v>
      </c>
      <c r="AF78" s="105" t="s">
        <v>323</v>
      </c>
      <c r="AG78" s="76" t="s">
        <v>330</v>
      </c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</row>
    <row r="79" spans="1:167" s="104" customFormat="1" ht="42.75" customHeight="1">
      <c r="A79" s="63">
        <v>37</v>
      </c>
      <c r="B79" s="89" t="s">
        <v>325</v>
      </c>
      <c r="C79" s="106" t="s">
        <v>326</v>
      </c>
      <c r="D79" s="99" t="s">
        <v>327</v>
      </c>
      <c r="E79" s="81" t="s">
        <v>110</v>
      </c>
      <c r="F79" s="119" t="s">
        <v>111</v>
      </c>
      <c r="G79" s="81" t="s">
        <v>112</v>
      </c>
      <c r="H79" s="81" t="s">
        <v>46</v>
      </c>
      <c r="I79" s="81" t="s">
        <v>113</v>
      </c>
      <c r="J79" s="184" t="s">
        <v>114</v>
      </c>
      <c r="K79" s="84" t="s">
        <v>120</v>
      </c>
      <c r="L79" s="107" t="s">
        <v>50</v>
      </c>
      <c r="M79" s="65" t="s">
        <v>121</v>
      </c>
      <c r="N79" s="66">
        <v>1</v>
      </c>
      <c r="O79" s="67" t="s">
        <v>117</v>
      </c>
      <c r="P79" s="103">
        <v>4131000</v>
      </c>
      <c r="Q79" s="69">
        <f t="shared" si="5"/>
        <v>4131000</v>
      </c>
      <c r="R79" s="101"/>
      <c r="S79" s="101">
        <v>-31000</v>
      </c>
      <c r="T79" s="85"/>
      <c r="U79" s="69">
        <f t="shared" si="2"/>
        <v>4100000</v>
      </c>
      <c r="V79" s="71">
        <v>4100000</v>
      </c>
      <c r="W79" s="71">
        <f t="shared" si="0"/>
        <v>0</v>
      </c>
      <c r="X79" s="69">
        <v>1640000</v>
      </c>
      <c r="Y79" s="69">
        <f t="shared" si="1"/>
        <v>2460000</v>
      </c>
      <c r="Z79" s="72" t="s">
        <v>267</v>
      </c>
      <c r="AA79" s="72"/>
      <c r="AB79" s="73" t="s">
        <v>331</v>
      </c>
      <c r="AC79" s="73" t="s">
        <v>332</v>
      </c>
      <c r="AD79" s="87" t="s">
        <v>329</v>
      </c>
      <c r="AE79" s="87" t="s">
        <v>53</v>
      </c>
      <c r="AF79" s="105" t="s">
        <v>323</v>
      </c>
      <c r="AG79" s="76" t="s">
        <v>330</v>
      </c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</row>
    <row r="80" spans="1:33" s="78" customFormat="1" ht="75">
      <c r="A80" s="63">
        <v>10</v>
      </c>
      <c r="B80" s="89" t="s">
        <v>325</v>
      </c>
      <c r="C80" s="106" t="s">
        <v>326</v>
      </c>
      <c r="D80" s="112" t="s">
        <v>327</v>
      </c>
      <c r="E80" s="107" t="s">
        <v>166</v>
      </c>
      <c r="F80" s="185" t="s">
        <v>167</v>
      </c>
      <c r="G80" s="107" t="s">
        <v>168</v>
      </c>
      <c r="H80" s="107" t="s">
        <v>46</v>
      </c>
      <c r="I80" s="107" t="s">
        <v>169</v>
      </c>
      <c r="J80" s="107" t="s">
        <v>170</v>
      </c>
      <c r="K80" s="107" t="s">
        <v>171</v>
      </c>
      <c r="L80" s="107" t="s">
        <v>50</v>
      </c>
      <c r="M80" s="65" t="s">
        <v>172</v>
      </c>
      <c r="N80" s="66">
        <v>15</v>
      </c>
      <c r="O80" s="67" t="s">
        <v>173</v>
      </c>
      <c r="P80" s="103">
        <v>896000</v>
      </c>
      <c r="Q80" s="69">
        <f>+N80*P80-13440000</f>
        <v>0</v>
      </c>
      <c r="R80" s="70"/>
      <c r="S80" s="70"/>
      <c r="T80" s="69"/>
      <c r="U80" s="69">
        <f t="shared" si="2"/>
        <v>0</v>
      </c>
      <c r="V80" s="71"/>
      <c r="W80" s="71">
        <f t="shared" si="0"/>
        <v>0</v>
      </c>
      <c r="X80" s="69"/>
      <c r="Y80" s="69">
        <f t="shared" si="1"/>
        <v>0</v>
      </c>
      <c r="Z80" s="72" t="s">
        <v>333</v>
      </c>
      <c r="AA80" s="72"/>
      <c r="AB80" s="73" t="s">
        <v>331</v>
      </c>
      <c r="AC80" s="74" t="s">
        <v>334</v>
      </c>
      <c r="AD80" s="87" t="s">
        <v>329</v>
      </c>
      <c r="AE80" s="92" t="s">
        <v>0</v>
      </c>
      <c r="AF80" s="76" t="s">
        <v>286</v>
      </c>
      <c r="AG80" s="76"/>
    </row>
    <row r="81" spans="1:167" s="78" customFormat="1" ht="40.5" customHeight="1">
      <c r="A81" s="63">
        <v>10</v>
      </c>
      <c r="B81" s="89" t="s">
        <v>325</v>
      </c>
      <c r="C81" s="106" t="s">
        <v>326</v>
      </c>
      <c r="D81" s="112" t="s">
        <v>327</v>
      </c>
      <c r="E81" s="107" t="s">
        <v>166</v>
      </c>
      <c r="F81" s="185" t="s">
        <v>167</v>
      </c>
      <c r="G81" s="107" t="s">
        <v>168</v>
      </c>
      <c r="H81" s="107" t="s">
        <v>46</v>
      </c>
      <c r="I81" s="107">
        <v>120609</v>
      </c>
      <c r="J81" s="107" t="s">
        <v>56</v>
      </c>
      <c r="K81" s="81" t="s">
        <v>335</v>
      </c>
      <c r="L81" s="107" t="s">
        <v>50</v>
      </c>
      <c r="M81" s="108" t="s">
        <v>336</v>
      </c>
      <c r="N81" s="66">
        <v>4</v>
      </c>
      <c r="O81" s="67" t="s">
        <v>127</v>
      </c>
      <c r="P81" s="103">
        <v>320000</v>
      </c>
      <c r="Q81" s="69">
        <f>+N81*P81-1280000</f>
        <v>0</v>
      </c>
      <c r="R81" s="70"/>
      <c r="S81" s="70"/>
      <c r="T81" s="70"/>
      <c r="U81" s="69">
        <f t="shared" si="2"/>
        <v>0</v>
      </c>
      <c r="V81" s="71"/>
      <c r="W81" s="71">
        <f t="shared" si="0"/>
        <v>0</v>
      </c>
      <c r="X81" s="69"/>
      <c r="Y81" s="69">
        <f t="shared" si="1"/>
        <v>0</v>
      </c>
      <c r="Z81" s="72" t="s">
        <v>333</v>
      </c>
      <c r="AA81" s="72"/>
      <c r="AB81" s="73" t="s">
        <v>337</v>
      </c>
      <c r="AC81" s="109" t="s">
        <v>338</v>
      </c>
      <c r="AD81" s="87" t="s">
        <v>329</v>
      </c>
      <c r="AE81" s="92" t="s">
        <v>0</v>
      </c>
      <c r="AF81" s="76" t="s">
        <v>339</v>
      </c>
      <c r="AG81" s="76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</row>
    <row r="82" spans="1:33" s="104" customFormat="1" ht="40.5" customHeight="1">
      <c r="A82" s="63">
        <v>38</v>
      </c>
      <c r="B82" s="65" t="s">
        <v>325</v>
      </c>
      <c r="C82" s="111" t="s">
        <v>326</v>
      </c>
      <c r="D82" s="99" t="s">
        <v>327</v>
      </c>
      <c r="E82" s="81" t="s">
        <v>166</v>
      </c>
      <c r="F82" s="185" t="s">
        <v>167</v>
      </c>
      <c r="G82" s="81" t="s">
        <v>168</v>
      </c>
      <c r="H82" s="81" t="s">
        <v>46</v>
      </c>
      <c r="I82" s="81" t="s">
        <v>176</v>
      </c>
      <c r="J82" s="81" t="s">
        <v>177</v>
      </c>
      <c r="K82" s="81" t="s">
        <v>178</v>
      </c>
      <c r="L82" s="107" t="s">
        <v>50</v>
      </c>
      <c r="M82" s="65" t="s">
        <v>179</v>
      </c>
      <c r="N82" s="66">
        <v>14</v>
      </c>
      <c r="O82" s="67" t="s">
        <v>180</v>
      </c>
      <c r="P82" s="103">
        <v>600000</v>
      </c>
      <c r="Q82" s="69">
        <f>+N82*P82</f>
        <v>8400000</v>
      </c>
      <c r="R82" s="70"/>
      <c r="S82" s="70">
        <v>-43000</v>
      </c>
      <c r="T82" s="70"/>
      <c r="U82" s="69">
        <f t="shared" si="2"/>
        <v>8357000</v>
      </c>
      <c r="V82" s="71">
        <v>8357000</v>
      </c>
      <c r="W82" s="71">
        <f t="shared" si="0"/>
        <v>0</v>
      </c>
      <c r="X82" s="69"/>
      <c r="Y82" s="69">
        <f t="shared" si="1"/>
        <v>8357000</v>
      </c>
      <c r="Z82" s="72" t="s">
        <v>303</v>
      </c>
      <c r="AA82" s="72"/>
      <c r="AB82" s="73" t="s">
        <v>340</v>
      </c>
      <c r="AC82" s="73" t="s">
        <v>332</v>
      </c>
      <c r="AD82" s="87" t="s">
        <v>329</v>
      </c>
      <c r="AE82" s="87" t="s">
        <v>53</v>
      </c>
      <c r="AF82" s="110" t="s">
        <v>208</v>
      </c>
      <c r="AG82" s="76" t="s">
        <v>341</v>
      </c>
    </row>
    <row r="83" spans="1:33" s="104" customFormat="1" ht="41.25" customHeight="1">
      <c r="A83" s="63">
        <v>39</v>
      </c>
      <c r="B83" s="65" t="s">
        <v>325</v>
      </c>
      <c r="C83" s="111" t="s">
        <v>326</v>
      </c>
      <c r="D83" s="99" t="s">
        <v>327</v>
      </c>
      <c r="E83" s="81" t="s">
        <v>166</v>
      </c>
      <c r="F83" s="185" t="s">
        <v>167</v>
      </c>
      <c r="G83" s="81" t="s">
        <v>168</v>
      </c>
      <c r="H83" s="81" t="s">
        <v>46</v>
      </c>
      <c r="I83" s="81" t="s">
        <v>176</v>
      </c>
      <c r="J83" s="81" t="s">
        <v>177</v>
      </c>
      <c r="K83" s="81" t="s">
        <v>182</v>
      </c>
      <c r="L83" s="107" t="s">
        <v>50</v>
      </c>
      <c r="M83" s="65" t="s">
        <v>183</v>
      </c>
      <c r="N83" s="66">
        <v>16</v>
      </c>
      <c r="O83" s="67" t="s">
        <v>180</v>
      </c>
      <c r="P83" s="103">
        <v>160000</v>
      </c>
      <c r="Q83" s="69">
        <f>+N83*P83</f>
        <v>2560000</v>
      </c>
      <c r="R83" s="70"/>
      <c r="S83" s="70">
        <v>-20500</v>
      </c>
      <c r="T83" s="70"/>
      <c r="U83" s="69">
        <f t="shared" si="2"/>
        <v>2539500</v>
      </c>
      <c r="V83" s="71">
        <v>2539500</v>
      </c>
      <c r="W83" s="71">
        <f t="shared" si="0"/>
        <v>0</v>
      </c>
      <c r="X83" s="69"/>
      <c r="Y83" s="69">
        <f t="shared" si="1"/>
        <v>2539500</v>
      </c>
      <c r="Z83" s="72" t="s">
        <v>303</v>
      </c>
      <c r="AA83" s="72"/>
      <c r="AB83" s="73" t="s">
        <v>340</v>
      </c>
      <c r="AC83" s="73" t="s">
        <v>332</v>
      </c>
      <c r="AD83" s="87" t="s">
        <v>329</v>
      </c>
      <c r="AE83" s="87" t="s">
        <v>53</v>
      </c>
      <c r="AF83" s="110" t="s">
        <v>208</v>
      </c>
      <c r="AG83" s="76" t="s">
        <v>341</v>
      </c>
    </row>
    <row r="84" spans="1:33" s="78" customFormat="1" ht="75">
      <c r="A84" s="63">
        <v>14</v>
      </c>
      <c r="B84" s="65" t="s">
        <v>325</v>
      </c>
      <c r="C84" s="111" t="s">
        <v>326</v>
      </c>
      <c r="D84" s="112" t="s">
        <v>327</v>
      </c>
      <c r="E84" s="107" t="s">
        <v>166</v>
      </c>
      <c r="F84" s="185" t="s">
        <v>167</v>
      </c>
      <c r="G84" s="107" t="s">
        <v>168</v>
      </c>
      <c r="H84" s="107" t="s">
        <v>46</v>
      </c>
      <c r="I84" s="107" t="s">
        <v>169</v>
      </c>
      <c r="J84" s="107" t="s">
        <v>170</v>
      </c>
      <c r="K84" s="107" t="s">
        <v>186</v>
      </c>
      <c r="L84" s="107" t="s">
        <v>50</v>
      </c>
      <c r="M84" s="65" t="s">
        <v>187</v>
      </c>
      <c r="N84" s="66">
        <v>6</v>
      </c>
      <c r="O84" s="67" t="s">
        <v>173</v>
      </c>
      <c r="P84" s="103">
        <v>1980000</v>
      </c>
      <c r="Q84" s="69">
        <f>+N84*P84-11880000</f>
        <v>0</v>
      </c>
      <c r="R84" s="70"/>
      <c r="S84" s="70"/>
      <c r="T84" s="69"/>
      <c r="U84" s="69">
        <f t="shared" si="2"/>
        <v>0</v>
      </c>
      <c r="V84" s="71"/>
      <c r="W84" s="71">
        <f t="shared" si="0"/>
        <v>0</v>
      </c>
      <c r="X84" s="69"/>
      <c r="Y84" s="69">
        <f t="shared" si="1"/>
        <v>0</v>
      </c>
      <c r="Z84" s="72" t="s">
        <v>333</v>
      </c>
      <c r="AA84" s="72"/>
      <c r="AB84" s="73" t="s">
        <v>331</v>
      </c>
      <c r="AC84" s="86" t="s">
        <v>342</v>
      </c>
      <c r="AD84" s="87" t="s">
        <v>329</v>
      </c>
      <c r="AE84" s="87" t="s">
        <v>0</v>
      </c>
      <c r="AF84" s="76"/>
      <c r="AG84" s="76" t="s">
        <v>343</v>
      </c>
    </row>
    <row r="85" spans="1:167" s="78" customFormat="1" ht="75">
      <c r="A85" s="63">
        <v>40</v>
      </c>
      <c r="B85" s="65" t="s">
        <v>325</v>
      </c>
      <c r="C85" s="111" t="s">
        <v>326</v>
      </c>
      <c r="D85" s="99" t="s">
        <v>327</v>
      </c>
      <c r="E85" s="81" t="s">
        <v>166</v>
      </c>
      <c r="F85" s="185" t="s">
        <v>167</v>
      </c>
      <c r="G85" s="81" t="s">
        <v>168</v>
      </c>
      <c r="H85" s="81" t="s">
        <v>46</v>
      </c>
      <c r="I85" s="81">
        <v>120603</v>
      </c>
      <c r="J85" s="81" t="s">
        <v>189</v>
      </c>
      <c r="K85" s="81" t="s">
        <v>190</v>
      </c>
      <c r="L85" s="107" t="s">
        <v>50</v>
      </c>
      <c r="M85" s="79" t="s">
        <v>191</v>
      </c>
      <c r="N85" s="66">
        <v>1</v>
      </c>
      <c r="O85" s="67" t="s">
        <v>192</v>
      </c>
      <c r="P85" s="103">
        <v>5000000</v>
      </c>
      <c r="Q85" s="69">
        <f>+N85*P85</f>
        <v>5000000</v>
      </c>
      <c r="R85" s="70"/>
      <c r="S85" s="70">
        <v>-23000</v>
      </c>
      <c r="T85" s="69"/>
      <c r="U85" s="69">
        <f t="shared" si="2"/>
        <v>4977000</v>
      </c>
      <c r="V85" s="71">
        <v>4977000</v>
      </c>
      <c r="W85" s="71">
        <f t="shared" si="0"/>
        <v>0</v>
      </c>
      <c r="X85" s="69"/>
      <c r="Y85" s="69">
        <f t="shared" si="1"/>
        <v>4977000</v>
      </c>
      <c r="Z85" s="72" t="s">
        <v>344</v>
      </c>
      <c r="AA85" s="72"/>
      <c r="AB85" s="73" t="s">
        <v>345</v>
      </c>
      <c r="AC85" s="73" t="s">
        <v>342</v>
      </c>
      <c r="AD85" s="87" t="s">
        <v>329</v>
      </c>
      <c r="AE85" s="87" t="s">
        <v>53</v>
      </c>
      <c r="AF85" s="76" t="s">
        <v>208</v>
      </c>
      <c r="AG85" s="76" t="s">
        <v>341</v>
      </c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</row>
    <row r="86" spans="1:33" s="104" customFormat="1" ht="44.25" customHeight="1">
      <c r="A86" s="63">
        <v>41</v>
      </c>
      <c r="B86" s="65" t="s">
        <v>325</v>
      </c>
      <c r="C86" s="111" t="s">
        <v>326</v>
      </c>
      <c r="D86" s="99" t="s">
        <v>327</v>
      </c>
      <c r="E86" s="81" t="s">
        <v>166</v>
      </c>
      <c r="F86" s="185" t="s">
        <v>167</v>
      </c>
      <c r="G86" s="81" t="s">
        <v>168</v>
      </c>
      <c r="H86" s="81" t="s">
        <v>46</v>
      </c>
      <c r="I86" s="81">
        <v>120609</v>
      </c>
      <c r="J86" s="81" t="s">
        <v>56</v>
      </c>
      <c r="K86" s="81" t="s">
        <v>193</v>
      </c>
      <c r="L86" s="107" t="s">
        <v>50</v>
      </c>
      <c r="M86" s="65" t="s">
        <v>194</v>
      </c>
      <c r="N86" s="66">
        <v>5</v>
      </c>
      <c r="O86" s="67" t="s">
        <v>173</v>
      </c>
      <c r="P86" s="103">
        <v>9724000</v>
      </c>
      <c r="Q86" s="69">
        <f>+N86*P86</f>
        <v>48620000</v>
      </c>
      <c r="R86" s="70"/>
      <c r="S86" s="70">
        <v>-300000</v>
      </c>
      <c r="T86" s="70"/>
      <c r="U86" s="69">
        <f t="shared" si="2"/>
        <v>48320000</v>
      </c>
      <c r="V86" s="71">
        <v>48320000</v>
      </c>
      <c r="W86" s="71">
        <f t="shared" si="0"/>
        <v>0</v>
      </c>
      <c r="X86" s="69"/>
      <c r="Y86" s="69">
        <f t="shared" si="1"/>
        <v>48320000</v>
      </c>
      <c r="Z86" s="72" t="s">
        <v>333</v>
      </c>
      <c r="AA86" s="72" t="s">
        <v>346</v>
      </c>
      <c r="AB86" s="73" t="s">
        <v>337</v>
      </c>
      <c r="AC86" s="73" t="s">
        <v>274</v>
      </c>
      <c r="AD86" s="87" t="s">
        <v>329</v>
      </c>
      <c r="AE86" s="87" t="s">
        <v>53</v>
      </c>
      <c r="AF86" s="76" t="s">
        <v>208</v>
      </c>
      <c r="AG86" s="76" t="s">
        <v>341</v>
      </c>
    </row>
    <row r="87" spans="1:33" s="78" customFormat="1" ht="75">
      <c r="A87" s="63">
        <v>15</v>
      </c>
      <c r="B87" s="65" t="s">
        <v>325</v>
      </c>
      <c r="C87" s="111" t="s">
        <v>326</v>
      </c>
      <c r="D87" s="112" t="s">
        <v>327</v>
      </c>
      <c r="E87" s="107" t="s">
        <v>166</v>
      </c>
      <c r="F87" s="185" t="s">
        <v>167</v>
      </c>
      <c r="G87" s="107" t="s">
        <v>168</v>
      </c>
      <c r="H87" s="107" t="s">
        <v>46</v>
      </c>
      <c r="I87" s="107">
        <v>120609</v>
      </c>
      <c r="J87" s="107" t="s">
        <v>56</v>
      </c>
      <c r="K87" s="112" t="s">
        <v>184</v>
      </c>
      <c r="L87" s="107" t="s">
        <v>50</v>
      </c>
      <c r="M87" s="89" t="s">
        <v>185</v>
      </c>
      <c r="N87" s="66">
        <v>7</v>
      </c>
      <c r="O87" s="67" t="s">
        <v>173</v>
      </c>
      <c r="P87" s="103">
        <v>900000</v>
      </c>
      <c r="Q87" s="69">
        <f>+N87*P87-6300000</f>
        <v>0</v>
      </c>
      <c r="R87" s="101"/>
      <c r="S87" s="101"/>
      <c r="T87" s="85"/>
      <c r="U87" s="85">
        <f t="shared" si="2"/>
        <v>0</v>
      </c>
      <c r="V87" s="94"/>
      <c r="W87" s="71">
        <f t="shared" si="0"/>
        <v>0</v>
      </c>
      <c r="X87" s="85"/>
      <c r="Y87" s="69">
        <f t="shared" si="1"/>
        <v>0</v>
      </c>
      <c r="Z87" s="72" t="s">
        <v>333</v>
      </c>
      <c r="AA87" s="74"/>
      <c r="AB87" s="73" t="s">
        <v>337</v>
      </c>
      <c r="AC87" s="74" t="s">
        <v>332</v>
      </c>
      <c r="AD87" s="87" t="s">
        <v>329</v>
      </c>
      <c r="AE87" s="87" t="s">
        <v>0</v>
      </c>
      <c r="AF87" s="76" t="s">
        <v>347</v>
      </c>
      <c r="AG87" s="76" t="s">
        <v>348</v>
      </c>
    </row>
    <row r="88" spans="1:33" s="78" customFormat="1" ht="75">
      <c r="A88" s="63">
        <v>16</v>
      </c>
      <c r="B88" s="65" t="s">
        <v>325</v>
      </c>
      <c r="C88" s="111" t="s">
        <v>326</v>
      </c>
      <c r="D88" s="112" t="s">
        <v>327</v>
      </c>
      <c r="E88" s="107" t="s">
        <v>166</v>
      </c>
      <c r="F88" s="185" t="s">
        <v>167</v>
      </c>
      <c r="G88" s="107" t="s">
        <v>168</v>
      </c>
      <c r="H88" s="107" t="s">
        <v>46</v>
      </c>
      <c r="I88" s="107">
        <v>120609</v>
      </c>
      <c r="J88" s="107" t="s">
        <v>56</v>
      </c>
      <c r="K88" s="81" t="s">
        <v>195</v>
      </c>
      <c r="L88" s="107" t="s">
        <v>50</v>
      </c>
      <c r="M88" s="65" t="s">
        <v>196</v>
      </c>
      <c r="N88" s="66">
        <v>5</v>
      </c>
      <c r="O88" s="67" t="s">
        <v>173</v>
      </c>
      <c r="P88" s="103">
        <v>1300000</v>
      </c>
      <c r="Q88" s="69">
        <f>+N88*P88-6500000</f>
        <v>0</v>
      </c>
      <c r="R88" s="101"/>
      <c r="S88" s="85"/>
      <c r="T88" s="85"/>
      <c r="U88" s="85">
        <f t="shared" si="2"/>
        <v>0</v>
      </c>
      <c r="V88" s="94"/>
      <c r="W88" s="71">
        <f t="shared" si="0"/>
        <v>0</v>
      </c>
      <c r="X88" s="85"/>
      <c r="Y88" s="69">
        <f t="shared" si="1"/>
        <v>0</v>
      </c>
      <c r="Z88" s="72" t="s">
        <v>333</v>
      </c>
      <c r="AA88" s="74"/>
      <c r="AB88" s="73" t="s">
        <v>337</v>
      </c>
      <c r="AC88" s="109" t="s">
        <v>274</v>
      </c>
      <c r="AD88" s="87" t="s">
        <v>329</v>
      </c>
      <c r="AE88" s="87" t="s">
        <v>0</v>
      </c>
      <c r="AF88" s="76" t="s">
        <v>349</v>
      </c>
      <c r="AG88" s="76" t="s">
        <v>348</v>
      </c>
    </row>
    <row r="89" spans="1:33" s="78" customFormat="1" ht="36.75" customHeight="1">
      <c r="A89" s="63">
        <v>42</v>
      </c>
      <c r="B89" s="79" t="s">
        <v>350</v>
      </c>
      <c r="C89" s="190" t="s">
        <v>350</v>
      </c>
      <c r="D89" s="99" t="s">
        <v>351</v>
      </c>
      <c r="E89" s="81" t="s">
        <v>166</v>
      </c>
      <c r="F89" s="185" t="s">
        <v>167</v>
      </c>
      <c r="G89" s="81" t="s">
        <v>168</v>
      </c>
      <c r="H89" s="81" t="s">
        <v>46</v>
      </c>
      <c r="I89" s="81">
        <v>120609</v>
      </c>
      <c r="J89" s="81" t="s">
        <v>56</v>
      </c>
      <c r="K89" s="81" t="s">
        <v>195</v>
      </c>
      <c r="L89" s="107" t="s">
        <v>352</v>
      </c>
      <c r="M89" s="65" t="s">
        <v>196</v>
      </c>
      <c r="N89" s="66">
        <v>1</v>
      </c>
      <c r="O89" s="67" t="s">
        <v>173</v>
      </c>
      <c r="P89" s="103">
        <v>1300000</v>
      </c>
      <c r="Q89" s="69">
        <f>+N89*P89</f>
        <v>1300000</v>
      </c>
      <c r="R89" s="101"/>
      <c r="S89" s="85"/>
      <c r="T89" s="85"/>
      <c r="U89" s="85">
        <f t="shared" si="2"/>
        <v>1300000</v>
      </c>
      <c r="V89" s="94">
        <v>1300000</v>
      </c>
      <c r="W89" s="71">
        <f t="shared" si="0"/>
        <v>0</v>
      </c>
      <c r="X89" s="85">
        <v>1300000</v>
      </c>
      <c r="Y89" s="69">
        <f t="shared" si="1"/>
        <v>0</v>
      </c>
      <c r="Z89" s="72" t="s">
        <v>333</v>
      </c>
      <c r="AA89" s="74"/>
      <c r="AB89" s="73" t="s">
        <v>337</v>
      </c>
      <c r="AC89" s="73" t="s">
        <v>332</v>
      </c>
      <c r="AD89" s="87" t="s">
        <v>329</v>
      </c>
      <c r="AE89" s="87" t="s">
        <v>329</v>
      </c>
      <c r="AF89" s="75" t="s">
        <v>22</v>
      </c>
      <c r="AG89" s="75"/>
    </row>
    <row r="90" spans="1:167" s="78" customFormat="1" ht="33.75" customHeight="1">
      <c r="A90" s="63">
        <v>43</v>
      </c>
      <c r="B90" s="79" t="s">
        <v>350</v>
      </c>
      <c r="C90" s="190" t="s">
        <v>350</v>
      </c>
      <c r="D90" s="99" t="s">
        <v>351</v>
      </c>
      <c r="E90" s="81" t="s">
        <v>166</v>
      </c>
      <c r="F90" s="185" t="s">
        <v>167</v>
      </c>
      <c r="G90" s="81" t="s">
        <v>168</v>
      </c>
      <c r="H90" s="81" t="s">
        <v>96</v>
      </c>
      <c r="I90" s="81" t="s">
        <v>97</v>
      </c>
      <c r="J90" s="81" t="s">
        <v>96</v>
      </c>
      <c r="K90" s="81" t="s">
        <v>197</v>
      </c>
      <c r="L90" s="107" t="s">
        <v>352</v>
      </c>
      <c r="M90" s="65" t="s">
        <v>198</v>
      </c>
      <c r="N90" s="66">
        <v>1</v>
      </c>
      <c r="O90" s="67" t="s">
        <v>108</v>
      </c>
      <c r="P90" s="103">
        <v>428800</v>
      </c>
      <c r="Q90" s="69">
        <f>+N90*P90</f>
        <v>428800</v>
      </c>
      <c r="R90" s="70"/>
      <c r="S90" s="70">
        <v>-46800</v>
      </c>
      <c r="T90" s="70"/>
      <c r="U90" s="69">
        <f t="shared" si="2"/>
        <v>382000</v>
      </c>
      <c r="V90" s="71">
        <v>382000</v>
      </c>
      <c r="W90" s="71">
        <f t="shared" si="0"/>
        <v>0</v>
      </c>
      <c r="X90" s="69">
        <v>382000</v>
      </c>
      <c r="Y90" s="69">
        <f t="shared" si="1"/>
        <v>0</v>
      </c>
      <c r="Z90" s="72" t="s">
        <v>303</v>
      </c>
      <c r="AA90" s="72"/>
      <c r="AB90" s="73" t="s">
        <v>344</v>
      </c>
      <c r="AC90" s="73" t="s">
        <v>332</v>
      </c>
      <c r="AD90" s="87" t="s">
        <v>329</v>
      </c>
      <c r="AE90" s="87" t="s">
        <v>329</v>
      </c>
      <c r="AF90" s="75" t="s">
        <v>22</v>
      </c>
      <c r="AG90" s="76" t="s">
        <v>353</v>
      </c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</row>
    <row r="91" spans="1:33" s="78" customFormat="1" ht="37.5" customHeight="1">
      <c r="A91" s="63">
        <v>44</v>
      </c>
      <c r="B91" s="79" t="s">
        <v>354</v>
      </c>
      <c r="C91" s="190" t="s">
        <v>354</v>
      </c>
      <c r="D91" s="99" t="s">
        <v>355</v>
      </c>
      <c r="E91" s="81" t="s">
        <v>166</v>
      </c>
      <c r="F91" s="185" t="s">
        <v>167</v>
      </c>
      <c r="G91" s="81" t="s">
        <v>168</v>
      </c>
      <c r="H91" s="81" t="s">
        <v>96</v>
      </c>
      <c r="I91" s="81" t="s">
        <v>97</v>
      </c>
      <c r="J91" s="81" t="s">
        <v>96</v>
      </c>
      <c r="K91" s="81" t="s">
        <v>197</v>
      </c>
      <c r="L91" s="107" t="s">
        <v>356</v>
      </c>
      <c r="M91" s="65" t="s">
        <v>198</v>
      </c>
      <c r="N91" s="66">
        <v>1</v>
      </c>
      <c r="O91" s="67" t="s">
        <v>108</v>
      </c>
      <c r="P91" s="103">
        <v>428800</v>
      </c>
      <c r="Q91" s="69">
        <f>+N91*P91</f>
        <v>428800</v>
      </c>
      <c r="R91" s="101"/>
      <c r="S91" s="101">
        <v>-800</v>
      </c>
      <c r="T91" s="85"/>
      <c r="U91" s="85">
        <f t="shared" si="2"/>
        <v>428000</v>
      </c>
      <c r="V91" s="94">
        <v>428000</v>
      </c>
      <c r="W91" s="71">
        <f t="shared" si="0"/>
        <v>0</v>
      </c>
      <c r="X91" s="85">
        <v>428000</v>
      </c>
      <c r="Y91" s="69">
        <f t="shared" si="1"/>
        <v>0</v>
      </c>
      <c r="Z91" s="72" t="s">
        <v>303</v>
      </c>
      <c r="AA91" s="74" t="s">
        <v>357</v>
      </c>
      <c r="AB91" s="73" t="s">
        <v>344</v>
      </c>
      <c r="AC91" s="73" t="s">
        <v>342</v>
      </c>
      <c r="AD91" s="87" t="s">
        <v>329</v>
      </c>
      <c r="AE91" s="87" t="s">
        <v>329</v>
      </c>
      <c r="AF91" s="75" t="s">
        <v>22</v>
      </c>
      <c r="AG91" s="76" t="s">
        <v>358</v>
      </c>
    </row>
    <row r="92" spans="1:33" s="78" customFormat="1" ht="75">
      <c r="A92" s="63">
        <v>45</v>
      </c>
      <c r="B92" s="89" t="s">
        <v>359</v>
      </c>
      <c r="C92" s="106" t="s">
        <v>359</v>
      </c>
      <c r="D92" s="99" t="s">
        <v>360</v>
      </c>
      <c r="E92" s="81" t="s">
        <v>166</v>
      </c>
      <c r="F92" s="185" t="s">
        <v>167</v>
      </c>
      <c r="G92" s="81" t="s">
        <v>168</v>
      </c>
      <c r="H92" s="81" t="s">
        <v>46</v>
      </c>
      <c r="I92" s="81" t="s">
        <v>169</v>
      </c>
      <c r="J92" s="81" t="s">
        <v>170</v>
      </c>
      <c r="K92" s="81" t="s">
        <v>171</v>
      </c>
      <c r="L92" s="107" t="s">
        <v>361</v>
      </c>
      <c r="M92" s="65" t="s">
        <v>172</v>
      </c>
      <c r="N92" s="66">
        <v>1</v>
      </c>
      <c r="O92" s="67" t="s">
        <v>173</v>
      </c>
      <c r="P92" s="103">
        <v>896000</v>
      </c>
      <c r="Q92" s="69">
        <v>896000</v>
      </c>
      <c r="R92" s="70"/>
      <c r="S92" s="70">
        <v>-28000</v>
      </c>
      <c r="T92" s="69"/>
      <c r="U92" s="85">
        <f t="shared" si="2"/>
        <v>868000</v>
      </c>
      <c r="V92" s="71">
        <v>868000</v>
      </c>
      <c r="W92" s="71">
        <f>U92-V92</f>
        <v>0</v>
      </c>
      <c r="X92" s="69">
        <v>868000</v>
      </c>
      <c r="Y92" s="69">
        <f t="shared" si="1"/>
        <v>0</v>
      </c>
      <c r="Z92" s="72" t="s">
        <v>333</v>
      </c>
      <c r="AA92" s="72" t="s">
        <v>362</v>
      </c>
      <c r="AB92" s="73" t="s">
        <v>331</v>
      </c>
      <c r="AC92" s="73" t="s">
        <v>274</v>
      </c>
      <c r="AD92" s="87" t="s">
        <v>329</v>
      </c>
      <c r="AE92" s="92" t="s">
        <v>329</v>
      </c>
      <c r="AF92" s="76" t="s">
        <v>22</v>
      </c>
      <c r="AG92" s="76"/>
    </row>
    <row r="93" spans="1:33" s="78" customFormat="1" ht="38.25" customHeight="1">
      <c r="A93" s="63">
        <v>46</v>
      </c>
      <c r="B93" s="89" t="s">
        <v>359</v>
      </c>
      <c r="C93" s="106" t="s">
        <v>359</v>
      </c>
      <c r="D93" s="99" t="s">
        <v>360</v>
      </c>
      <c r="E93" s="81" t="s">
        <v>166</v>
      </c>
      <c r="F93" s="185" t="s">
        <v>167</v>
      </c>
      <c r="G93" s="81" t="s">
        <v>168</v>
      </c>
      <c r="H93" s="81" t="s">
        <v>46</v>
      </c>
      <c r="I93" s="81">
        <v>120609</v>
      </c>
      <c r="J93" s="81" t="s">
        <v>56</v>
      </c>
      <c r="K93" s="112" t="s">
        <v>184</v>
      </c>
      <c r="L93" s="107" t="s">
        <v>361</v>
      </c>
      <c r="M93" s="89" t="s">
        <v>185</v>
      </c>
      <c r="N93" s="66">
        <v>1</v>
      </c>
      <c r="O93" s="67" t="s">
        <v>173</v>
      </c>
      <c r="P93" s="103">
        <v>900000</v>
      </c>
      <c r="Q93" s="69">
        <f>+N93*P93</f>
        <v>900000</v>
      </c>
      <c r="R93" s="101"/>
      <c r="S93" s="101"/>
      <c r="T93" s="85"/>
      <c r="U93" s="85">
        <f t="shared" si="2"/>
        <v>900000</v>
      </c>
      <c r="V93" s="94">
        <v>900000</v>
      </c>
      <c r="W93" s="71">
        <f aca="true" t="shared" si="6" ref="W93:W161">+U93-V93</f>
        <v>0</v>
      </c>
      <c r="X93" s="85">
        <v>900000</v>
      </c>
      <c r="Y93" s="69">
        <f t="shared" si="1"/>
        <v>0</v>
      </c>
      <c r="Z93" s="72" t="s">
        <v>333</v>
      </c>
      <c r="AA93" s="74" t="s">
        <v>363</v>
      </c>
      <c r="AB93" s="73" t="s">
        <v>337</v>
      </c>
      <c r="AC93" s="73" t="s">
        <v>342</v>
      </c>
      <c r="AD93" s="87" t="s">
        <v>329</v>
      </c>
      <c r="AE93" s="87" t="s">
        <v>329</v>
      </c>
      <c r="AF93" s="75" t="s">
        <v>22</v>
      </c>
      <c r="AG93" s="76"/>
    </row>
    <row r="94" spans="1:33" s="78" customFormat="1" ht="75">
      <c r="A94" s="63">
        <v>47</v>
      </c>
      <c r="B94" s="89" t="s">
        <v>364</v>
      </c>
      <c r="C94" s="106" t="s">
        <v>364</v>
      </c>
      <c r="D94" s="99" t="s">
        <v>365</v>
      </c>
      <c r="E94" s="81" t="s">
        <v>166</v>
      </c>
      <c r="F94" s="185" t="s">
        <v>167</v>
      </c>
      <c r="G94" s="81" t="s">
        <v>168</v>
      </c>
      <c r="H94" s="81" t="s">
        <v>46</v>
      </c>
      <c r="I94" s="81" t="s">
        <v>169</v>
      </c>
      <c r="J94" s="81" t="s">
        <v>170</v>
      </c>
      <c r="K94" s="81" t="s">
        <v>171</v>
      </c>
      <c r="L94" s="107" t="s">
        <v>366</v>
      </c>
      <c r="M94" s="65" t="s">
        <v>172</v>
      </c>
      <c r="N94" s="66">
        <v>1</v>
      </c>
      <c r="O94" s="67" t="s">
        <v>173</v>
      </c>
      <c r="P94" s="103">
        <v>896000</v>
      </c>
      <c r="Q94" s="69">
        <v>896000</v>
      </c>
      <c r="R94" s="70"/>
      <c r="S94" s="70">
        <v>-28000</v>
      </c>
      <c r="T94" s="69"/>
      <c r="U94" s="69">
        <f t="shared" si="2"/>
        <v>868000</v>
      </c>
      <c r="V94" s="71">
        <v>868000</v>
      </c>
      <c r="W94" s="71">
        <f t="shared" si="6"/>
        <v>0</v>
      </c>
      <c r="X94" s="69">
        <v>868000</v>
      </c>
      <c r="Y94" s="69">
        <f t="shared" si="1"/>
        <v>0</v>
      </c>
      <c r="Z94" s="72" t="s">
        <v>333</v>
      </c>
      <c r="AA94" s="72" t="s">
        <v>367</v>
      </c>
      <c r="AB94" s="73" t="s">
        <v>331</v>
      </c>
      <c r="AC94" s="73" t="s">
        <v>332</v>
      </c>
      <c r="AD94" s="87" t="s">
        <v>329</v>
      </c>
      <c r="AE94" s="87" t="s">
        <v>329</v>
      </c>
      <c r="AF94" s="76" t="s">
        <v>22</v>
      </c>
      <c r="AG94" s="76" t="s">
        <v>368</v>
      </c>
    </row>
    <row r="95" spans="1:33" s="78" customFormat="1" ht="36.75" customHeight="1">
      <c r="A95" s="63">
        <v>48</v>
      </c>
      <c r="B95" s="79" t="s">
        <v>369</v>
      </c>
      <c r="C95" s="190" t="s">
        <v>369</v>
      </c>
      <c r="D95" s="99" t="s">
        <v>370</v>
      </c>
      <c r="E95" s="81" t="s">
        <v>166</v>
      </c>
      <c r="F95" s="185" t="s">
        <v>167</v>
      </c>
      <c r="G95" s="81" t="s">
        <v>168</v>
      </c>
      <c r="H95" s="81" t="s">
        <v>46</v>
      </c>
      <c r="I95" s="81">
        <v>120609</v>
      </c>
      <c r="J95" s="81" t="s">
        <v>56</v>
      </c>
      <c r="K95" s="112" t="s">
        <v>184</v>
      </c>
      <c r="L95" s="107" t="s">
        <v>371</v>
      </c>
      <c r="M95" s="89" t="s">
        <v>185</v>
      </c>
      <c r="N95" s="66">
        <v>1</v>
      </c>
      <c r="O95" s="67" t="s">
        <v>173</v>
      </c>
      <c r="P95" s="103">
        <v>900000</v>
      </c>
      <c r="Q95" s="69">
        <f>+N95*P95</f>
        <v>900000</v>
      </c>
      <c r="R95" s="101"/>
      <c r="S95" s="101">
        <v>-3000</v>
      </c>
      <c r="T95" s="85"/>
      <c r="U95" s="85">
        <f t="shared" si="2"/>
        <v>897000</v>
      </c>
      <c r="V95" s="94">
        <v>897000</v>
      </c>
      <c r="W95" s="71">
        <f t="shared" si="6"/>
        <v>0</v>
      </c>
      <c r="X95" s="85">
        <v>897000</v>
      </c>
      <c r="Y95" s="69">
        <f t="shared" si="1"/>
        <v>0</v>
      </c>
      <c r="Z95" s="72" t="s">
        <v>333</v>
      </c>
      <c r="AA95" s="74" t="s">
        <v>372</v>
      </c>
      <c r="AB95" s="73" t="s">
        <v>337</v>
      </c>
      <c r="AC95" s="73" t="s">
        <v>342</v>
      </c>
      <c r="AD95" s="87" t="s">
        <v>329</v>
      </c>
      <c r="AE95" s="87" t="s">
        <v>329</v>
      </c>
      <c r="AF95" s="76" t="s">
        <v>22</v>
      </c>
      <c r="AG95" s="76" t="s">
        <v>373</v>
      </c>
    </row>
    <row r="96" spans="1:33" s="78" customFormat="1" ht="36.75" customHeight="1">
      <c r="A96" s="63">
        <v>49</v>
      </c>
      <c r="B96" s="79" t="s">
        <v>369</v>
      </c>
      <c r="C96" s="190" t="s">
        <v>369</v>
      </c>
      <c r="D96" s="99" t="s">
        <v>370</v>
      </c>
      <c r="E96" s="81" t="s">
        <v>166</v>
      </c>
      <c r="F96" s="185" t="s">
        <v>167</v>
      </c>
      <c r="G96" s="81" t="s">
        <v>168</v>
      </c>
      <c r="H96" s="81" t="s">
        <v>46</v>
      </c>
      <c r="I96" s="81">
        <v>120609</v>
      </c>
      <c r="J96" s="81" t="s">
        <v>56</v>
      </c>
      <c r="K96" s="81" t="s">
        <v>195</v>
      </c>
      <c r="L96" s="107" t="s">
        <v>371</v>
      </c>
      <c r="M96" s="65" t="s">
        <v>196</v>
      </c>
      <c r="N96" s="66">
        <v>1</v>
      </c>
      <c r="O96" s="67" t="s">
        <v>173</v>
      </c>
      <c r="P96" s="103">
        <v>1300000</v>
      </c>
      <c r="Q96" s="69">
        <f>+N96*P96</f>
        <v>1300000</v>
      </c>
      <c r="R96" s="101"/>
      <c r="S96" s="85">
        <v>-6000</v>
      </c>
      <c r="T96" s="85"/>
      <c r="U96" s="85">
        <f t="shared" si="2"/>
        <v>1294000</v>
      </c>
      <c r="V96" s="94">
        <v>1294000</v>
      </c>
      <c r="W96" s="71">
        <f t="shared" si="6"/>
        <v>0</v>
      </c>
      <c r="X96" s="85">
        <v>1294000</v>
      </c>
      <c r="Y96" s="69">
        <f t="shared" si="1"/>
        <v>0</v>
      </c>
      <c r="Z96" s="72" t="s">
        <v>333</v>
      </c>
      <c r="AA96" s="74" t="s">
        <v>372</v>
      </c>
      <c r="AB96" s="73" t="s">
        <v>337</v>
      </c>
      <c r="AC96" s="73" t="s">
        <v>332</v>
      </c>
      <c r="AD96" s="87" t="s">
        <v>329</v>
      </c>
      <c r="AE96" s="87" t="s">
        <v>329</v>
      </c>
      <c r="AF96" s="76" t="s">
        <v>22</v>
      </c>
      <c r="AG96" s="76" t="s">
        <v>373</v>
      </c>
    </row>
    <row r="97" spans="1:33" s="78" customFormat="1" ht="37.5" customHeight="1">
      <c r="A97" s="63">
        <v>50</v>
      </c>
      <c r="B97" s="79" t="s">
        <v>369</v>
      </c>
      <c r="C97" s="190" t="s">
        <v>369</v>
      </c>
      <c r="D97" s="99" t="s">
        <v>370</v>
      </c>
      <c r="E97" s="81" t="s">
        <v>166</v>
      </c>
      <c r="F97" s="185" t="s">
        <v>167</v>
      </c>
      <c r="G97" s="81" t="s">
        <v>168</v>
      </c>
      <c r="H97" s="81" t="s">
        <v>96</v>
      </c>
      <c r="I97" s="81" t="s">
        <v>97</v>
      </c>
      <c r="J97" s="81" t="s">
        <v>96</v>
      </c>
      <c r="K97" s="81" t="s">
        <v>197</v>
      </c>
      <c r="L97" s="107" t="s">
        <v>371</v>
      </c>
      <c r="M97" s="95" t="s">
        <v>198</v>
      </c>
      <c r="N97" s="66">
        <v>1</v>
      </c>
      <c r="O97" s="67" t="s">
        <v>108</v>
      </c>
      <c r="P97" s="103">
        <v>428800</v>
      </c>
      <c r="Q97" s="69">
        <f>+N97*P97</f>
        <v>428800</v>
      </c>
      <c r="R97" s="70"/>
      <c r="S97" s="70">
        <v>-800</v>
      </c>
      <c r="T97" s="69"/>
      <c r="U97" s="69">
        <f aca="true" t="shared" si="7" ref="U97:U173">+Q97+S97+T97</f>
        <v>428000</v>
      </c>
      <c r="V97" s="71">
        <v>428000</v>
      </c>
      <c r="W97" s="71">
        <f t="shared" si="6"/>
        <v>0</v>
      </c>
      <c r="X97" s="69"/>
      <c r="Y97" s="69">
        <f aca="true" t="shared" si="8" ref="Y97:Y173">V97-X97</f>
        <v>428000</v>
      </c>
      <c r="Z97" s="72" t="s">
        <v>303</v>
      </c>
      <c r="AA97" s="72" t="s">
        <v>374</v>
      </c>
      <c r="AB97" s="73" t="s">
        <v>344</v>
      </c>
      <c r="AC97" s="73" t="s">
        <v>342</v>
      </c>
      <c r="AD97" s="87" t="s">
        <v>329</v>
      </c>
      <c r="AE97" s="87" t="s">
        <v>329</v>
      </c>
      <c r="AF97" s="75" t="s">
        <v>257</v>
      </c>
      <c r="AG97" s="76" t="s">
        <v>373</v>
      </c>
    </row>
    <row r="98" spans="1:33" s="78" customFormat="1" ht="75">
      <c r="A98" s="63">
        <v>51</v>
      </c>
      <c r="B98" s="64" t="s">
        <v>375</v>
      </c>
      <c r="C98" s="189" t="s">
        <v>375</v>
      </c>
      <c r="D98" s="99" t="s">
        <v>376</v>
      </c>
      <c r="E98" s="81" t="s">
        <v>166</v>
      </c>
      <c r="F98" s="185" t="s">
        <v>167</v>
      </c>
      <c r="G98" s="81" t="s">
        <v>168</v>
      </c>
      <c r="H98" s="81" t="s">
        <v>46</v>
      </c>
      <c r="I98" s="81" t="s">
        <v>169</v>
      </c>
      <c r="J98" s="81" t="s">
        <v>170</v>
      </c>
      <c r="K98" s="81" t="s">
        <v>186</v>
      </c>
      <c r="L98" s="107" t="s">
        <v>319</v>
      </c>
      <c r="M98" s="65" t="s">
        <v>187</v>
      </c>
      <c r="N98" s="66">
        <v>1</v>
      </c>
      <c r="O98" s="67" t="s">
        <v>173</v>
      </c>
      <c r="P98" s="103">
        <v>1980000</v>
      </c>
      <c r="Q98" s="70">
        <v>1980000</v>
      </c>
      <c r="R98" s="70"/>
      <c r="S98" s="70">
        <v>-4500</v>
      </c>
      <c r="T98" s="69"/>
      <c r="U98" s="69">
        <f t="shared" si="7"/>
        <v>1975500</v>
      </c>
      <c r="V98" s="71">
        <v>1975500</v>
      </c>
      <c r="W98" s="71">
        <f t="shared" si="6"/>
        <v>0</v>
      </c>
      <c r="X98" s="69">
        <v>1975500</v>
      </c>
      <c r="Y98" s="69">
        <f t="shared" si="8"/>
        <v>0</v>
      </c>
      <c r="Z98" s="72" t="s">
        <v>333</v>
      </c>
      <c r="AA98" s="72" t="s">
        <v>377</v>
      </c>
      <c r="AB98" s="73" t="s">
        <v>331</v>
      </c>
      <c r="AC98" s="73" t="s">
        <v>274</v>
      </c>
      <c r="AD98" s="87" t="s">
        <v>329</v>
      </c>
      <c r="AE98" s="92" t="s">
        <v>329</v>
      </c>
      <c r="AF98" s="76" t="s">
        <v>22</v>
      </c>
      <c r="AG98" s="75" t="s">
        <v>378</v>
      </c>
    </row>
    <row r="99" spans="1:33" s="78" customFormat="1" ht="35.25" customHeight="1">
      <c r="A99" s="63">
        <v>52</v>
      </c>
      <c r="B99" s="79" t="s">
        <v>379</v>
      </c>
      <c r="C99" s="190" t="s">
        <v>379</v>
      </c>
      <c r="D99" s="99" t="s">
        <v>380</v>
      </c>
      <c r="E99" s="81" t="s">
        <v>166</v>
      </c>
      <c r="F99" s="185" t="s">
        <v>167</v>
      </c>
      <c r="G99" s="81" t="s">
        <v>168</v>
      </c>
      <c r="H99" s="81" t="s">
        <v>96</v>
      </c>
      <c r="I99" s="81" t="s">
        <v>97</v>
      </c>
      <c r="J99" s="81" t="s">
        <v>96</v>
      </c>
      <c r="K99" s="81" t="s">
        <v>197</v>
      </c>
      <c r="L99" s="107" t="s">
        <v>381</v>
      </c>
      <c r="M99" s="65" t="s">
        <v>198</v>
      </c>
      <c r="N99" s="66">
        <v>1</v>
      </c>
      <c r="O99" s="67" t="s">
        <v>108</v>
      </c>
      <c r="P99" s="103">
        <v>428800</v>
      </c>
      <c r="Q99" s="69">
        <f aca="true" t="shared" si="9" ref="Q99:Q110">+N99*P99</f>
        <v>428800</v>
      </c>
      <c r="R99" s="70"/>
      <c r="S99" s="70">
        <v>-11900</v>
      </c>
      <c r="T99" s="69"/>
      <c r="U99" s="69">
        <f t="shared" si="7"/>
        <v>416900</v>
      </c>
      <c r="V99" s="71">
        <v>416900</v>
      </c>
      <c r="W99" s="71">
        <f t="shared" si="6"/>
        <v>0</v>
      </c>
      <c r="X99" s="69"/>
      <c r="Y99" s="69">
        <f t="shared" si="8"/>
        <v>416900</v>
      </c>
      <c r="Z99" s="72" t="s">
        <v>303</v>
      </c>
      <c r="AA99" s="72" t="s">
        <v>382</v>
      </c>
      <c r="AB99" s="73" t="s">
        <v>344</v>
      </c>
      <c r="AC99" s="73" t="s">
        <v>332</v>
      </c>
      <c r="AD99" s="87" t="s">
        <v>329</v>
      </c>
      <c r="AE99" s="87" t="s">
        <v>329</v>
      </c>
      <c r="AF99" s="76" t="s">
        <v>257</v>
      </c>
      <c r="AG99" s="76" t="s">
        <v>353</v>
      </c>
    </row>
    <row r="100" spans="1:33" s="78" customFormat="1" ht="35.25" customHeight="1">
      <c r="A100" s="63">
        <v>53</v>
      </c>
      <c r="B100" s="79" t="s">
        <v>383</v>
      </c>
      <c r="C100" s="190" t="s">
        <v>383</v>
      </c>
      <c r="D100" s="99" t="s">
        <v>384</v>
      </c>
      <c r="E100" s="81" t="s">
        <v>166</v>
      </c>
      <c r="F100" s="185" t="s">
        <v>167</v>
      </c>
      <c r="G100" s="81" t="s">
        <v>168</v>
      </c>
      <c r="H100" s="81" t="s">
        <v>46</v>
      </c>
      <c r="I100" s="81">
        <v>120609</v>
      </c>
      <c r="J100" s="81" t="s">
        <v>56</v>
      </c>
      <c r="K100" s="112" t="s">
        <v>184</v>
      </c>
      <c r="L100" s="107" t="s">
        <v>385</v>
      </c>
      <c r="M100" s="89" t="s">
        <v>185</v>
      </c>
      <c r="N100" s="66">
        <v>1</v>
      </c>
      <c r="O100" s="67" t="s">
        <v>173</v>
      </c>
      <c r="P100" s="103">
        <v>900000</v>
      </c>
      <c r="Q100" s="69">
        <f t="shared" si="9"/>
        <v>900000</v>
      </c>
      <c r="R100" s="101"/>
      <c r="S100" s="101"/>
      <c r="T100" s="85"/>
      <c r="U100" s="85">
        <f t="shared" si="7"/>
        <v>900000</v>
      </c>
      <c r="V100" s="94">
        <v>900000</v>
      </c>
      <c r="W100" s="71">
        <f t="shared" si="6"/>
        <v>0</v>
      </c>
      <c r="X100" s="85">
        <v>900000</v>
      </c>
      <c r="Y100" s="69">
        <f t="shared" si="8"/>
        <v>0</v>
      </c>
      <c r="Z100" s="72" t="s">
        <v>333</v>
      </c>
      <c r="AA100" s="74" t="s">
        <v>386</v>
      </c>
      <c r="AB100" s="73" t="s">
        <v>337</v>
      </c>
      <c r="AC100" s="73" t="s">
        <v>332</v>
      </c>
      <c r="AD100" s="87" t="s">
        <v>329</v>
      </c>
      <c r="AE100" s="87" t="s">
        <v>329</v>
      </c>
      <c r="AF100" s="76" t="s">
        <v>22</v>
      </c>
      <c r="AG100" s="76"/>
    </row>
    <row r="101" spans="1:33" s="78" customFormat="1" ht="38.25" customHeight="1">
      <c r="A101" s="63">
        <v>54</v>
      </c>
      <c r="B101" s="79" t="s">
        <v>383</v>
      </c>
      <c r="C101" s="190" t="s">
        <v>383</v>
      </c>
      <c r="D101" s="99" t="s">
        <v>384</v>
      </c>
      <c r="E101" s="81" t="s">
        <v>166</v>
      </c>
      <c r="F101" s="185" t="s">
        <v>167</v>
      </c>
      <c r="G101" s="81" t="s">
        <v>168</v>
      </c>
      <c r="H101" s="81" t="s">
        <v>96</v>
      </c>
      <c r="I101" s="81" t="s">
        <v>97</v>
      </c>
      <c r="J101" s="81" t="s">
        <v>96</v>
      </c>
      <c r="K101" s="81" t="s">
        <v>197</v>
      </c>
      <c r="L101" s="107" t="s">
        <v>385</v>
      </c>
      <c r="M101" s="65" t="s">
        <v>198</v>
      </c>
      <c r="N101" s="66">
        <v>1</v>
      </c>
      <c r="O101" s="67" t="s">
        <v>108</v>
      </c>
      <c r="P101" s="103">
        <v>428800</v>
      </c>
      <c r="Q101" s="69">
        <f t="shared" si="9"/>
        <v>428800</v>
      </c>
      <c r="R101" s="70"/>
      <c r="S101" s="70">
        <v>-800</v>
      </c>
      <c r="T101" s="69"/>
      <c r="U101" s="69">
        <f t="shared" si="7"/>
        <v>428000</v>
      </c>
      <c r="V101" s="71">
        <v>428000</v>
      </c>
      <c r="W101" s="71">
        <f t="shared" si="6"/>
        <v>0</v>
      </c>
      <c r="X101" s="69">
        <v>428000</v>
      </c>
      <c r="Y101" s="69">
        <f t="shared" si="8"/>
        <v>0</v>
      </c>
      <c r="Z101" s="72" t="s">
        <v>303</v>
      </c>
      <c r="AA101" s="72" t="s">
        <v>374</v>
      </c>
      <c r="AB101" s="73" t="s">
        <v>344</v>
      </c>
      <c r="AC101" s="73" t="s">
        <v>342</v>
      </c>
      <c r="AD101" s="87" t="s">
        <v>329</v>
      </c>
      <c r="AE101" s="87" t="s">
        <v>329</v>
      </c>
      <c r="AF101" s="75" t="s">
        <v>22</v>
      </c>
      <c r="AG101" s="76" t="s">
        <v>353</v>
      </c>
    </row>
    <row r="102" spans="1:33" s="78" customFormat="1" ht="37.5" customHeight="1">
      <c r="A102" s="63">
        <v>55</v>
      </c>
      <c r="B102" s="79" t="s">
        <v>387</v>
      </c>
      <c r="C102" s="190" t="s">
        <v>387</v>
      </c>
      <c r="D102" s="99" t="s">
        <v>388</v>
      </c>
      <c r="E102" s="81" t="s">
        <v>166</v>
      </c>
      <c r="F102" s="185" t="s">
        <v>167</v>
      </c>
      <c r="G102" s="81" t="s">
        <v>168</v>
      </c>
      <c r="H102" s="81" t="s">
        <v>46</v>
      </c>
      <c r="I102" s="81">
        <v>120609</v>
      </c>
      <c r="J102" s="81" t="s">
        <v>56</v>
      </c>
      <c r="K102" s="112" t="s">
        <v>184</v>
      </c>
      <c r="L102" s="107" t="s">
        <v>389</v>
      </c>
      <c r="M102" s="89" t="s">
        <v>185</v>
      </c>
      <c r="N102" s="66">
        <v>1</v>
      </c>
      <c r="O102" s="67" t="s">
        <v>173</v>
      </c>
      <c r="P102" s="103">
        <v>900000</v>
      </c>
      <c r="Q102" s="69">
        <f t="shared" si="9"/>
        <v>900000</v>
      </c>
      <c r="R102" s="101"/>
      <c r="S102" s="101"/>
      <c r="T102" s="85"/>
      <c r="U102" s="85">
        <f t="shared" si="7"/>
        <v>900000</v>
      </c>
      <c r="V102" s="94">
        <v>900000</v>
      </c>
      <c r="W102" s="71">
        <f t="shared" si="6"/>
        <v>0</v>
      </c>
      <c r="X102" s="85">
        <v>900000</v>
      </c>
      <c r="Y102" s="69">
        <f t="shared" si="8"/>
        <v>0</v>
      </c>
      <c r="Z102" s="72" t="s">
        <v>333</v>
      </c>
      <c r="AA102" s="74" t="s">
        <v>390</v>
      </c>
      <c r="AB102" s="73" t="s">
        <v>337</v>
      </c>
      <c r="AC102" s="73" t="s">
        <v>342</v>
      </c>
      <c r="AD102" s="87" t="s">
        <v>329</v>
      </c>
      <c r="AE102" s="87" t="s">
        <v>329</v>
      </c>
      <c r="AF102" s="76" t="s">
        <v>22</v>
      </c>
      <c r="AG102" s="76"/>
    </row>
    <row r="103" spans="1:33" s="78" customFormat="1" ht="40.5" customHeight="1">
      <c r="A103" s="63">
        <v>56</v>
      </c>
      <c r="B103" s="79" t="s">
        <v>387</v>
      </c>
      <c r="C103" s="190" t="s">
        <v>387</v>
      </c>
      <c r="D103" s="99" t="s">
        <v>388</v>
      </c>
      <c r="E103" s="81" t="s">
        <v>166</v>
      </c>
      <c r="F103" s="185" t="s">
        <v>167</v>
      </c>
      <c r="G103" s="81" t="s">
        <v>168</v>
      </c>
      <c r="H103" s="81" t="s">
        <v>96</v>
      </c>
      <c r="I103" s="81" t="s">
        <v>97</v>
      </c>
      <c r="J103" s="81" t="s">
        <v>96</v>
      </c>
      <c r="K103" s="81" t="s">
        <v>197</v>
      </c>
      <c r="L103" s="107" t="s">
        <v>389</v>
      </c>
      <c r="M103" s="65" t="s">
        <v>198</v>
      </c>
      <c r="N103" s="66">
        <v>1</v>
      </c>
      <c r="O103" s="67" t="s">
        <v>108</v>
      </c>
      <c r="P103" s="103">
        <v>428800</v>
      </c>
      <c r="Q103" s="69">
        <f t="shared" si="9"/>
        <v>428800</v>
      </c>
      <c r="R103" s="70"/>
      <c r="S103" s="70">
        <v>-800</v>
      </c>
      <c r="T103" s="69"/>
      <c r="U103" s="69">
        <f t="shared" si="7"/>
        <v>428000</v>
      </c>
      <c r="V103" s="71">
        <v>428000</v>
      </c>
      <c r="W103" s="71">
        <f t="shared" si="6"/>
        <v>0</v>
      </c>
      <c r="X103" s="69"/>
      <c r="Y103" s="69">
        <f t="shared" si="8"/>
        <v>428000</v>
      </c>
      <c r="Z103" s="72" t="s">
        <v>303</v>
      </c>
      <c r="AA103" s="72" t="s">
        <v>363</v>
      </c>
      <c r="AB103" s="73" t="s">
        <v>344</v>
      </c>
      <c r="AC103" s="73" t="s">
        <v>332</v>
      </c>
      <c r="AD103" s="87" t="s">
        <v>329</v>
      </c>
      <c r="AE103" s="87" t="s">
        <v>329</v>
      </c>
      <c r="AF103" s="76" t="s">
        <v>257</v>
      </c>
      <c r="AG103" s="75" t="s">
        <v>391</v>
      </c>
    </row>
    <row r="104" spans="1:33" s="78" customFormat="1" ht="75">
      <c r="A104" s="63">
        <v>57</v>
      </c>
      <c r="B104" s="89" t="s">
        <v>392</v>
      </c>
      <c r="C104" s="106" t="s">
        <v>393</v>
      </c>
      <c r="D104" s="99" t="s">
        <v>394</v>
      </c>
      <c r="E104" s="81" t="s">
        <v>166</v>
      </c>
      <c r="F104" s="185" t="s">
        <v>167</v>
      </c>
      <c r="G104" s="81" t="s">
        <v>168</v>
      </c>
      <c r="H104" s="81" t="s">
        <v>46</v>
      </c>
      <c r="I104" s="81" t="s">
        <v>169</v>
      </c>
      <c r="J104" s="81" t="s">
        <v>170</v>
      </c>
      <c r="K104" s="81" t="s">
        <v>171</v>
      </c>
      <c r="L104" s="107" t="s">
        <v>395</v>
      </c>
      <c r="M104" s="65" t="s">
        <v>172</v>
      </c>
      <c r="N104" s="66">
        <v>1</v>
      </c>
      <c r="O104" s="67" t="s">
        <v>173</v>
      </c>
      <c r="P104" s="103">
        <v>896000</v>
      </c>
      <c r="Q104" s="69">
        <f t="shared" si="9"/>
        <v>896000</v>
      </c>
      <c r="R104" s="70"/>
      <c r="S104" s="70">
        <v>-28000</v>
      </c>
      <c r="T104" s="69"/>
      <c r="U104" s="69">
        <f t="shared" si="7"/>
        <v>868000</v>
      </c>
      <c r="V104" s="71">
        <v>868000</v>
      </c>
      <c r="W104" s="71">
        <f t="shared" si="6"/>
        <v>0</v>
      </c>
      <c r="X104" s="69">
        <v>868000</v>
      </c>
      <c r="Y104" s="69">
        <f t="shared" si="8"/>
        <v>0</v>
      </c>
      <c r="Z104" s="72" t="s">
        <v>333</v>
      </c>
      <c r="AA104" s="72"/>
      <c r="AB104" s="73" t="s">
        <v>331</v>
      </c>
      <c r="AC104" s="73" t="s">
        <v>274</v>
      </c>
      <c r="AD104" s="87" t="s">
        <v>329</v>
      </c>
      <c r="AE104" s="92" t="s">
        <v>329</v>
      </c>
      <c r="AF104" s="76" t="s">
        <v>22</v>
      </c>
      <c r="AG104" s="76" t="s">
        <v>396</v>
      </c>
    </row>
    <row r="105" spans="1:33" s="78" customFormat="1" ht="41.25" customHeight="1">
      <c r="A105" s="63">
        <v>58</v>
      </c>
      <c r="B105" s="89" t="s">
        <v>392</v>
      </c>
      <c r="C105" s="106" t="s">
        <v>393</v>
      </c>
      <c r="D105" s="99" t="s">
        <v>394</v>
      </c>
      <c r="E105" s="81" t="s">
        <v>166</v>
      </c>
      <c r="F105" s="185" t="s">
        <v>167</v>
      </c>
      <c r="G105" s="81" t="s">
        <v>168</v>
      </c>
      <c r="H105" s="81" t="s">
        <v>46</v>
      </c>
      <c r="I105" s="81">
        <v>120609</v>
      </c>
      <c r="J105" s="81" t="s">
        <v>56</v>
      </c>
      <c r="K105" s="81" t="s">
        <v>335</v>
      </c>
      <c r="L105" s="107" t="s">
        <v>395</v>
      </c>
      <c r="M105" s="108" t="s">
        <v>336</v>
      </c>
      <c r="N105" s="67">
        <v>1</v>
      </c>
      <c r="O105" s="67" t="s">
        <v>127</v>
      </c>
      <c r="P105" s="103">
        <v>320000</v>
      </c>
      <c r="Q105" s="69">
        <f t="shared" si="9"/>
        <v>320000</v>
      </c>
      <c r="R105" s="70"/>
      <c r="S105" s="70"/>
      <c r="T105" s="69"/>
      <c r="U105" s="69">
        <f t="shared" si="7"/>
        <v>320000</v>
      </c>
      <c r="V105" s="71">
        <v>319930</v>
      </c>
      <c r="W105" s="71">
        <f t="shared" si="6"/>
        <v>70</v>
      </c>
      <c r="X105" s="69">
        <v>319930</v>
      </c>
      <c r="Y105" s="69">
        <f t="shared" si="8"/>
        <v>0</v>
      </c>
      <c r="Z105" s="72" t="s">
        <v>333</v>
      </c>
      <c r="AA105" s="72" t="s">
        <v>397</v>
      </c>
      <c r="AB105" s="73" t="s">
        <v>337</v>
      </c>
      <c r="AC105" s="73" t="s">
        <v>342</v>
      </c>
      <c r="AD105" s="87" t="s">
        <v>329</v>
      </c>
      <c r="AE105" s="92" t="s">
        <v>329</v>
      </c>
      <c r="AF105" s="76" t="s">
        <v>22</v>
      </c>
      <c r="AG105" s="75"/>
    </row>
    <row r="106" spans="1:33" s="78" customFormat="1" ht="38.25" customHeight="1">
      <c r="A106" s="63">
        <v>59</v>
      </c>
      <c r="B106" s="89" t="s">
        <v>392</v>
      </c>
      <c r="C106" s="106" t="s">
        <v>393</v>
      </c>
      <c r="D106" s="99" t="s">
        <v>394</v>
      </c>
      <c r="E106" s="81" t="s">
        <v>166</v>
      </c>
      <c r="F106" s="185" t="s">
        <v>167</v>
      </c>
      <c r="G106" s="81" t="s">
        <v>168</v>
      </c>
      <c r="H106" s="81" t="s">
        <v>46</v>
      </c>
      <c r="I106" s="81">
        <v>120609</v>
      </c>
      <c r="J106" s="81" t="s">
        <v>56</v>
      </c>
      <c r="K106" s="81" t="s">
        <v>195</v>
      </c>
      <c r="L106" s="107" t="s">
        <v>395</v>
      </c>
      <c r="M106" s="65" t="s">
        <v>196</v>
      </c>
      <c r="N106" s="66">
        <v>1</v>
      </c>
      <c r="O106" s="67" t="s">
        <v>173</v>
      </c>
      <c r="P106" s="103">
        <v>1300000</v>
      </c>
      <c r="Q106" s="69">
        <f t="shared" si="9"/>
        <v>1300000</v>
      </c>
      <c r="R106" s="101"/>
      <c r="S106" s="85"/>
      <c r="T106" s="85"/>
      <c r="U106" s="85">
        <f t="shared" si="7"/>
        <v>1300000</v>
      </c>
      <c r="V106" s="94">
        <v>1300000</v>
      </c>
      <c r="W106" s="71">
        <f t="shared" si="6"/>
        <v>0</v>
      </c>
      <c r="X106" s="85"/>
      <c r="Y106" s="69">
        <f t="shared" si="8"/>
        <v>1300000</v>
      </c>
      <c r="Z106" s="72" t="s">
        <v>333</v>
      </c>
      <c r="AA106" s="74" t="s">
        <v>397</v>
      </c>
      <c r="AB106" s="73" t="s">
        <v>337</v>
      </c>
      <c r="AC106" s="73" t="s">
        <v>342</v>
      </c>
      <c r="AD106" s="87" t="s">
        <v>329</v>
      </c>
      <c r="AE106" s="87" t="s">
        <v>329</v>
      </c>
      <c r="AF106" s="76" t="s">
        <v>208</v>
      </c>
      <c r="AG106" s="75"/>
    </row>
    <row r="107" spans="1:33" s="78" customFormat="1" ht="36.75" customHeight="1">
      <c r="A107" s="63">
        <v>60</v>
      </c>
      <c r="B107" s="79" t="s">
        <v>398</v>
      </c>
      <c r="C107" s="190" t="s">
        <v>399</v>
      </c>
      <c r="D107" s="99" t="s">
        <v>400</v>
      </c>
      <c r="E107" s="81" t="s">
        <v>166</v>
      </c>
      <c r="F107" s="185" t="s">
        <v>167</v>
      </c>
      <c r="G107" s="81" t="s">
        <v>168</v>
      </c>
      <c r="H107" s="81" t="s">
        <v>96</v>
      </c>
      <c r="I107" s="81" t="s">
        <v>97</v>
      </c>
      <c r="J107" s="81" t="s">
        <v>96</v>
      </c>
      <c r="K107" s="81" t="s">
        <v>197</v>
      </c>
      <c r="L107" s="107" t="s">
        <v>401</v>
      </c>
      <c r="M107" s="65" t="s">
        <v>198</v>
      </c>
      <c r="N107" s="66">
        <v>1</v>
      </c>
      <c r="O107" s="67" t="s">
        <v>108</v>
      </c>
      <c r="P107" s="103">
        <v>428800</v>
      </c>
      <c r="Q107" s="69">
        <f t="shared" si="9"/>
        <v>428800</v>
      </c>
      <c r="R107" s="70"/>
      <c r="S107" s="70">
        <v>-800</v>
      </c>
      <c r="T107" s="69"/>
      <c r="U107" s="69">
        <f t="shared" si="7"/>
        <v>428000</v>
      </c>
      <c r="V107" s="71">
        <v>428000</v>
      </c>
      <c r="W107" s="71">
        <f t="shared" si="6"/>
        <v>0</v>
      </c>
      <c r="X107" s="69">
        <v>428000</v>
      </c>
      <c r="Y107" s="69">
        <f t="shared" si="8"/>
        <v>0</v>
      </c>
      <c r="Z107" s="72" t="s">
        <v>303</v>
      </c>
      <c r="AA107" s="72"/>
      <c r="AB107" s="73" t="s">
        <v>344</v>
      </c>
      <c r="AC107" s="73" t="s">
        <v>342</v>
      </c>
      <c r="AD107" s="87" t="s">
        <v>329</v>
      </c>
      <c r="AE107" s="87" t="s">
        <v>329</v>
      </c>
      <c r="AF107" s="76" t="s">
        <v>22</v>
      </c>
      <c r="AG107" s="76" t="s">
        <v>402</v>
      </c>
    </row>
    <row r="108" spans="1:33" s="78" customFormat="1" ht="36.75" customHeight="1">
      <c r="A108" s="63">
        <v>61</v>
      </c>
      <c r="B108" s="79" t="s">
        <v>403</v>
      </c>
      <c r="C108" s="190" t="s">
        <v>404</v>
      </c>
      <c r="D108" s="99" t="s">
        <v>405</v>
      </c>
      <c r="E108" s="81" t="s">
        <v>166</v>
      </c>
      <c r="F108" s="185" t="s">
        <v>167</v>
      </c>
      <c r="G108" s="81" t="s">
        <v>168</v>
      </c>
      <c r="H108" s="81" t="s">
        <v>96</v>
      </c>
      <c r="I108" s="81" t="s">
        <v>97</v>
      </c>
      <c r="J108" s="81" t="s">
        <v>96</v>
      </c>
      <c r="K108" s="81" t="s">
        <v>197</v>
      </c>
      <c r="L108" s="107" t="s">
        <v>406</v>
      </c>
      <c r="M108" s="65" t="s">
        <v>198</v>
      </c>
      <c r="N108" s="66">
        <v>1</v>
      </c>
      <c r="O108" s="67" t="s">
        <v>108</v>
      </c>
      <c r="P108" s="103">
        <v>428800</v>
      </c>
      <c r="Q108" s="69">
        <f t="shared" si="9"/>
        <v>428800</v>
      </c>
      <c r="R108" s="101"/>
      <c r="S108" s="101">
        <v>-800</v>
      </c>
      <c r="T108" s="85"/>
      <c r="U108" s="69">
        <f t="shared" si="7"/>
        <v>428000</v>
      </c>
      <c r="V108" s="94">
        <v>428000</v>
      </c>
      <c r="W108" s="71">
        <f t="shared" si="6"/>
        <v>0</v>
      </c>
      <c r="X108" s="85">
        <v>428000</v>
      </c>
      <c r="Y108" s="69">
        <f t="shared" si="8"/>
        <v>0</v>
      </c>
      <c r="Z108" s="72" t="s">
        <v>303</v>
      </c>
      <c r="AA108" s="74"/>
      <c r="AB108" s="73" t="s">
        <v>344</v>
      </c>
      <c r="AC108" s="73" t="s">
        <v>342</v>
      </c>
      <c r="AD108" s="87" t="s">
        <v>329</v>
      </c>
      <c r="AE108" s="87" t="s">
        <v>329</v>
      </c>
      <c r="AF108" s="76" t="s">
        <v>22</v>
      </c>
      <c r="AG108" s="76" t="s">
        <v>402</v>
      </c>
    </row>
    <row r="109" spans="1:33" s="78" customFormat="1" ht="36.75" customHeight="1">
      <c r="A109" s="63">
        <v>62</v>
      </c>
      <c r="B109" s="64" t="s">
        <v>407</v>
      </c>
      <c r="C109" s="191" t="s">
        <v>408</v>
      </c>
      <c r="D109" s="99" t="s">
        <v>409</v>
      </c>
      <c r="E109" s="81" t="s">
        <v>110</v>
      </c>
      <c r="F109" s="185" t="s">
        <v>111</v>
      </c>
      <c r="G109" s="81" t="s">
        <v>112</v>
      </c>
      <c r="H109" s="81" t="s">
        <v>96</v>
      </c>
      <c r="I109" s="81" t="s">
        <v>97</v>
      </c>
      <c r="J109" s="81" t="s">
        <v>96</v>
      </c>
      <c r="K109" s="112" t="s">
        <v>410</v>
      </c>
      <c r="L109" s="107" t="s">
        <v>272</v>
      </c>
      <c r="M109" s="89" t="s">
        <v>411</v>
      </c>
      <c r="N109" s="66">
        <v>4</v>
      </c>
      <c r="O109" s="67" t="s">
        <v>100</v>
      </c>
      <c r="P109" s="103">
        <v>900000</v>
      </c>
      <c r="Q109" s="69">
        <v>0</v>
      </c>
      <c r="R109" s="101"/>
      <c r="S109" s="101">
        <v>0</v>
      </c>
      <c r="T109" s="85">
        <v>990500</v>
      </c>
      <c r="U109" s="85">
        <f>+Q109+S109+T109</f>
        <v>990500</v>
      </c>
      <c r="V109" s="94"/>
      <c r="W109" s="71">
        <f>+U109-V109</f>
        <v>990500</v>
      </c>
      <c r="X109" s="85"/>
      <c r="Y109" s="69">
        <f>V109-X109</f>
        <v>0</v>
      </c>
      <c r="Z109" s="72"/>
      <c r="AA109" s="74"/>
      <c r="AB109" s="73" t="s">
        <v>337</v>
      </c>
      <c r="AC109" s="73"/>
      <c r="AD109" s="87" t="s">
        <v>329</v>
      </c>
      <c r="AE109" s="87" t="s">
        <v>329</v>
      </c>
      <c r="AF109" s="76" t="s">
        <v>412</v>
      </c>
      <c r="AG109" s="76" t="s">
        <v>413</v>
      </c>
    </row>
    <row r="110" spans="1:33" s="78" customFormat="1" ht="36.75" customHeight="1">
      <c r="A110" s="63">
        <v>63</v>
      </c>
      <c r="B110" s="64" t="s">
        <v>407</v>
      </c>
      <c r="C110" s="191" t="s">
        <v>408</v>
      </c>
      <c r="D110" s="99" t="s">
        <v>409</v>
      </c>
      <c r="E110" s="81" t="s">
        <v>166</v>
      </c>
      <c r="F110" s="185" t="s">
        <v>167</v>
      </c>
      <c r="G110" s="81" t="s">
        <v>168</v>
      </c>
      <c r="H110" s="81" t="s">
        <v>46</v>
      </c>
      <c r="I110" s="81">
        <v>120609</v>
      </c>
      <c r="J110" s="81" t="s">
        <v>56</v>
      </c>
      <c r="K110" s="112" t="s">
        <v>184</v>
      </c>
      <c r="L110" s="107" t="s">
        <v>272</v>
      </c>
      <c r="M110" s="89" t="s">
        <v>185</v>
      </c>
      <c r="N110" s="66">
        <v>1</v>
      </c>
      <c r="O110" s="67" t="s">
        <v>173</v>
      </c>
      <c r="P110" s="103">
        <v>900000</v>
      </c>
      <c r="Q110" s="69">
        <f t="shared" si="9"/>
        <v>900000</v>
      </c>
      <c r="R110" s="101"/>
      <c r="S110" s="101"/>
      <c r="T110" s="85"/>
      <c r="U110" s="85">
        <f t="shared" si="7"/>
        <v>900000</v>
      </c>
      <c r="V110" s="94">
        <v>900000</v>
      </c>
      <c r="W110" s="71">
        <f t="shared" si="6"/>
        <v>0</v>
      </c>
      <c r="X110" s="85">
        <v>900000</v>
      </c>
      <c r="Y110" s="69">
        <f t="shared" si="8"/>
        <v>0</v>
      </c>
      <c r="Z110" s="72" t="s">
        <v>333</v>
      </c>
      <c r="AA110" s="74"/>
      <c r="AB110" s="73" t="s">
        <v>337</v>
      </c>
      <c r="AC110" s="73" t="s">
        <v>342</v>
      </c>
      <c r="AD110" s="87" t="s">
        <v>329</v>
      </c>
      <c r="AE110" s="87" t="s">
        <v>329</v>
      </c>
      <c r="AF110" s="75" t="s">
        <v>22</v>
      </c>
      <c r="AG110" s="76"/>
    </row>
    <row r="111" spans="1:33" s="78" customFormat="1" ht="36.75" customHeight="1">
      <c r="A111" s="63">
        <v>64</v>
      </c>
      <c r="B111" s="64" t="s">
        <v>407</v>
      </c>
      <c r="C111" s="191" t="s">
        <v>408</v>
      </c>
      <c r="D111" s="99" t="s">
        <v>409</v>
      </c>
      <c r="E111" s="81" t="s">
        <v>166</v>
      </c>
      <c r="F111" s="192" t="s">
        <v>167</v>
      </c>
      <c r="G111" s="81" t="s">
        <v>168</v>
      </c>
      <c r="H111" s="112" t="s">
        <v>46</v>
      </c>
      <c r="I111" s="112" t="s">
        <v>169</v>
      </c>
      <c r="J111" s="112" t="s">
        <v>170</v>
      </c>
      <c r="K111" s="112" t="s">
        <v>186</v>
      </c>
      <c r="L111" s="107" t="s">
        <v>272</v>
      </c>
      <c r="M111" s="89" t="s">
        <v>187</v>
      </c>
      <c r="N111" s="90">
        <v>1</v>
      </c>
      <c r="O111" s="91" t="s">
        <v>173</v>
      </c>
      <c r="P111" s="103">
        <v>1980000</v>
      </c>
      <c r="Q111" s="70">
        <v>1980000</v>
      </c>
      <c r="R111" s="101"/>
      <c r="S111" s="101">
        <v>-4000</v>
      </c>
      <c r="T111" s="85"/>
      <c r="U111" s="85">
        <f t="shared" si="7"/>
        <v>1976000</v>
      </c>
      <c r="V111" s="94">
        <v>1976000</v>
      </c>
      <c r="W111" s="94">
        <f t="shared" si="6"/>
        <v>0</v>
      </c>
      <c r="X111" s="85">
        <v>1976000</v>
      </c>
      <c r="Y111" s="69">
        <f t="shared" si="8"/>
        <v>0</v>
      </c>
      <c r="Z111" s="74" t="s">
        <v>333</v>
      </c>
      <c r="AA111" s="74"/>
      <c r="AB111" s="82" t="s">
        <v>331</v>
      </c>
      <c r="AC111" s="73" t="s">
        <v>274</v>
      </c>
      <c r="AD111" s="92" t="s">
        <v>329</v>
      </c>
      <c r="AE111" s="92" t="s">
        <v>329</v>
      </c>
      <c r="AF111" s="76" t="s">
        <v>22</v>
      </c>
      <c r="AG111" s="76" t="s">
        <v>402</v>
      </c>
    </row>
    <row r="112" spans="1:33" s="78" customFormat="1" ht="36.75" customHeight="1">
      <c r="A112" s="63">
        <v>65</v>
      </c>
      <c r="B112" s="64" t="s">
        <v>407</v>
      </c>
      <c r="C112" s="191" t="s">
        <v>408</v>
      </c>
      <c r="D112" s="99" t="s">
        <v>409</v>
      </c>
      <c r="E112" s="81" t="s">
        <v>166</v>
      </c>
      <c r="F112" s="185" t="s">
        <v>167</v>
      </c>
      <c r="G112" s="81" t="s">
        <v>168</v>
      </c>
      <c r="H112" s="81" t="s">
        <v>96</v>
      </c>
      <c r="I112" s="81" t="s">
        <v>97</v>
      </c>
      <c r="J112" s="81" t="s">
        <v>96</v>
      </c>
      <c r="K112" s="81" t="s">
        <v>197</v>
      </c>
      <c r="L112" s="107" t="s">
        <v>272</v>
      </c>
      <c r="M112" s="97" t="s">
        <v>198</v>
      </c>
      <c r="N112" s="66">
        <v>1</v>
      </c>
      <c r="O112" s="67" t="s">
        <v>108</v>
      </c>
      <c r="P112" s="103">
        <v>428800</v>
      </c>
      <c r="Q112" s="69">
        <f>+N112*P112</f>
        <v>428800</v>
      </c>
      <c r="R112" s="70"/>
      <c r="S112" s="71">
        <v>-16850</v>
      </c>
      <c r="T112" s="69"/>
      <c r="U112" s="69">
        <f t="shared" si="7"/>
        <v>411950</v>
      </c>
      <c r="V112" s="71">
        <v>411950</v>
      </c>
      <c r="W112" s="71">
        <f t="shared" si="6"/>
        <v>0</v>
      </c>
      <c r="X112" s="69">
        <v>411950</v>
      </c>
      <c r="Y112" s="69">
        <f t="shared" si="8"/>
        <v>0</v>
      </c>
      <c r="Z112" s="72" t="s">
        <v>303</v>
      </c>
      <c r="AA112" s="72"/>
      <c r="AB112" s="73" t="s">
        <v>344</v>
      </c>
      <c r="AC112" s="73" t="s">
        <v>274</v>
      </c>
      <c r="AD112" s="87" t="s">
        <v>329</v>
      </c>
      <c r="AE112" s="92" t="s">
        <v>329</v>
      </c>
      <c r="AF112" s="76" t="s">
        <v>22</v>
      </c>
      <c r="AG112" s="76" t="s">
        <v>402</v>
      </c>
    </row>
    <row r="113" spans="1:167" s="78" customFormat="1" ht="75">
      <c r="A113" s="63">
        <v>66</v>
      </c>
      <c r="B113" s="64" t="s">
        <v>414</v>
      </c>
      <c r="C113" s="191" t="s">
        <v>415</v>
      </c>
      <c r="D113" s="99" t="s">
        <v>416</v>
      </c>
      <c r="E113" s="81" t="s">
        <v>166</v>
      </c>
      <c r="F113" s="192" t="s">
        <v>167</v>
      </c>
      <c r="G113" s="81" t="s">
        <v>168</v>
      </c>
      <c r="H113" s="112" t="s">
        <v>96</v>
      </c>
      <c r="I113" s="112" t="s">
        <v>97</v>
      </c>
      <c r="J113" s="112" t="s">
        <v>96</v>
      </c>
      <c r="K113" s="112" t="s">
        <v>197</v>
      </c>
      <c r="L113" s="107" t="s">
        <v>417</v>
      </c>
      <c r="M113" s="89" t="s">
        <v>198</v>
      </c>
      <c r="N113" s="90">
        <v>1</v>
      </c>
      <c r="O113" s="91" t="s">
        <v>108</v>
      </c>
      <c r="P113" s="103">
        <v>428800</v>
      </c>
      <c r="Q113" s="69">
        <f>+N113*P113</f>
        <v>428800</v>
      </c>
      <c r="R113" s="101"/>
      <c r="S113" s="101">
        <v>-23800</v>
      </c>
      <c r="T113" s="101"/>
      <c r="U113" s="85">
        <f t="shared" si="7"/>
        <v>405000</v>
      </c>
      <c r="V113" s="94">
        <v>405000</v>
      </c>
      <c r="W113" s="94">
        <f t="shared" si="6"/>
        <v>0</v>
      </c>
      <c r="X113" s="85">
        <v>405000</v>
      </c>
      <c r="Y113" s="69">
        <f t="shared" si="8"/>
        <v>0</v>
      </c>
      <c r="Z113" s="74" t="s">
        <v>303</v>
      </c>
      <c r="AA113" s="74" t="s">
        <v>418</v>
      </c>
      <c r="AB113" s="82" t="s">
        <v>344</v>
      </c>
      <c r="AC113" s="73" t="s">
        <v>332</v>
      </c>
      <c r="AD113" s="92" t="s">
        <v>329</v>
      </c>
      <c r="AE113" s="92" t="s">
        <v>329</v>
      </c>
      <c r="AF113" s="76" t="s">
        <v>22</v>
      </c>
      <c r="AG113" s="76" t="s">
        <v>358</v>
      </c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</row>
    <row r="114" spans="1:167" s="78" customFormat="1" ht="36.75" customHeight="1">
      <c r="A114" s="63">
        <v>67</v>
      </c>
      <c r="B114" s="64" t="s">
        <v>419</v>
      </c>
      <c r="C114" s="191" t="s">
        <v>420</v>
      </c>
      <c r="D114" s="99" t="s">
        <v>421</v>
      </c>
      <c r="E114" s="81" t="s">
        <v>166</v>
      </c>
      <c r="F114" s="192" t="s">
        <v>167</v>
      </c>
      <c r="G114" s="81" t="s">
        <v>168</v>
      </c>
      <c r="H114" s="81" t="s">
        <v>96</v>
      </c>
      <c r="I114" s="81" t="s">
        <v>97</v>
      </c>
      <c r="J114" s="81" t="s">
        <v>96</v>
      </c>
      <c r="K114" s="81" t="s">
        <v>197</v>
      </c>
      <c r="L114" s="107" t="s">
        <v>422</v>
      </c>
      <c r="M114" s="65" t="s">
        <v>198</v>
      </c>
      <c r="N114" s="66">
        <v>1</v>
      </c>
      <c r="O114" s="67" t="s">
        <v>108</v>
      </c>
      <c r="P114" s="68">
        <v>428800</v>
      </c>
      <c r="Q114" s="69">
        <f>+N114*P114</f>
        <v>428800</v>
      </c>
      <c r="R114" s="70"/>
      <c r="S114" s="70">
        <v>-800</v>
      </c>
      <c r="T114" s="70"/>
      <c r="U114" s="69">
        <f t="shared" si="7"/>
        <v>428000</v>
      </c>
      <c r="V114" s="71">
        <v>428000</v>
      </c>
      <c r="W114" s="71">
        <f t="shared" si="6"/>
        <v>0</v>
      </c>
      <c r="X114" s="69">
        <v>428000</v>
      </c>
      <c r="Y114" s="69">
        <f t="shared" si="8"/>
        <v>0</v>
      </c>
      <c r="Z114" s="74" t="s">
        <v>303</v>
      </c>
      <c r="AA114" s="72"/>
      <c r="AB114" s="82" t="s">
        <v>344</v>
      </c>
      <c r="AC114" s="73" t="s">
        <v>332</v>
      </c>
      <c r="AD114" s="92" t="s">
        <v>329</v>
      </c>
      <c r="AE114" s="92" t="s">
        <v>329</v>
      </c>
      <c r="AF114" s="76" t="s">
        <v>22</v>
      </c>
      <c r="AG114" s="76" t="s">
        <v>402</v>
      </c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</row>
    <row r="115" spans="1:33" s="78" customFormat="1" ht="36.75" customHeight="1">
      <c r="A115" s="63">
        <v>68</v>
      </c>
      <c r="B115" s="64" t="s">
        <v>423</v>
      </c>
      <c r="C115" s="191" t="s">
        <v>424</v>
      </c>
      <c r="D115" s="99" t="s">
        <v>425</v>
      </c>
      <c r="E115" s="81" t="s">
        <v>166</v>
      </c>
      <c r="F115" s="192" t="s">
        <v>167</v>
      </c>
      <c r="G115" s="81" t="s">
        <v>168</v>
      </c>
      <c r="H115" s="81" t="s">
        <v>96</v>
      </c>
      <c r="I115" s="81" t="s">
        <v>97</v>
      </c>
      <c r="J115" s="81" t="s">
        <v>96</v>
      </c>
      <c r="K115" s="81" t="s">
        <v>197</v>
      </c>
      <c r="L115" s="107" t="s">
        <v>426</v>
      </c>
      <c r="M115" s="113" t="s">
        <v>198</v>
      </c>
      <c r="N115" s="66">
        <v>1</v>
      </c>
      <c r="O115" s="67" t="s">
        <v>108</v>
      </c>
      <c r="P115" s="68">
        <v>428800</v>
      </c>
      <c r="Q115" s="69">
        <f>+N115*P115</f>
        <v>428800</v>
      </c>
      <c r="R115" s="70"/>
      <c r="S115" s="70">
        <v>-800</v>
      </c>
      <c r="T115" s="69"/>
      <c r="U115" s="69">
        <f t="shared" si="7"/>
        <v>428000</v>
      </c>
      <c r="V115" s="69">
        <v>428000</v>
      </c>
      <c r="W115" s="71">
        <f t="shared" si="6"/>
        <v>0</v>
      </c>
      <c r="X115" s="69">
        <v>428000</v>
      </c>
      <c r="Y115" s="69">
        <f t="shared" si="8"/>
        <v>0</v>
      </c>
      <c r="Z115" s="72" t="s">
        <v>303</v>
      </c>
      <c r="AA115" s="72" t="s">
        <v>363</v>
      </c>
      <c r="AB115" s="73" t="s">
        <v>344</v>
      </c>
      <c r="AC115" s="73" t="s">
        <v>342</v>
      </c>
      <c r="AD115" s="92" t="s">
        <v>329</v>
      </c>
      <c r="AE115" s="92" t="s">
        <v>329</v>
      </c>
      <c r="AF115" s="76" t="s">
        <v>22</v>
      </c>
      <c r="AG115" s="76" t="s">
        <v>402</v>
      </c>
    </row>
    <row r="116" spans="1:33" s="78" customFormat="1" ht="36.75" customHeight="1">
      <c r="A116" s="63">
        <v>69</v>
      </c>
      <c r="B116" s="64" t="s">
        <v>427</v>
      </c>
      <c r="C116" s="191" t="s">
        <v>428</v>
      </c>
      <c r="D116" s="99" t="s">
        <v>429</v>
      </c>
      <c r="E116" s="81" t="s">
        <v>166</v>
      </c>
      <c r="F116" s="192" t="s">
        <v>167</v>
      </c>
      <c r="G116" s="81" t="s">
        <v>168</v>
      </c>
      <c r="H116" s="81" t="s">
        <v>96</v>
      </c>
      <c r="I116" s="81" t="s">
        <v>97</v>
      </c>
      <c r="J116" s="81" t="s">
        <v>96</v>
      </c>
      <c r="K116" s="81" t="s">
        <v>197</v>
      </c>
      <c r="L116" s="107" t="s">
        <v>430</v>
      </c>
      <c r="M116" s="65" t="s">
        <v>198</v>
      </c>
      <c r="N116" s="66">
        <v>1</v>
      </c>
      <c r="O116" s="67" t="s">
        <v>108</v>
      </c>
      <c r="P116" s="68">
        <v>428800</v>
      </c>
      <c r="Q116" s="69">
        <f>+N116*P116</f>
        <v>428800</v>
      </c>
      <c r="R116" s="70"/>
      <c r="S116" s="70">
        <v>-800</v>
      </c>
      <c r="T116" s="69"/>
      <c r="U116" s="69">
        <f t="shared" si="7"/>
        <v>428000</v>
      </c>
      <c r="V116" s="71">
        <v>428000</v>
      </c>
      <c r="W116" s="71">
        <f t="shared" si="6"/>
        <v>0</v>
      </c>
      <c r="X116" s="69">
        <v>428000</v>
      </c>
      <c r="Y116" s="69">
        <f t="shared" si="8"/>
        <v>0</v>
      </c>
      <c r="Z116" s="72" t="s">
        <v>303</v>
      </c>
      <c r="AA116" s="72"/>
      <c r="AB116" s="73" t="s">
        <v>344</v>
      </c>
      <c r="AC116" s="73" t="s">
        <v>332</v>
      </c>
      <c r="AD116" s="92" t="s">
        <v>329</v>
      </c>
      <c r="AE116" s="92" t="s">
        <v>329</v>
      </c>
      <c r="AF116" s="75" t="s">
        <v>22</v>
      </c>
      <c r="AG116" s="76" t="s">
        <v>358</v>
      </c>
    </row>
    <row r="117" spans="1:33" s="78" customFormat="1" ht="75">
      <c r="A117" s="63">
        <v>70</v>
      </c>
      <c r="B117" s="89" t="s">
        <v>431</v>
      </c>
      <c r="C117" s="191" t="s">
        <v>432</v>
      </c>
      <c r="D117" s="99" t="s">
        <v>433</v>
      </c>
      <c r="E117" s="81" t="s">
        <v>166</v>
      </c>
      <c r="F117" s="185" t="s">
        <v>167</v>
      </c>
      <c r="G117" s="81" t="s">
        <v>168</v>
      </c>
      <c r="H117" s="81" t="s">
        <v>46</v>
      </c>
      <c r="I117" s="81" t="s">
        <v>169</v>
      </c>
      <c r="J117" s="81" t="s">
        <v>170</v>
      </c>
      <c r="K117" s="81" t="s">
        <v>171</v>
      </c>
      <c r="L117" s="107" t="s">
        <v>434</v>
      </c>
      <c r="M117" s="65" t="s">
        <v>172</v>
      </c>
      <c r="N117" s="66">
        <v>1</v>
      </c>
      <c r="O117" s="67" t="s">
        <v>173</v>
      </c>
      <c r="P117" s="103">
        <v>896000</v>
      </c>
      <c r="Q117" s="69">
        <v>896000</v>
      </c>
      <c r="R117" s="70"/>
      <c r="S117" s="70">
        <v>-28000</v>
      </c>
      <c r="T117" s="69"/>
      <c r="U117" s="69">
        <f t="shared" si="7"/>
        <v>868000</v>
      </c>
      <c r="V117" s="71">
        <v>868000</v>
      </c>
      <c r="W117" s="71">
        <f t="shared" si="6"/>
        <v>0</v>
      </c>
      <c r="X117" s="69">
        <v>868000</v>
      </c>
      <c r="Y117" s="69">
        <f t="shared" si="8"/>
        <v>0</v>
      </c>
      <c r="Z117" s="72" t="s">
        <v>333</v>
      </c>
      <c r="AA117" s="72"/>
      <c r="AB117" s="73" t="s">
        <v>331</v>
      </c>
      <c r="AC117" s="73" t="s">
        <v>274</v>
      </c>
      <c r="AD117" s="87" t="s">
        <v>329</v>
      </c>
      <c r="AE117" s="92" t="s">
        <v>329</v>
      </c>
      <c r="AF117" s="76" t="s">
        <v>22</v>
      </c>
      <c r="AG117" s="76" t="s">
        <v>402</v>
      </c>
    </row>
    <row r="118" spans="1:33" s="78" customFormat="1" ht="75">
      <c r="A118" s="63">
        <v>71</v>
      </c>
      <c r="B118" s="89" t="s">
        <v>435</v>
      </c>
      <c r="C118" s="191" t="s">
        <v>436</v>
      </c>
      <c r="D118" s="99" t="s">
        <v>437</v>
      </c>
      <c r="E118" s="81" t="s">
        <v>166</v>
      </c>
      <c r="F118" s="185" t="s">
        <v>167</v>
      </c>
      <c r="G118" s="81" t="s">
        <v>168</v>
      </c>
      <c r="H118" s="81" t="s">
        <v>46</v>
      </c>
      <c r="I118" s="81" t="s">
        <v>169</v>
      </c>
      <c r="J118" s="81" t="s">
        <v>170</v>
      </c>
      <c r="K118" s="81" t="s">
        <v>171</v>
      </c>
      <c r="L118" s="107" t="s">
        <v>438</v>
      </c>
      <c r="M118" s="65" t="s">
        <v>172</v>
      </c>
      <c r="N118" s="66">
        <v>1</v>
      </c>
      <c r="O118" s="67" t="s">
        <v>173</v>
      </c>
      <c r="P118" s="103">
        <v>896000</v>
      </c>
      <c r="Q118" s="69">
        <v>896000</v>
      </c>
      <c r="R118" s="70"/>
      <c r="S118" s="70">
        <v>-28000</v>
      </c>
      <c r="T118" s="69"/>
      <c r="U118" s="69">
        <f t="shared" si="7"/>
        <v>868000</v>
      </c>
      <c r="V118" s="71">
        <v>868000</v>
      </c>
      <c r="W118" s="71">
        <f t="shared" si="6"/>
        <v>0</v>
      </c>
      <c r="X118" s="69">
        <v>868000</v>
      </c>
      <c r="Y118" s="69">
        <f t="shared" si="8"/>
        <v>0</v>
      </c>
      <c r="Z118" s="72" t="s">
        <v>333</v>
      </c>
      <c r="AA118" s="72"/>
      <c r="AB118" s="73" t="s">
        <v>331</v>
      </c>
      <c r="AC118" s="73" t="s">
        <v>332</v>
      </c>
      <c r="AD118" s="87" t="s">
        <v>329</v>
      </c>
      <c r="AE118" s="92" t="s">
        <v>329</v>
      </c>
      <c r="AF118" s="76" t="s">
        <v>22</v>
      </c>
      <c r="AG118" s="76" t="s">
        <v>358</v>
      </c>
    </row>
    <row r="119" spans="1:33" s="78" customFormat="1" ht="36.75" customHeight="1">
      <c r="A119" s="63">
        <v>72</v>
      </c>
      <c r="B119" s="79" t="s">
        <v>439</v>
      </c>
      <c r="C119" s="193" t="s">
        <v>440</v>
      </c>
      <c r="D119" s="99" t="s">
        <v>441</v>
      </c>
      <c r="E119" s="81" t="s">
        <v>166</v>
      </c>
      <c r="F119" s="185" t="s">
        <v>167</v>
      </c>
      <c r="G119" s="81" t="s">
        <v>168</v>
      </c>
      <c r="H119" s="81" t="s">
        <v>46</v>
      </c>
      <c r="I119" s="81">
        <v>120609</v>
      </c>
      <c r="J119" s="81" t="s">
        <v>56</v>
      </c>
      <c r="K119" s="81" t="s">
        <v>195</v>
      </c>
      <c r="L119" s="107" t="s">
        <v>442</v>
      </c>
      <c r="M119" s="65" t="s">
        <v>196</v>
      </c>
      <c r="N119" s="66">
        <v>1</v>
      </c>
      <c r="O119" s="67" t="s">
        <v>173</v>
      </c>
      <c r="P119" s="103">
        <v>1300000</v>
      </c>
      <c r="Q119" s="69">
        <f>+N119*P119</f>
        <v>1300000</v>
      </c>
      <c r="R119" s="101"/>
      <c r="S119" s="85"/>
      <c r="T119" s="85"/>
      <c r="U119" s="85">
        <f t="shared" si="7"/>
        <v>1300000</v>
      </c>
      <c r="V119" s="94">
        <v>1300000</v>
      </c>
      <c r="W119" s="71">
        <f t="shared" si="6"/>
        <v>0</v>
      </c>
      <c r="X119" s="85"/>
      <c r="Y119" s="69">
        <f t="shared" si="8"/>
        <v>1300000</v>
      </c>
      <c r="Z119" s="72" t="s">
        <v>333</v>
      </c>
      <c r="AA119" s="74" t="s">
        <v>443</v>
      </c>
      <c r="AB119" s="73" t="s">
        <v>337</v>
      </c>
      <c r="AC119" s="73" t="s">
        <v>342</v>
      </c>
      <c r="AD119" s="87" t="s">
        <v>329</v>
      </c>
      <c r="AE119" s="87" t="s">
        <v>329</v>
      </c>
      <c r="AF119" s="75" t="s">
        <v>208</v>
      </c>
      <c r="AG119" s="75"/>
    </row>
    <row r="120" spans="1:33" s="78" customFormat="1" ht="36.75" customHeight="1">
      <c r="A120" s="63">
        <v>73</v>
      </c>
      <c r="B120" s="64" t="s">
        <v>444</v>
      </c>
      <c r="C120" s="191" t="s">
        <v>445</v>
      </c>
      <c r="D120" s="99" t="s">
        <v>446</v>
      </c>
      <c r="E120" s="81" t="s">
        <v>166</v>
      </c>
      <c r="F120" s="185" t="s">
        <v>167</v>
      </c>
      <c r="G120" s="81" t="s">
        <v>168</v>
      </c>
      <c r="H120" s="81" t="s">
        <v>46</v>
      </c>
      <c r="I120" s="81">
        <v>120609</v>
      </c>
      <c r="J120" s="81" t="s">
        <v>56</v>
      </c>
      <c r="K120" s="112" t="s">
        <v>184</v>
      </c>
      <c r="L120" s="107" t="s">
        <v>447</v>
      </c>
      <c r="M120" s="89" t="s">
        <v>185</v>
      </c>
      <c r="N120" s="66">
        <v>1</v>
      </c>
      <c r="O120" s="67" t="s">
        <v>173</v>
      </c>
      <c r="P120" s="103">
        <v>900000</v>
      </c>
      <c r="Q120" s="69">
        <f>+N120*P120</f>
        <v>900000</v>
      </c>
      <c r="R120" s="101"/>
      <c r="S120" s="101"/>
      <c r="T120" s="85"/>
      <c r="U120" s="85">
        <f t="shared" si="7"/>
        <v>900000</v>
      </c>
      <c r="V120" s="94">
        <v>900000</v>
      </c>
      <c r="W120" s="71">
        <f t="shared" si="6"/>
        <v>0</v>
      </c>
      <c r="X120" s="85">
        <v>900000</v>
      </c>
      <c r="Y120" s="69">
        <f t="shared" si="8"/>
        <v>0</v>
      </c>
      <c r="Z120" s="72" t="s">
        <v>333</v>
      </c>
      <c r="AA120" s="74" t="s">
        <v>443</v>
      </c>
      <c r="AB120" s="73" t="s">
        <v>337</v>
      </c>
      <c r="AC120" s="73" t="s">
        <v>274</v>
      </c>
      <c r="AD120" s="87" t="s">
        <v>329</v>
      </c>
      <c r="AE120" s="87" t="s">
        <v>329</v>
      </c>
      <c r="AF120" s="76" t="s">
        <v>22</v>
      </c>
      <c r="AG120" s="76"/>
    </row>
    <row r="121" spans="1:33" s="78" customFormat="1" ht="36.75" customHeight="1">
      <c r="A121" s="63">
        <v>74</v>
      </c>
      <c r="B121" s="64" t="s">
        <v>444</v>
      </c>
      <c r="C121" s="191" t="s">
        <v>445</v>
      </c>
      <c r="D121" s="99" t="s">
        <v>446</v>
      </c>
      <c r="E121" s="81" t="s">
        <v>166</v>
      </c>
      <c r="F121" s="192" t="s">
        <v>167</v>
      </c>
      <c r="G121" s="81" t="s">
        <v>168</v>
      </c>
      <c r="H121" s="81" t="s">
        <v>96</v>
      </c>
      <c r="I121" s="81" t="s">
        <v>97</v>
      </c>
      <c r="J121" s="81" t="s">
        <v>96</v>
      </c>
      <c r="K121" s="81" t="s">
        <v>197</v>
      </c>
      <c r="L121" s="107" t="s">
        <v>447</v>
      </c>
      <c r="M121" s="79" t="s">
        <v>198</v>
      </c>
      <c r="N121" s="66">
        <v>1</v>
      </c>
      <c r="O121" s="67" t="s">
        <v>108</v>
      </c>
      <c r="P121" s="68">
        <v>428800</v>
      </c>
      <c r="Q121" s="69">
        <f>+N121*P121</f>
        <v>428800</v>
      </c>
      <c r="R121" s="70"/>
      <c r="S121" s="70">
        <v>-800</v>
      </c>
      <c r="T121" s="69"/>
      <c r="U121" s="69">
        <f t="shared" si="7"/>
        <v>428000</v>
      </c>
      <c r="V121" s="71">
        <v>428000</v>
      </c>
      <c r="W121" s="71">
        <f t="shared" si="6"/>
        <v>0</v>
      </c>
      <c r="X121" s="69"/>
      <c r="Y121" s="69">
        <f t="shared" si="8"/>
        <v>428000</v>
      </c>
      <c r="Z121" s="72" t="s">
        <v>303</v>
      </c>
      <c r="AA121" s="72" t="s">
        <v>443</v>
      </c>
      <c r="AB121" s="73" t="s">
        <v>344</v>
      </c>
      <c r="AC121" s="73" t="s">
        <v>448</v>
      </c>
      <c r="AD121" s="92" t="s">
        <v>329</v>
      </c>
      <c r="AE121" s="92" t="s">
        <v>329</v>
      </c>
      <c r="AF121" s="76" t="s">
        <v>257</v>
      </c>
      <c r="AG121" s="76" t="s">
        <v>353</v>
      </c>
    </row>
    <row r="122" spans="1:33" s="78" customFormat="1" ht="36.75" customHeight="1">
      <c r="A122" s="63">
        <v>75</v>
      </c>
      <c r="B122" s="79" t="s">
        <v>449</v>
      </c>
      <c r="C122" s="193" t="s">
        <v>450</v>
      </c>
      <c r="D122" s="99" t="s">
        <v>451</v>
      </c>
      <c r="E122" s="81" t="s">
        <v>166</v>
      </c>
      <c r="F122" s="185" t="s">
        <v>167</v>
      </c>
      <c r="G122" s="81" t="s">
        <v>168</v>
      </c>
      <c r="H122" s="81" t="s">
        <v>46</v>
      </c>
      <c r="I122" s="81">
        <v>120609</v>
      </c>
      <c r="J122" s="81" t="s">
        <v>56</v>
      </c>
      <c r="K122" s="81" t="s">
        <v>195</v>
      </c>
      <c r="L122" s="107" t="s">
        <v>442</v>
      </c>
      <c r="M122" s="65" t="s">
        <v>196</v>
      </c>
      <c r="N122" s="66">
        <v>1</v>
      </c>
      <c r="O122" s="67" t="s">
        <v>173</v>
      </c>
      <c r="P122" s="103">
        <v>1300000</v>
      </c>
      <c r="Q122" s="69">
        <f>+N122*P122</f>
        <v>1300000</v>
      </c>
      <c r="R122" s="101"/>
      <c r="S122" s="85"/>
      <c r="T122" s="85"/>
      <c r="U122" s="85">
        <f t="shared" si="7"/>
        <v>1300000</v>
      </c>
      <c r="V122" s="94">
        <v>1300000</v>
      </c>
      <c r="W122" s="71">
        <f t="shared" si="6"/>
        <v>0</v>
      </c>
      <c r="X122" s="85"/>
      <c r="Y122" s="69">
        <f t="shared" si="8"/>
        <v>1300000</v>
      </c>
      <c r="Z122" s="72" t="s">
        <v>333</v>
      </c>
      <c r="AA122" s="74" t="s">
        <v>390</v>
      </c>
      <c r="AB122" s="73" t="s">
        <v>337</v>
      </c>
      <c r="AC122" s="73" t="s">
        <v>448</v>
      </c>
      <c r="AD122" s="87" t="s">
        <v>329</v>
      </c>
      <c r="AE122" s="87" t="s">
        <v>329</v>
      </c>
      <c r="AF122" s="75" t="s">
        <v>208</v>
      </c>
      <c r="AG122" s="76"/>
    </row>
    <row r="123" spans="1:167" s="78" customFormat="1" ht="36.75" customHeight="1">
      <c r="A123" s="63">
        <v>76</v>
      </c>
      <c r="B123" s="64" t="s">
        <v>452</v>
      </c>
      <c r="C123" s="191" t="s">
        <v>453</v>
      </c>
      <c r="D123" s="99" t="s">
        <v>454</v>
      </c>
      <c r="E123" s="81" t="s">
        <v>166</v>
      </c>
      <c r="F123" s="185" t="s">
        <v>167</v>
      </c>
      <c r="G123" s="81" t="s">
        <v>168</v>
      </c>
      <c r="H123" s="81" t="s">
        <v>46</v>
      </c>
      <c r="I123" s="81" t="s">
        <v>169</v>
      </c>
      <c r="J123" s="81" t="s">
        <v>170</v>
      </c>
      <c r="K123" s="81" t="s">
        <v>171</v>
      </c>
      <c r="L123" s="107" t="s">
        <v>455</v>
      </c>
      <c r="M123" s="65" t="s">
        <v>172</v>
      </c>
      <c r="N123" s="66">
        <v>1</v>
      </c>
      <c r="O123" s="67" t="s">
        <v>264</v>
      </c>
      <c r="P123" s="68">
        <v>0</v>
      </c>
      <c r="Q123" s="69">
        <v>896000</v>
      </c>
      <c r="R123" s="70"/>
      <c r="S123" s="70">
        <v>-28000</v>
      </c>
      <c r="T123" s="70"/>
      <c r="U123" s="69">
        <f t="shared" si="7"/>
        <v>868000</v>
      </c>
      <c r="V123" s="71">
        <v>868000</v>
      </c>
      <c r="W123" s="71">
        <f t="shared" si="6"/>
        <v>0</v>
      </c>
      <c r="X123" s="69">
        <v>868000</v>
      </c>
      <c r="Y123" s="69">
        <f t="shared" si="8"/>
        <v>0</v>
      </c>
      <c r="Z123" s="72" t="s">
        <v>333</v>
      </c>
      <c r="AA123" s="72" t="s">
        <v>456</v>
      </c>
      <c r="AB123" s="73" t="s">
        <v>331</v>
      </c>
      <c r="AC123" s="73" t="s">
        <v>274</v>
      </c>
      <c r="AD123" s="87" t="s">
        <v>329</v>
      </c>
      <c r="AE123" s="87" t="s">
        <v>329</v>
      </c>
      <c r="AF123" s="76" t="s">
        <v>22</v>
      </c>
      <c r="AG123" s="75" t="s">
        <v>378</v>
      </c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</row>
    <row r="124" spans="1:33" s="78" customFormat="1" ht="36.75" customHeight="1">
      <c r="A124" s="63">
        <v>77</v>
      </c>
      <c r="B124" s="64" t="s">
        <v>452</v>
      </c>
      <c r="C124" s="191" t="s">
        <v>453</v>
      </c>
      <c r="D124" s="99" t="s">
        <v>454</v>
      </c>
      <c r="E124" s="81" t="s">
        <v>166</v>
      </c>
      <c r="F124" s="185" t="s">
        <v>167</v>
      </c>
      <c r="G124" s="81" t="s">
        <v>168</v>
      </c>
      <c r="H124" s="81" t="s">
        <v>46</v>
      </c>
      <c r="I124" s="81">
        <v>120609</v>
      </c>
      <c r="J124" s="81" t="s">
        <v>56</v>
      </c>
      <c r="K124" s="112" t="s">
        <v>184</v>
      </c>
      <c r="L124" s="107" t="s">
        <v>455</v>
      </c>
      <c r="M124" s="89" t="s">
        <v>185</v>
      </c>
      <c r="N124" s="66">
        <v>1</v>
      </c>
      <c r="O124" s="67" t="s">
        <v>173</v>
      </c>
      <c r="P124" s="103">
        <v>900000</v>
      </c>
      <c r="Q124" s="69">
        <f aca="true" t="shared" si="10" ref="Q124:Q171">+N124*P124</f>
        <v>900000</v>
      </c>
      <c r="R124" s="101"/>
      <c r="S124" s="101"/>
      <c r="T124" s="85"/>
      <c r="U124" s="85">
        <f t="shared" si="7"/>
        <v>900000</v>
      </c>
      <c r="V124" s="94">
        <v>900000</v>
      </c>
      <c r="W124" s="71">
        <f t="shared" si="6"/>
        <v>0</v>
      </c>
      <c r="X124" s="85">
        <v>900000</v>
      </c>
      <c r="Y124" s="69">
        <f t="shared" si="8"/>
        <v>0</v>
      </c>
      <c r="Z124" s="72" t="s">
        <v>333</v>
      </c>
      <c r="AA124" s="74" t="s">
        <v>374</v>
      </c>
      <c r="AB124" s="73" t="s">
        <v>337</v>
      </c>
      <c r="AC124" s="73" t="s">
        <v>457</v>
      </c>
      <c r="AD124" s="87" t="s">
        <v>329</v>
      </c>
      <c r="AE124" s="87" t="s">
        <v>329</v>
      </c>
      <c r="AF124" s="76" t="s">
        <v>22</v>
      </c>
      <c r="AG124" s="76"/>
    </row>
    <row r="125" spans="1:167" s="78" customFormat="1" ht="36.75" customHeight="1">
      <c r="A125" s="63">
        <v>78</v>
      </c>
      <c r="B125" s="64" t="s">
        <v>452</v>
      </c>
      <c r="C125" s="191" t="s">
        <v>453</v>
      </c>
      <c r="D125" s="99" t="s">
        <v>454</v>
      </c>
      <c r="E125" s="81" t="s">
        <v>166</v>
      </c>
      <c r="F125" s="192" t="s">
        <v>167</v>
      </c>
      <c r="G125" s="81" t="s">
        <v>168</v>
      </c>
      <c r="H125" s="81" t="s">
        <v>96</v>
      </c>
      <c r="I125" s="81" t="s">
        <v>97</v>
      </c>
      <c r="J125" s="81" t="s">
        <v>96</v>
      </c>
      <c r="K125" s="81" t="s">
        <v>197</v>
      </c>
      <c r="L125" s="107" t="s">
        <v>455</v>
      </c>
      <c r="M125" s="65" t="s">
        <v>198</v>
      </c>
      <c r="N125" s="66">
        <v>1</v>
      </c>
      <c r="O125" s="67" t="s">
        <v>108</v>
      </c>
      <c r="P125" s="68">
        <v>428800</v>
      </c>
      <c r="Q125" s="69">
        <f t="shared" si="10"/>
        <v>428800</v>
      </c>
      <c r="R125" s="70"/>
      <c r="S125" s="70">
        <v>-800</v>
      </c>
      <c r="T125" s="70"/>
      <c r="U125" s="69">
        <f t="shared" si="7"/>
        <v>428000</v>
      </c>
      <c r="V125" s="71">
        <v>428000</v>
      </c>
      <c r="W125" s="71">
        <f t="shared" si="6"/>
        <v>0</v>
      </c>
      <c r="X125" s="69"/>
      <c r="Y125" s="69">
        <f t="shared" si="8"/>
        <v>428000</v>
      </c>
      <c r="Z125" s="72" t="s">
        <v>303</v>
      </c>
      <c r="AA125" s="72" t="s">
        <v>458</v>
      </c>
      <c r="AB125" s="73" t="s">
        <v>344</v>
      </c>
      <c r="AC125" s="73" t="s">
        <v>459</v>
      </c>
      <c r="AD125" s="92" t="s">
        <v>329</v>
      </c>
      <c r="AE125" s="92" t="s">
        <v>329</v>
      </c>
      <c r="AF125" s="76" t="s">
        <v>257</v>
      </c>
      <c r="AG125" s="75" t="s">
        <v>391</v>
      </c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</row>
    <row r="126" spans="1:167" s="78" customFormat="1" ht="75">
      <c r="A126" s="63">
        <v>79</v>
      </c>
      <c r="B126" s="64" t="s">
        <v>460</v>
      </c>
      <c r="C126" s="189" t="s">
        <v>460</v>
      </c>
      <c r="D126" s="99" t="s">
        <v>461</v>
      </c>
      <c r="E126" s="81" t="s">
        <v>233</v>
      </c>
      <c r="F126" s="183" t="s">
        <v>44</v>
      </c>
      <c r="G126" s="119" t="s">
        <v>45</v>
      </c>
      <c r="H126" s="81" t="s">
        <v>46</v>
      </c>
      <c r="I126" s="81" t="s">
        <v>140</v>
      </c>
      <c r="J126" s="81" t="s">
        <v>141</v>
      </c>
      <c r="K126" s="84" t="s">
        <v>462</v>
      </c>
      <c r="L126" s="107" t="s">
        <v>463</v>
      </c>
      <c r="M126" s="65" t="s">
        <v>464</v>
      </c>
      <c r="N126" s="66">
        <v>1</v>
      </c>
      <c r="O126" s="67" t="s">
        <v>74</v>
      </c>
      <c r="P126" s="68">
        <v>0</v>
      </c>
      <c r="Q126" s="69">
        <f t="shared" si="10"/>
        <v>0</v>
      </c>
      <c r="R126" s="70"/>
      <c r="S126" s="70"/>
      <c r="T126" s="70">
        <v>47000</v>
      </c>
      <c r="U126" s="69">
        <f t="shared" si="7"/>
        <v>47000</v>
      </c>
      <c r="V126" s="71">
        <v>46545</v>
      </c>
      <c r="W126" s="71">
        <f t="shared" si="6"/>
        <v>455</v>
      </c>
      <c r="X126" s="69">
        <v>46545</v>
      </c>
      <c r="Y126" s="69">
        <f t="shared" si="8"/>
        <v>0</v>
      </c>
      <c r="Z126" s="72"/>
      <c r="AA126" s="72" t="s">
        <v>465</v>
      </c>
      <c r="AB126" s="73"/>
      <c r="AC126" s="114"/>
      <c r="AD126" s="92" t="s">
        <v>466</v>
      </c>
      <c r="AE126" s="92" t="s">
        <v>53</v>
      </c>
      <c r="AF126" s="76" t="s">
        <v>22</v>
      </c>
      <c r="AG126" s="76" t="s">
        <v>467</v>
      </c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</row>
    <row r="127" spans="1:167" s="78" customFormat="1" ht="75">
      <c r="A127" s="63">
        <v>80</v>
      </c>
      <c r="B127" s="64" t="s">
        <v>460</v>
      </c>
      <c r="C127" s="189" t="s">
        <v>460</v>
      </c>
      <c r="D127" s="99" t="s">
        <v>461</v>
      </c>
      <c r="E127" s="81" t="s">
        <v>233</v>
      </c>
      <c r="F127" s="183" t="s">
        <v>44</v>
      </c>
      <c r="G127" s="119" t="s">
        <v>45</v>
      </c>
      <c r="H127" s="81" t="s">
        <v>46</v>
      </c>
      <c r="I127" s="81" t="s">
        <v>140</v>
      </c>
      <c r="J127" s="81" t="s">
        <v>141</v>
      </c>
      <c r="K127" s="84" t="s">
        <v>468</v>
      </c>
      <c r="L127" s="107" t="s">
        <v>463</v>
      </c>
      <c r="M127" s="65" t="s">
        <v>469</v>
      </c>
      <c r="N127" s="66">
        <v>1</v>
      </c>
      <c r="O127" s="67" t="s">
        <v>470</v>
      </c>
      <c r="P127" s="68">
        <v>0</v>
      </c>
      <c r="Q127" s="69">
        <f t="shared" si="10"/>
        <v>0</v>
      </c>
      <c r="R127" s="70"/>
      <c r="S127" s="70"/>
      <c r="T127" s="70">
        <v>29500</v>
      </c>
      <c r="U127" s="69">
        <f t="shared" si="7"/>
        <v>29500</v>
      </c>
      <c r="V127" s="71">
        <v>29500</v>
      </c>
      <c r="W127" s="71">
        <f t="shared" si="6"/>
        <v>0</v>
      </c>
      <c r="X127" s="69">
        <v>29500</v>
      </c>
      <c r="Y127" s="69">
        <f t="shared" si="8"/>
        <v>0</v>
      </c>
      <c r="Z127" s="72"/>
      <c r="AA127" s="72" t="s">
        <v>465</v>
      </c>
      <c r="AB127" s="73"/>
      <c r="AC127" s="114"/>
      <c r="AD127" s="92" t="s">
        <v>466</v>
      </c>
      <c r="AE127" s="92" t="s">
        <v>53</v>
      </c>
      <c r="AF127" s="76" t="s">
        <v>22</v>
      </c>
      <c r="AG127" s="76" t="s">
        <v>467</v>
      </c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</row>
    <row r="128" spans="1:167" s="78" customFormat="1" ht="75">
      <c r="A128" s="63">
        <v>81</v>
      </c>
      <c r="B128" s="64" t="s">
        <v>460</v>
      </c>
      <c r="C128" s="189" t="s">
        <v>460</v>
      </c>
      <c r="D128" s="99" t="s">
        <v>461</v>
      </c>
      <c r="E128" s="81" t="s">
        <v>233</v>
      </c>
      <c r="F128" s="183" t="s">
        <v>44</v>
      </c>
      <c r="G128" s="119" t="s">
        <v>45</v>
      </c>
      <c r="H128" s="81" t="s">
        <v>46</v>
      </c>
      <c r="I128" s="81" t="s">
        <v>140</v>
      </c>
      <c r="J128" s="81" t="s">
        <v>141</v>
      </c>
      <c r="K128" s="84" t="s">
        <v>471</v>
      </c>
      <c r="L128" s="107" t="s">
        <v>463</v>
      </c>
      <c r="M128" s="65" t="s">
        <v>472</v>
      </c>
      <c r="N128" s="66">
        <v>1</v>
      </c>
      <c r="O128" s="67" t="s">
        <v>470</v>
      </c>
      <c r="P128" s="68">
        <v>0</v>
      </c>
      <c r="Q128" s="69">
        <f t="shared" si="10"/>
        <v>0</v>
      </c>
      <c r="R128" s="70"/>
      <c r="S128" s="70"/>
      <c r="T128" s="70">
        <v>29000</v>
      </c>
      <c r="U128" s="69">
        <f t="shared" si="7"/>
        <v>29000</v>
      </c>
      <c r="V128" s="71">
        <v>29000</v>
      </c>
      <c r="W128" s="71">
        <f t="shared" si="6"/>
        <v>0</v>
      </c>
      <c r="X128" s="69">
        <v>29000</v>
      </c>
      <c r="Y128" s="69">
        <f t="shared" si="8"/>
        <v>0</v>
      </c>
      <c r="Z128" s="72"/>
      <c r="AA128" s="72" t="s">
        <v>465</v>
      </c>
      <c r="AB128" s="73"/>
      <c r="AC128" s="114"/>
      <c r="AD128" s="92" t="s">
        <v>466</v>
      </c>
      <c r="AE128" s="92" t="s">
        <v>53</v>
      </c>
      <c r="AF128" s="76" t="s">
        <v>22</v>
      </c>
      <c r="AG128" s="76" t="s">
        <v>467</v>
      </c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</row>
    <row r="129" spans="1:167" s="78" customFormat="1" ht="75">
      <c r="A129" s="63">
        <v>82</v>
      </c>
      <c r="B129" s="64" t="s">
        <v>460</v>
      </c>
      <c r="C129" s="189" t="s">
        <v>460</v>
      </c>
      <c r="D129" s="99" t="s">
        <v>461</v>
      </c>
      <c r="E129" s="81" t="s">
        <v>233</v>
      </c>
      <c r="F129" s="183" t="s">
        <v>44</v>
      </c>
      <c r="G129" s="119" t="s">
        <v>45</v>
      </c>
      <c r="H129" s="81" t="s">
        <v>46</v>
      </c>
      <c r="I129" s="81" t="s">
        <v>140</v>
      </c>
      <c r="J129" s="81" t="s">
        <v>141</v>
      </c>
      <c r="K129" s="84" t="s">
        <v>473</v>
      </c>
      <c r="L129" s="107" t="s">
        <v>463</v>
      </c>
      <c r="M129" s="65" t="s">
        <v>474</v>
      </c>
      <c r="N129" s="66">
        <v>1</v>
      </c>
      <c r="O129" s="67" t="s">
        <v>470</v>
      </c>
      <c r="P129" s="68">
        <v>0</v>
      </c>
      <c r="Q129" s="69">
        <f t="shared" si="10"/>
        <v>0</v>
      </c>
      <c r="R129" s="70"/>
      <c r="S129" s="70"/>
      <c r="T129" s="70">
        <v>29500</v>
      </c>
      <c r="U129" s="69">
        <f t="shared" si="7"/>
        <v>29500</v>
      </c>
      <c r="V129" s="71">
        <v>29500</v>
      </c>
      <c r="W129" s="71">
        <f t="shared" si="6"/>
        <v>0</v>
      </c>
      <c r="X129" s="69">
        <v>29500</v>
      </c>
      <c r="Y129" s="69">
        <f t="shared" si="8"/>
        <v>0</v>
      </c>
      <c r="Z129" s="72"/>
      <c r="AA129" s="72" t="s">
        <v>465</v>
      </c>
      <c r="AB129" s="73"/>
      <c r="AC129" s="114"/>
      <c r="AD129" s="92" t="s">
        <v>466</v>
      </c>
      <c r="AE129" s="92" t="s">
        <v>53</v>
      </c>
      <c r="AF129" s="76" t="s">
        <v>22</v>
      </c>
      <c r="AG129" s="76" t="s">
        <v>467</v>
      </c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</row>
    <row r="130" spans="1:33" s="78" customFormat="1" ht="93">
      <c r="A130" s="63">
        <v>83</v>
      </c>
      <c r="B130" s="89" t="s">
        <v>475</v>
      </c>
      <c r="C130" s="106" t="s">
        <v>476</v>
      </c>
      <c r="D130" s="123" t="s">
        <v>477</v>
      </c>
      <c r="E130" s="179">
        <v>79001</v>
      </c>
      <c r="F130" s="183" t="s">
        <v>44</v>
      </c>
      <c r="G130" s="119" t="s">
        <v>45</v>
      </c>
      <c r="H130" s="81" t="s">
        <v>46</v>
      </c>
      <c r="I130" s="81">
        <v>120609</v>
      </c>
      <c r="J130" s="81" t="s">
        <v>56</v>
      </c>
      <c r="K130" s="84" t="s">
        <v>478</v>
      </c>
      <c r="L130" s="107" t="s">
        <v>296</v>
      </c>
      <c r="M130" s="65" t="s">
        <v>479</v>
      </c>
      <c r="N130" s="66">
        <v>1</v>
      </c>
      <c r="O130" s="67" t="s">
        <v>59</v>
      </c>
      <c r="P130" s="68">
        <v>450000</v>
      </c>
      <c r="Q130" s="69">
        <f t="shared" si="10"/>
        <v>450000</v>
      </c>
      <c r="R130" s="70"/>
      <c r="S130" s="71"/>
      <c r="T130" s="69"/>
      <c r="U130" s="69">
        <f t="shared" si="7"/>
        <v>450000</v>
      </c>
      <c r="V130" s="71">
        <v>449935</v>
      </c>
      <c r="W130" s="71">
        <f t="shared" si="6"/>
        <v>65</v>
      </c>
      <c r="X130" s="69">
        <v>449935</v>
      </c>
      <c r="Y130" s="69">
        <f t="shared" si="8"/>
        <v>0</v>
      </c>
      <c r="Z130" s="72" t="s">
        <v>303</v>
      </c>
      <c r="AA130" s="72" t="s">
        <v>480</v>
      </c>
      <c r="AB130" s="73" t="s">
        <v>331</v>
      </c>
      <c r="AC130" s="114"/>
      <c r="AD130" s="92" t="s">
        <v>466</v>
      </c>
      <c r="AE130" s="92" t="s">
        <v>466</v>
      </c>
      <c r="AF130" s="76" t="s">
        <v>22</v>
      </c>
      <c r="AG130" s="76"/>
    </row>
    <row r="131" spans="1:33" s="78" customFormat="1" ht="93">
      <c r="A131" s="63">
        <v>84</v>
      </c>
      <c r="B131" s="89" t="s">
        <v>481</v>
      </c>
      <c r="C131" s="106" t="s">
        <v>482</v>
      </c>
      <c r="D131" s="123" t="s">
        <v>483</v>
      </c>
      <c r="E131" s="179">
        <v>79001</v>
      </c>
      <c r="F131" s="183" t="s">
        <v>44</v>
      </c>
      <c r="G131" s="119" t="s">
        <v>45</v>
      </c>
      <c r="H131" s="81" t="s">
        <v>46</v>
      </c>
      <c r="I131" s="81">
        <v>120609</v>
      </c>
      <c r="J131" s="81" t="s">
        <v>56</v>
      </c>
      <c r="K131" s="84" t="s">
        <v>83</v>
      </c>
      <c r="L131" s="107" t="s">
        <v>484</v>
      </c>
      <c r="M131" s="88" t="s">
        <v>84</v>
      </c>
      <c r="N131" s="66">
        <v>1</v>
      </c>
      <c r="O131" s="67" t="s">
        <v>59</v>
      </c>
      <c r="P131" s="68">
        <v>200000</v>
      </c>
      <c r="Q131" s="69">
        <f t="shared" si="10"/>
        <v>200000</v>
      </c>
      <c r="R131" s="70"/>
      <c r="S131" s="71">
        <v>-2500</v>
      </c>
      <c r="T131" s="69"/>
      <c r="U131" s="69">
        <f t="shared" si="7"/>
        <v>197500</v>
      </c>
      <c r="V131" s="69">
        <v>197500</v>
      </c>
      <c r="W131" s="71">
        <f t="shared" si="6"/>
        <v>0</v>
      </c>
      <c r="X131" s="69">
        <v>197500</v>
      </c>
      <c r="Y131" s="69">
        <f t="shared" si="8"/>
        <v>0</v>
      </c>
      <c r="Z131" s="72" t="s">
        <v>303</v>
      </c>
      <c r="AA131" s="72" t="s">
        <v>485</v>
      </c>
      <c r="AB131" s="73" t="s">
        <v>267</v>
      </c>
      <c r="AC131" s="114"/>
      <c r="AD131" s="92" t="s">
        <v>466</v>
      </c>
      <c r="AE131" s="92" t="s">
        <v>466</v>
      </c>
      <c r="AF131" s="76" t="s">
        <v>22</v>
      </c>
      <c r="AG131" s="76" t="s">
        <v>373</v>
      </c>
    </row>
    <row r="132" spans="1:33" s="78" customFormat="1" ht="40.5" customHeight="1">
      <c r="A132" s="63">
        <v>85</v>
      </c>
      <c r="B132" s="89" t="s">
        <v>481</v>
      </c>
      <c r="C132" s="106" t="s">
        <v>482</v>
      </c>
      <c r="D132" s="123" t="s">
        <v>483</v>
      </c>
      <c r="E132" s="179">
        <v>79001</v>
      </c>
      <c r="F132" s="183" t="s">
        <v>44</v>
      </c>
      <c r="G132" s="119" t="s">
        <v>45</v>
      </c>
      <c r="H132" s="81" t="s">
        <v>46</v>
      </c>
      <c r="I132" s="81" t="s">
        <v>47</v>
      </c>
      <c r="J132" s="81" t="s">
        <v>48</v>
      </c>
      <c r="K132" s="84" t="s">
        <v>486</v>
      </c>
      <c r="L132" s="107" t="s">
        <v>484</v>
      </c>
      <c r="M132" s="65" t="s">
        <v>487</v>
      </c>
      <c r="N132" s="66">
        <v>1</v>
      </c>
      <c r="O132" s="67" t="s">
        <v>264</v>
      </c>
      <c r="P132" s="68">
        <v>535000</v>
      </c>
      <c r="Q132" s="69">
        <f t="shared" si="10"/>
        <v>535000</v>
      </c>
      <c r="R132" s="70"/>
      <c r="S132" s="71"/>
      <c r="T132" s="69"/>
      <c r="U132" s="69">
        <f t="shared" si="7"/>
        <v>535000</v>
      </c>
      <c r="V132" s="69">
        <v>535000</v>
      </c>
      <c r="W132" s="71">
        <f t="shared" si="6"/>
        <v>0</v>
      </c>
      <c r="X132" s="69">
        <v>535000</v>
      </c>
      <c r="Y132" s="69">
        <f t="shared" si="8"/>
        <v>0</v>
      </c>
      <c r="Z132" s="72" t="s">
        <v>303</v>
      </c>
      <c r="AA132" s="72" t="s">
        <v>488</v>
      </c>
      <c r="AB132" s="73" t="s">
        <v>267</v>
      </c>
      <c r="AC132" s="114"/>
      <c r="AD132" s="92" t="s">
        <v>466</v>
      </c>
      <c r="AE132" s="92" t="s">
        <v>466</v>
      </c>
      <c r="AF132" s="75" t="s">
        <v>22</v>
      </c>
      <c r="AG132" s="76"/>
    </row>
    <row r="133" spans="1:33" s="78" customFormat="1" ht="93">
      <c r="A133" s="63">
        <v>86</v>
      </c>
      <c r="B133" s="89" t="s">
        <v>481</v>
      </c>
      <c r="C133" s="106" t="s">
        <v>482</v>
      </c>
      <c r="D133" s="123" t="s">
        <v>483</v>
      </c>
      <c r="E133" s="179">
        <v>79001</v>
      </c>
      <c r="F133" s="183" t="s">
        <v>44</v>
      </c>
      <c r="G133" s="119" t="s">
        <v>45</v>
      </c>
      <c r="H133" s="81" t="s">
        <v>46</v>
      </c>
      <c r="I133" s="81">
        <v>120609</v>
      </c>
      <c r="J133" s="81" t="s">
        <v>56</v>
      </c>
      <c r="K133" s="84" t="s">
        <v>90</v>
      </c>
      <c r="L133" s="107" t="s">
        <v>484</v>
      </c>
      <c r="M133" s="65" t="s">
        <v>91</v>
      </c>
      <c r="N133" s="66">
        <v>1</v>
      </c>
      <c r="O133" s="67" t="s">
        <v>59</v>
      </c>
      <c r="P133" s="68">
        <v>2000000</v>
      </c>
      <c r="Q133" s="69">
        <f t="shared" si="10"/>
        <v>2000000</v>
      </c>
      <c r="R133" s="70"/>
      <c r="S133" s="71">
        <v>-357112</v>
      </c>
      <c r="T133" s="69"/>
      <c r="U133" s="69">
        <f t="shared" si="7"/>
        <v>1642888</v>
      </c>
      <c r="V133" s="71">
        <v>1642888</v>
      </c>
      <c r="W133" s="71">
        <f t="shared" si="6"/>
        <v>0</v>
      </c>
      <c r="X133" s="69">
        <v>1642888</v>
      </c>
      <c r="Y133" s="69">
        <f t="shared" si="8"/>
        <v>0</v>
      </c>
      <c r="Z133" s="72" t="s">
        <v>303</v>
      </c>
      <c r="AA133" s="72" t="s">
        <v>273</v>
      </c>
      <c r="AB133" s="73" t="s">
        <v>267</v>
      </c>
      <c r="AC133" s="114"/>
      <c r="AD133" s="92" t="s">
        <v>466</v>
      </c>
      <c r="AE133" s="92" t="s">
        <v>466</v>
      </c>
      <c r="AF133" s="76" t="s">
        <v>22</v>
      </c>
      <c r="AG133" s="76" t="s">
        <v>373</v>
      </c>
    </row>
    <row r="134" spans="1:33" s="78" customFormat="1" ht="93">
      <c r="A134" s="63">
        <v>87</v>
      </c>
      <c r="B134" s="89" t="s">
        <v>481</v>
      </c>
      <c r="C134" s="106" t="s">
        <v>482</v>
      </c>
      <c r="D134" s="123" t="s">
        <v>483</v>
      </c>
      <c r="E134" s="179">
        <v>79001</v>
      </c>
      <c r="F134" s="183" t="s">
        <v>44</v>
      </c>
      <c r="G134" s="119" t="s">
        <v>45</v>
      </c>
      <c r="H134" s="81" t="s">
        <v>96</v>
      </c>
      <c r="I134" s="81" t="s">
        <v>97</v>
      </c>
      <c r="J134" s="81" t="s">
        <v>96</v>
      </c>
      <c r="K134" s="84" t="s">
        <v>98</v>
      </c>
      <c r="L134" s="107" t="s">
        <v>484</v>
      </c>
      <c r="M134" s="65" t="s">
        <v>99</v>
      </c>
      <c r="N134" s="66">
        <v>3</v>
      </c>
      <c r="O134" s="67" t="s">
        <v>100</v>
      </c>
      <c r="P134" s="68">
        <v>315000</v>
      </c>
      <c r="Q134" s="69">
        <f t="shared" si="10"/>
        <v>945000</v>
      </c>
      <c r="R134" s="70"/>
      <c r="S134" s="71">
        <v>-190100</v>
      </c>
      <c r="T134" s="69"/>
      <c r="U134" s="69">
        <f t="shared" si="7"/>
        <v>754900</v>
      </c>
      <c r="V134" s="71">
        <v>754900</v>
      </c>
      <c r="W134" s="71">
        <f t="shared" si="6"/>
        <v>0</v>
      </c>
      <c r="X134" s="69"/>
      <c r="Y134" s="69">
        <f t="shared" si="8"/>
        <v>754900</v>
      </c>
      <c r="Z134" s="72" t="s">
        <v>303</v>
      </c>
      <c r="AA134" s="72" t="s">
        <v>489</v>
      </c>
      <c r="AB134" s="73" t="s">
        <v>490</v>
      </c>
      <c r="AC134" s="114"/>
      <c r="AD134" s="92" t="s">
        <v>466</v>
      </c>
      <c r="AE134" s="92" t="s">
        <v>466</v>
      </c>
      <c r="AF134" s="76" t="s">
        <v>208</v>
      </c>
      <c r="AG134" s="76" t="s">
        <v>373</v>
      </c>
    </row>
    <row r="135" spans="1:33" s="78" customFormat="1" ht="75">
      <c r="A135" s="63">
        <v>88</v>
      </c>
      <c r="B135" s="89" t="s">
        <v>491</v>
      </c>
      <c r="C135" s="106" t="s">
        <v>492</v>
      </c>
      <c r="D135" s="123" t="s">
        <v>493</v>
      </c>
      <c r="E135" s="179">
        <v>79001</v>
      </c>
      <c r="F135" s="183" t="s">
        <v>44</v>
      </c>
      <c r="G135" s="119" t="s">
        <v>45</v>
      </c>
      <c r="H135" s="81" t="s">
        <v>46</v>
      </c>
      <c r="I135" s="81">
        <v>120609</v>
      </c>
      <c r="J135" s="81" t="s">
        <v>56</v>
      </c>
      <c r="K135" s="84" t="s">
        <v>79</v>
      </c>
      <c r="L135" s="107" t="s">
        <v>308</v>
      </c>
      <c r="M135" s="65" t="s">
        <v>80</v>
      </c>
      <c r="N135" s="66">
        <v>1</v>
      </c>
      <c r="O135" s="67" t="s">
        <v>59</v>
      </c>
      <c r="P135" s="68">
        <v>120000</v>
      </c>
      <c r="Q135" s="69">
        <f t="shared" si="10"/>
        <v>120000</v>
      </c>
      <c r="R135" s="70"/>
      <c r="S135" s="71">
        <v>-55100</v>
      </c>
      <c r="T135" s="69"/>
      <c r="U135" s="69">
        <f t="shared" si="7"/>
        <v>64900</v>
      </c>
      <c r="V135" s="71">
        <v>64900</v>
      </c>
      <c r="W135" s="71">
        <f t="shared" si="6"/>
        <v>0</v>
      </c>
      <c r="X135" s="69">
        <v>64900</v>
      </c>
      <c r="Y135" s="69">
        <f t="shared" si="8"/>
        <v>0</v>
      </c>
      <c r="Z135" s="72" t="s">
        <v>303</v>
      </c>
      <c r="AA135" s="72" t="s">
        <v>494</v>
      </c>
      <c r="AB135" s="73" t="s">
        <v>344</v>
      </c>
      <c r="AC135" s="114"/>
      <c r="AD135" s="92" t="s">
        <v>466</v>
      </c>
      <c r="AE135" s="92" t="s">
        <v>466</v>
      </c>
      <c r="AF135" s="115" t="s">
        <v>22</v>
      </c>
      <c r="AG135" s="76"/>
    </row>
    <row r="136" spans="1:33" s="78" customFormat="1" ht="69.75">
      <c r="A136" s="63">
        <v>89</v>
      </c>
      <c r="B136" s="65" t="s">
        <v>495</v>
      </c>
      <c r="C136" s="111" t="s">
        <v>496</v>
      </c>
      <c r="D136" s="117" t="s">
        <v>497</v>
      </c>
      <c r="E136" s="179">
        <v>79001</v>
      </c>
      <c r="F136" s="119" t="s">
        <v>44</v>
      </c>
      <c r="G136" s="119" t="s">
        <v>45</v>
      </c>
      <c r="H136" s="81" t="s">
        <v>46</v>
      </c>
      <c r="I136" s="81">
        <v>120609</v>
      </c>
      <c r="J136" s="81" t="s">
        <v>56</v>
      </c>
      <c r="K136" s="84" t="s">
        <v>57</v>
      </c>
      <c r="L136" s="107" t="s">
        <v>291</v>
      </c>
      <c r="M136" s="65" t="s">
        <v>58</v>
      </c>
      <c r="N136" s="66">
        <v>1</v>
      </c>
      <c r="O136" s="67" t="s">
        <v>59</v>
      </c>
      <c r="P136" s="68">
        <v>80000</v>
      </c>
      <c r="Q136" s="69">
        <f t="shared" si="10"/>
        <v>80000</v>
      </c>
      <c r="R136" s="70"/>
      <c r="S136" s="71">
        <v>-16000</v>
      </c>
      <c r="T136" s="69"/>
      <c r="U136" s="69">
        <f t="shared" si="7"/>
        <v>64000</v>
      </c>
      <c r="V136" s="71">
        <v>64000</v>
      </c>
      <c r="W136" s="71">
        <f t="shared" si="6"/>
        <v>0</v>
      </c>
      <c r="X136" s="69">
        <v>64000</v>
      </c>
      <c r="Y136" s="69">
        <f t="shared" si="8"/>
        <v>0</v>
      </c>
      <c r="Z136" s="72" t="s">
        <v>303</v>
      </c>
      <c r="AA136" s="72" t="s">
        <v>498</v>
      </c>
      <c r="AB136" s="73" t="s">
        <v>267</v>
      </c>
      <c r="AC136" s="73" t="s">
        <v>459</v>
      </c>
      <c r="AD136" s="87" t="s">
        <v>466</v>
      </c>
      <c r="AE136" s="87" t="s">
        <v>466</v>
      </c>
      <c r="AF136" s="76" t="s">
        <v>22</v>
      </c>
      <c r="AG136" s="76"/>
    </row>
    <row r="137" spans="1:33" s="78" customFormat="1" ht="40.5" customHeight="1">
      <c r="A137" s="63">
        <v>90</v>
      </c>
      <c r="B137" s="65" t="s">
        <v>495</v>
      </c>
      <c r="C137" s="111" t="s">
        <v>496</v>
      </c>
      <c r="D137" s="117" t="s">
        <v>497</v>
      </c>
      <c r="E137" s="179">
        <v>79001</v>
      </c>
      <c r="F137" s="119" t="s">
        <v>44</v>
      </c>
      <c r="G137" s="119" t="s">
        <v>45</v>
      </c>
      <c r="H137" s="81" t="s">
        <v>46</v>
      </c>
      <c r="I137" s="81">
        <v>120609</v>
      </c>
      <c r="J137" s="81" t="s">
        <v>56</v>
      </c>
      <c r="K137" s="84" t="s">
        <v>69</v>
      </c>
      <c r="L137" s="107" t="s">
        <v>291</v>
      </c>
      <c r="M137" s="65" t="s">
        <v>499</v>
      </c>
      <c r="N137" s="66">
        <v>1</v>
      </c>
      <c r="O137" s="67" t="s">
        <v>59</v>
      </c>
      <c r="P137" s="68">
        <v>70000</v>
      </c>
      <c r="Q137" s="69">
        <f t="shared" si="10"/>
        <v>70000</v>
      </c>
      <c r="R137" s="70"/>
      <c r="S137" s="70">
        <v>-3000</v>
      </c>
      <c r="T137" s="69"/>
      <c r="U137" s="69">
        <f t="shared" si="7"/>
        <v>67000</v>
      </c>
      <c r="V137" s="71">
        <v>67000</v>
      </c>
      <c r="W137" s="71">
        <f t="shared" si="6"/>
        <v>0</v>
      </c>
      <c r="X137" s="69">
        <v>67000</v>
      </c>
      <c r="Y137" s="69">
        <f t="shared" si="8"/>
        <v>0</v>
      </c>
      <c r="Z137" s="72" t="s">
        <v>303</v>
      </c>
      <c r="AA137" s="72" t="s">
        <v>500</v>
      </c>
      <c r="AB137" s="73" t="s">
        <v>267</v>
      </c>
      <c r="AC137" s="73" t="s">
        <v>448</v>
      </c>
      <c r="AD137" s="87" t="s">
        <v>466</v>
      </c>
      <c r="AE137" s="87" t="s">
        <v>466</v>
      </c>
      <c r="AF137" s="76" t="s">
        <v>22</v>
      </c>
      <c r="AG137" s="76"/>
    </row>
    <row r="138" spans="1:33" s="78" customFormat="1" ht="40.5" customHeight="1">
      <c r="A138" s="63">
        <v>91</v>
      </c>
      <c r="B138" s="65" t="s">
        <v>495</v>
      </c>
      <c r="C138" s="111" t="s">
        <v>496</v>
      </c>
      <c r="D138" s="117" t="s">
        <v>497</v>
      </c>
      <c r="E138" s="179">
        <v>79001</v>
      </c>
      <c r="F138" s="119" t="s">
        <v>44</v>
      </c>
      <c r="G138" s="119" t="s">
        <v>45</v>
      </c>
      <c r="H138" s="81" t="s">
        <v>46</v>
      </c>
      <c r="I138" s="81">
        <v>120609</v>
      </c>
      <c r="J138" s="81" t="s">
        <v>56</v>
      </c>
      <c r="K138" s="84" t="s">
        <v>72</v>
      </c>
      <c r="L138" s="107" t="s">
        <v>291</v>
      </c>
      <c r="M138" s="65" t="s">
        <v>73</v>
      </c>
      <c r="N138" s="66">
        <v>1</v>
      </c>
      <c r="O138" s="67" t="s">
        <v>74</v>
      </c>
      <c r="P138" s="68">
        <v>665000</v>
      </c>
      <c r="Q138" s="69">
        <f t="shared" si="10"/>
        <v>665000</v>
      </c>
      <c r="R138" s="70"/>
      <c r="S138" s="69">
        <v>-15000</v>
      </c>
      <c r="T138" s="69"/>
      <c r="U138" s="69">
        <f t="shared" si="7"/>
        <v>650000</v>
      </c>
      <c r="V138" s="71">
        <v>650000</v>
      </c>
      <c r="W138" s="71">
        <f t="shared" si="6"/>
        <v>0</v>
      </c>
      <c r="X138" s="69">
        <v>650000</v>
      </c>
      <c r="Y138" s="69">
        <f t="shared" si="8"/>
        <v>0</v>
      </c>
      <c r="Z138" s="72" t="s">
        <v>303</v>
      </c>
      <c r="AA138" s="72" t="s">
        <v>500</v>
      </c>
      <c r="AB138" s="73" t="s">
        <v>267</v>
      </c>
      <c r="AC138" s="73" t="s">
        <v>274</v>
      </c>
      <c r="AD138" s="87" t="s">
        <v>466</v>
      </c>
      <c r="AE138" s="87" t="s">
        <v>466</v>
      </c>
      <c r="AF138" s="76" t="s">
        <v>22</v>
      </c>
      <c r="AG138" s="115"/>
    </row>
    <row r="139" spans="1:33" s="78" customFormat="1" ht="69.75">
      <c r="A139" s="63">
        <v>92</v>
      </c>
      <c r="B139" s="65" t="s">
        <v>495</v>
      </c>
      <c r="C139" s="111" t="s">
        <v>496</v>
      </c>
      <c r="D139" s="117" t="s">
        <v>497</v>
      </c>
      <c r="E139" s="179">
        <v>79001</v>
      </c>
      <c r="F139" s="119" t="s">
        <v>44</v>
      </c>
      <c r="G139" s="119" t="s">
        <v>45</v>
      </c>
      <c r="H139" s="81" t="s">
        <v>46</v>
      </c>
      <c r="I139" s="81" t="s">
        <v>169</v>
      </c>
      <c r="J139" s="81" t="s">
        <v>170</v>
      </c>
      <c r="K139" s="84" t="s">
        <v>501</v>
      </c>
      <c r="L139" s="107" t="s">
        <v>291</v>
      </c>
      <c r="M139" s="116" t="s">
        <v>502</v>
      </c>
      <c r="N139" s="66">
        <v>1</v>
      </c>
      <c r="O139" s="67" t="s">
        <v>264</v>
      </c>
      <c r="P139" s="69">
        <v>1935000</v>
      </c>
      <c r="Q139" s="69">
        <f t="shared" si="10"/>
        <v>1935000</v>
      </c>
      <c r="R139" s="70"/>
      <c r="S139" s="70"/>
      <c r="T139" s="69"/>
      <c r="U139" s="69">
        <f t="shared" si="7"/>
        <v>1935000</v>
      </c>
      <c r="V139" s="71">
        <v>1935000</v>
      </c>
      <c r="W139" s="71">
        <f t="shared" si="6"/>
        <v>0</v>
      </c>
      <c r="X139" s="69">
        <v>1935000</v>
      </c>
      <c r="Y139" s="69">
        <f t="shared" si="8"/>
        <v>0</v>
      </c>
      <c r="Z139" s="72" t="s">
        <v>303</v>
      </c>
      <c r="AA139" s="72" t="s">
        <v>382</v>
      </c>
      <c r="AB139" s="73" t="s">
        <v>344</v>
      </c>
      <c r="AC139" s="73" t="s">
        <v>274</v>
      </c>
      <c r="AD139" s="87" t="s">
        <v>466</v>
      </c>
      <c r="AE139" s="87" t="s">
        <v>466</v>
      </c>
      <c r="AF139" s="76" t="s">
        <v>22</v>
      </c>
      <c r="AG139" s="115"/>
    </row>
    <row r="140" spans="1:33" s="78" customFormat="1" ht="93">
      <c r="A140" s="63">
        <v>93</v>
      </c>
      <c r="B140" s="65" t="s">
        <v>503</v>
      </c>
      <c r="C140" s="111" t="s">
        <v>503</v>
      </c>
      <c r="D140" s="117" t="s">
        <v>504</v>
      </c>
      <c r="E140" s="179">
        <v>79001</v>
      </c>
      <c r="F140" s="119" t="s">
        <v>44</v>
      </c>
      <c r="G140" s="119" t="s">
        <v>45</v>
      </c>
      <c r="H140" s="81" t="s">
        <v>46</v>
      </c>
      <c r="I140" s="81" t="s">
        <v>47</v>
      </c>
      <c r="J140" s="81" t="s">
        <v>48</v>
      </c>
      <c r="K140" s="84" t="s">
        <v>49</v>
      </c>
      <c r="L140" s="107" t="s">
        <v>262</v>
      </c>
      <c r="M140" s="65" t="s">
        <v>51</v>
      </c>
      <c r="N140" s="66">
        <v>10</v>
      </c>
      <c r="O140" s="67" t="s">
        <v>52</v>
      </c>
      <c r="P140" s="68">
        <v>36100</v>
      </c>
      <c r="Q140" s="69">
        <f t="shared" si="10"/>
        <v>361000</v>
      </c>
      <c r="R140" s="70"/>
      <c r="S140" s="70">
        <v>-152350</v>
      </c>
      <c r="T140" s="69"/>
      <c r="U140" s="69">
        <f t="shared" si="7"/>
        <v>208650</v>
      </c>
      <c r="V140" s="71">
        <v>208650</v>
      </c>
      <c r="W140" s="71">
        <f t="shared" si="6"/>
        <v>0</v>
      </c>
      <c r="X140" s="69">
        <v>208650</v>
      </c>
      <c r="Y140" s="69">
        <f t="shared" si="8"/>
        <v>0</v>
      </c>
      <c r="Z140" s="72" t="s">
        <v>303</v>
      </c>
      <c r="AA140" s="72" t="s">
        <v>480</v>
      </c>
      <c r="AB140" s="73" t="s">
        <v>331</v>
      </c>
      <c r="AC140" s="73" t="s">
        <v>274</v>
      </c>
      <c r="AD140" s="87" t="s">
        <v>466</v>
      </c>
      <c r="AE140" s="87" t="s">
        <v>466</v>
      </c>
      <c r="AF140" s="76" t="s">
        <v>22</v>
      </c>
      <c r="AG140" s="76" t="s">
        <v>505</v>
      </c>
    </row>
    <row r="141" spans="1:33" s="78" customFormat="1" ht="93">
      <c r="A141" s="63">
        <v>94</v>
      </c>
      <c r="B141" s="65" t="s">
        <v>503</v>
      </c>
      <c r="C141" s="111" t="s">
        <v>503</v>
      </c>
      <c r="D141" s="117" t="s">
        <v>504</v>
      </c>
      <c r="E141" s="179">
        <v>79001</v>
      </c>
      <c r="F141" s="119" t="s">
        <v>44</v>
      </c>
      <c r="G141" s="119" t="s">
        <v>45</v>
      </c>
      <c r="H141" s="81" t="s">
        <v>46</v>
      </c>
      <c r="I141" s="81" t="s">
        <v>47</v>
      </c>
      <c r="J141" s="81" t="s">
        <v>48</v>
      </c>
      <c r="K141" s="84" t="s">
        <v>62</v>
      </c>
      <c r="L141" s="107" t="s">
        <v>262</v>
      </c>
      <c r="M141" s="65" t="s">
        <v>63</v>
      </c>
      <c r="N141" s="66">
        <v>10</v>
      </c>
      <c r="O141" s="67" t="s">
        <v>52</v>
      </c>
      <c r="P141" s="68">
        <v>15680</v>
      </c>
      <c r="Q141" s="69">
        <f t="shared" si="10"/>
        <v>156800</v>
      </c>
      <c r="R141" s="70"/>
      <c r="S141" s="69">
        <v>-83800</v>
      </c>
      <c r="T141" s="69"/>
      <c r="U141" s="69">
        <f t="shared" si="7"/>
        <v>73000</v>
      </c>
      <c r="V141" s="71">
        <v>73000</v>
      </c>
      <c r="W141" s="71">
        <f t="shared" si="6"/>
        <v>0</v>
      </c>
      <c r="X141" s="69">
        <v>73000</v>
      </c>
      <c r="Y141" s="69">
        <f t="shared" si="8"/>
        <v>0</v>
      </c>
      <c r="Z141" s="72" t="s">
        <v>303</v>
      </c>
      <c r="AA141" s="72" t="s">
        <v>506</v>
      </c>
      <c r="AB141" s="73" t="s">
        <v>331</v>
      </c>
      <c r="AC141" s="73" t="s">
        <v>274</v>
      </c>
      <c r="AD141" s="87" t="s">
        <v>466</v>
      </c>
      <c r="AE141" s="87" t="s">
        <v>466</v>
      </c>
      <c r="AF141" s="76" t="s">
        <v>22</v>
      </c>
      <c r="AG141" s="76" t="s">
        <v>505</v>
      </c>
    </row>
    <row r="142" spans="1:33" s="78" customFormat="1" ht="93">
      <c r="A142" s="63">
        <v>95</v>
      </c>
      <c r="B142" s="65" t="s">
        <v>503</v>
      </c>
      <c r="C142" s="111" t="s">
        <v>503</v>
      </c>
      <c r="D142" s="117" t="s">
        <v>504</v>
      </c>
      <c r="E142" s="179">
        <v>79001</v>
      </c>
      <c r="F142" s="119" t="s">
        <v>44</v>
      </c>
      <c r="G142" s="119" t="s">
        <v>45</v>
      </c>
      <c r="H142" s="81" t="s">
        <v>46</v>
      </c>
      <c r="I142" s="81" t="s">
        <v>47</v>
      </c>
      <c r="J142" s="81" t="s">
        <v>48</v>
      </c>
      <c r="K142" s="84" t="s">
        <v>65</v>
      </c>
      <c r="L142" s="107" t="s">
        <v>262</v>
      </c>
      <c r="M142" s="65" t="s">
        <v>66</v>
      </c>
      <c r="N142" s="66">
        <v>15</v>
      </c>
      <c r="O142" s="67" t="s">
        <v>52</v>
      </c>
      <c r="P142" s="68">
        <v>38000</v>
      </c>
      <c r="Q142" s="69">
        <f t="shared" si="10"/>
        <v>570000</v>
      </c>
      <c r="R142" s="70"/>
      <c r="S142" s="69">
        <v>-330000</v>
      </c>
      <c r="T142" s="69"/>
      <c r="U142" s="69">
        <f t="shared" si="7"/>
        <v>240000</v>
      </c>
      <c r="V142" s="71">
        <v>240000</v>
      </c>
      <c r="W142" s="71">
        <f t="shared" si="6"/>
        <v>0</v>
      </c>
      <c r="X142" s="69">
        <v>240000</v>
      </c>
      <c r="Y142" s="69">
        <f t="shared" si="8"/>
        <v>0</v>
      </c>
      <c r="Z142" s="72" t="s">
        <v>303</v>
      </c>
      <c r="AA142" s="72" t="s">
        <v>506</v>
      </c>
      <c r="AB142" s="73" t="s">
        <v>331</v>
      </c>
      <c r="AC142" s="73" t="s">
        <v>274</v>
      </c>
      <c r="AD142" s="87" t="s">
        <v>466</v>
      </c>
      <c r="AE142" s="87" t="s">
        <v>466</v>
      </c>
      <c r="AF142" s="76" t="s">
        <v>22</v>
      </c>
      <c r="AG142" s="76" t="s">
        <v>505</v>
      </c>
    </row>
    <row r="143" spans="1:33" s="78" customFormat="1" ht="40.5" customHeight="1">
      <c r="A143" s="63">
        <v>96</v>
      </c>
      <c r="B143" s="65" t="s">
        <v>503</v>
      </c>
      <c r="C143" s="111" t="s">
        <v>503</v>
      </c>
      <c r="D143" s="117" t="s">
        <v>504</v>
      </c>
      <c r="E143" s="179">
        <v>79001</v>
      </c>
      <c r="F143" s="119" t="s">
        <v>44</v>
      </c>
      <c r="G143" s="119" t="s">
        <v>45</v>
      </c>
      <c r="H143" s="81" t="s">
        <v>46</v>
      </c>
      <c r="I143" s="81">
        <v>120609</v>
      </c>
      <c r="J143" s="81" t="s">
        <v>56</v>
      </c>
      <c r="K143" s="84" t="s">
        <v>507</v>
      </c>
      <c r="L143" s="107" t="s">
        <v>262</v>
      </c>
      <c r="M143" s="65" t="s">
        <v>508</v>
      </c>
      <c r="N143" s="66">
        <v>1</v>
      </c>
      <c r="O143" s="67" t="s">
        <v>59</v>
      </c>
      <c r="P143" s="68">
        <v>350000</v>
      </c>
      <c r="Q143" s="69">
        <f t="shared" si="10"/>
        <v>350000</v>
      </c>
      <c r="R143" s="70"/>
      <c r="S143" s="70"/>
      <c r="T143" s="69"/>
      <c r="U143" s="69">
        <f t="shared" si="7"/>
        <v>350000</v>
      </c>
      <c r="V143" s="71">
        <v>350000</v>
      </c>
      <c r="W143" s="71">
        <f t="shared" si="6"/>
        <v>0</v>
      </c>
      <c r="X143" s="69">
        <v>350000</v>
      </c>
      <c r="Y143" s="69">
        <f t="shared" si="8"/>
        <v>0</v>
      </c>
      <c r="Z143" s="72" t="s">
        <v>303</v>
      </c>
      <c r="AA143" s="72" t="s">
        <v>509</v>
      </c>
      <c r="AB143" s="73" t="s">
        <v>267</v>
      </c>
      <c r="AC143" s="73" t="s">
        <v>448</v>
      </c>
      <c r="AD143" s="87" t="s">
        <v>466</v>
      </c>
      <c r="AE143" s="87" t="s">
        <v>466</v>
      </c>
      <c r="AF143" s="76" t="s">
        <v>22</v>
      </c>
      <c r="AG143" s="115"/>
    </row>
    <row r="144" spans="1:33" s="78" customFormat="1" ht="93">
      <c r="A144" s="63">
        <v>97</v>
      </c>
      <c r="B144" s="65" t="s">
        <v>503</v>
      </c>
      <c r="C144" s="111" t="s">
        <v>503</v>
      </c>
      <c r="D144" s="117" t="s">
        <v>504</v>
      </c>
      <c r="E144" s="179">
        <v>79001</v>
      </c>
      <c r="F144" s="119" t="s">
        <v>44</v>
      </c>
      <c r="G144" s="119" t="s">
        <v>45</v>
      </c>
      <c r="H144" s="81" t="s">
        <v>96</v>
      </c>
      <c r="I144" s="81" t="s">
        <v>97</v>
      </c>
      <c r="J144" s="81" t="s">
        <v>96</v>
      </c>
      <c r="K144" s="84" t="s">
        <v>102</v>
      </c>
      <c r="L144" s="107" t="s">
        <v>262</v>
      </c>
      <c r="M144" s="65" t="s">
        <v>103</v>
      </c>
      <c r="N144" s="66">
        <v>1</v>
      </c>
      <c r="O144" s="67" t="s">
        <v>100</v>
      </c>
      <c r="P144" s="68">
        <v>1800000</v>
      </c>
      <c r="Q144" s="69">
        <f t="shared" si="10"/>
        <v>1800000</v>
      </c>
      <c r="R144" s="70"/>
      <c r="S144" s="70">
        <v>-10000</v>
      </c>
      <c r="T144" s="69"/>
      <c r="U144" s="69">
        <f t="shared" si="7"/>
        <v>1790000</v>
      </c>
      <c r="V144" s="71">
        <v>1790000</v>
      </c>
      <c r="W144" s="71">
        <f t="shared" si="6"/>
        <v>0</v>
      </c>
      <c r="X144" s="69"/>
      <c r="Y144" s="69">
        <f t="shared" si="8"/>
        <v>1790000</v>
      </c>
      <c r="Z144" s="72" t="s">
        <v>303</v>
      </c>
      <c r="AA144" s="72" t="s">
        <v>363</v>
      </c>
      <c r="AB144" s="73" t="s">
        <v>510</v>
      </c>
      <c r="AC144" s="73" t="s">
        <v>511</v>
      </c>
      <c r="AD144" s="87" t="s">
        <v>466</v>
      </c>
      <c r="AE144" s="87" t="s">
        <v>466</v>
      </c>
      <c r="AF144" s="76" t="s">
        <v>257</v>
      </c>
      <c r="AG144" s="75" t="s">
        <v>391</v>
      </c>
    </row>
    <row r="145" spans="1:33" s="78" customFormat="1" ht="69.75">
      <c r="A145" s="63">
        <v>98</v>
      </c>
      <c r="B145" s="65" t="s">
        <v>512</v>
      </c>
      <c r="C145" s="111" t="s">
        <v>512</v>
      </c>
      <c r="D145" s="117" t="s">
        <v>513</v>
      </c>
      <c r="E145" s="179">
        <v>79001</v>
      </c>
      <c r="F145" s="119" t="s">
        <v>44</v>
      </c>
      <c r="G145" s="119" t="s">
        <v>45</v>
      </c>
      <c r="H145" s="81" t="s">
        <v>46</v>
      </c>
      <c r="I145" s="81">
        <v>120609</v>
      </c>
      <c r="J145" s="81" t="s">
        <v>56</v>
      </c>
      <c r="K145" s="84" t="s">
        <v>514</v>
      </c>
      <c r="L145" s="107" t="s">
        <v>395</v>
      </c>
      <c r="M145" s="65" t="s">
        <v>515</v>
      </c>
      <c r="N145" s="66">
        <v>1</v>
      </c>
      <c r="O145" s="67" t="s">
        <v>59</v>
      </c>
      <c r="P145" s="68">
        <v>150000</v>
      </c>
      <c r="Q145" s="69">
        <f t="shared" si="10"/>
        <v>150000</v>
      </c>
      <c r="R145" s="70"/>
      <c r="S145" s="69"/>
      <c r="T145" s="69"/>
      <c r="U145" s="69">
        <f t="shared" si="7"/>
        <v>150000</v>
      </c>
      <c r="V145" s="71">
        <v>150000</v>
      </c>
      <c r="W145" s="71">
        <f t="shared" si="6"/>
        <v>0</v>
      </c>
      <c r="X145" s="69">
        <v>150000</v>
      </c>
      <c r="Y145" s="69">
        <f t="shared" si="8"/>
        <v>0</v>
      </c>
      <c r="Z145" s="72" t="s">
        <v>303</v>
      </c>
      <c r="AA145" s="72"/>
      <c r="AB145" s="73" t="s">
        <v>331</v>
      </c>
      <c r="AC145" s="73" t="s">
        <v>274</v>
      </c>
      <c r="AD145" s="87" t="s">
        <v>466</v>
      </c>
      <c r="AE145" s="87" t="s">
        <v>466</v>
      </c>
      <c r="AF145" s="75" t="s">
        <v>22</v>
      </c>
      <c r="AG145" s="115"/>
    </row>
    <row r="146" spans="1:33" s="78" customFormat="1" ht="39" customHeight="1">
      <c r="A146" s="63">
        <v>99</v>
      </c>
      <c r="B146" s="65" t="s">
        <v>512</v>
      </c>
      <c r="C146" s="111" t="s">
        <v>512</v>
      </c>
      <c r="D146" s="117" t="s">
        <v>513</v>
      </c>
      <c r="E146" s="179">
        <v>79001</v>
      </c>
      <c r="F146" s="119" t="s">
        <v>44</v>
      </c>
      <c r="G146" s="119" t="s">
        <v>45</v>
      </c>
      <c r="H146" s="81" t="s">
        <v>46</v>
      </c>
      <c r="I146" s="81" t="s">
        <v>113</v>
      </c>
      <c r="J146" s="81" t="s">
        <v>114</v>
      </c>
      <c r="K146" s="84" t="s">
        <v>243</v>
      </c>
      <c r="L146" s="107"/>
      <c r="M146" s="65" t="s">
        <v>244</v>
      </c>
      <c r="N146" s="66">
        <v>4</v>
      </c>
      <c r="O146" s="67" t="s">
        <v>59</v>
      </c>
      <c r="P146" s="68"/>
      <c r="Q146" s="69">
        <v>0</v>
      </c>
      <c r="R146" s="70"/>
      <c r="S146" s="69">
        <v>0</v>
      </c>
      <c r="T146" s="69">
        <v>56000</v>
      </c>
      <c r="U146" s="69">
        <f t="shared" si="7"/>
        <v>56000</v>
      </c>
      <c r="V146" s="71">
        <v>55982.4</v>
      </c>
      <c r="W146" s="71">
        <f t="shared" si="6"/>
        <v>17.599999999998545</v>
      </c>
      <c r="X146" s="69">
        <v>55982.4</v>
      </c>
      <c r="Y146" s="69">
        <f t="shared" si="8"/>
        <v>0</v>
      </c>
      <c r="Z146" s="72"/>
      <c r="AA146" s="72"/>
      <c r="AB146" s="73"/>
      <c r="AC146" s="73"/>
      <c r="AD146" s="87"/>
      <c r="AE146" s="87"/>
      <c r="AF146" s="75" t="s">
        <v>22</v>
      </c>
      <c r="AG146" s="76" t="s">
        <v>516</v>
      </c>
    </row>
    <row r="147" spans="1:33" s="78" customFormat="1" ht="93">
      <c r="A147" s="63">
        <v>100</v>
      </c>
      <c r="B147" s="65" t="s">
        <v>517</v>
      </c>
      <c r="C147" s="111" t="s">
        <v>517</v>
      </c>
      <c r="D147" s="117" t="s">
        <v>518</v>
      </c>
      <c r="E147" s="179">
        <v>79001</v>
      </c>
      <c r="F147" s="119" t="s">
        <v>44</v>
      </c>
      <c r="G147" s="119" t="s">
        <v>45</v>
      </c>
      <c r="H147" s="81" t="s">
        <v>46</v>
      </c>
      <c r="I147" s="81" t="s">
        <v>47</v>
      </c>
      <c r="J147" s="81" t="s">
        <v>48</v>
      </c>
      <c r="K147" s="84" t="s">
        <v>49</v>
      </c>
      <c r="L147" s="107" t="s">
        <v>291</v>
      </c>
      <c r="M147" s="65" t="s">
        <v>519</v>
      </c>
      <c r="N147" s="66">
        <v>20</v>
      </c>
      <c r="O147" s="67" t="s">
        <v>52</v>
      </c>
      <c r="P147" s="68">
        <v>36100</v>
      </c>
      <c r="Q147" s="69">
        <f t="shared" si="10"/>
        <v>722000</v>
      </c>
      <c r="R147" s="70"/>
      <c r="S147" s="69">
        <v>-314000</v>
      </c>
      <c r="T147" s="69"/>
      <c r="U147" s="69">
        <f t="shared" si="7"/>
        <v>408000</v>
      </c>
      <c r="V147" s="71">
        <v>408000</v>
      </c>
      <c r="W147" s="71">
        <f t="shared" si="6"/>
        <v>0</v>
      </c>
      <c r="X147" s="69">
        <v>408000</v>
      </c>
      <c r="Y147" s="69">
        <f t="shared" si="8"/>
        <v>0</v>
      </c>
      <c r="Z147" s="72" t="s">
        <v>303</v>
      </c>
      <c r="AA147" s="72"/>
      <c r="AB147" s="73" t="s">
        <v>331</v>
      </c>
      <c r="AC147" s="73" t="s">
        <v>274</v>
      </c>
      <c r="AD147" s="87" t="s">
        <v>466</v>
      </c>
      <c r="AE147" s="87" t="s">
        <v>466</v>
      </c>
      <c r="AF147" s="76" t="s">
        <v>22</v>
      </c>
      <c r="AG147" s="76" t="s">
        <v>520</v>
      </c>
    </row>
    <row r="148" spans="1:33" s="78" customFormat="1" ht="93">
      <c r="A148" s="63">
        <v>101</v>
      </c>
      <c r="B148" s="65" t="s">
        <v>517</v>
      </c>
      <c r="C148" s="111" t="s">
        <v>517</v>
      </c>
      <c r="D148" s="117" t="s">
        <v>518</v>
      </c>
      <c r="E148" s="179">
        <v>79001</v>
      </c>
      <c r="F148" s="119" t="s">
        <v>44</v>
      </c>
      <c r="G148" s="119" t="s">
        <v>45</v>
      </c>
      <c r="H148" s="81" t="s">
        <v>46</v>
      </c>
      <c r="I148" s="81" t="s">
        <v>47</v>
      </c>
      <c r="J148" s="81" t="s">
        <v>48</v>
      </c>
      <c r="K148" s="84" t="s">
        <v>87</v>
      </c>
      <c r="L148" s="107" t="s">
        <v>291</v>
      </c>
      <c r="M148" s="65" t="s">
        <v>88</v>
      </c>
      <c r="N148" s="66">
        <v>1</v>
      </c>
      <c r="O148" s="67" t="s">
        <v>52</v>
      </c>
      <c r="P148" s="68">
        <v>50000</v>
      </c>
      <c r="Q148" s="69">
        <f t="shared" si="10"/>
        <v>50000</v>
      </c>
      <c r="R148" s="70"/>
      <c r="S148" s="70">
        <v>-500</v>
      </c>
      <c r="T148" s="69"/>
      <c r="U148" s="69">
        <f t="shared" si="7"/>
        <v>49500</v>
      </c>
      <c r="V148" s="71">
        <v>49500</v>
      </c>
      <c r="W148" s="71">
        <f t="shared" si="6"/>
        <v>0</v>
      </c>
      <c r="X148" s="69">
        <v>49500</v>
      </c>
      <c r="Y148" s="69">
        <f t="shared" si="8"/>
        <v>0</v>
      </c>
      <c r="Z148" s="72" t="s">
        <v>303</v>
      </c>
      <c r="AA148" s="72"/>
      <c r="AB148" s="73" t="s">
        <v>331</v>
      </c>
      <c r="AC148" s="73" t="s">
        <v>274</v>
      </c>
      <c r="AD148" s="87" t="s">
        <v>466</v>
      </c>
      <c r="AE148" s="87" t="s">
        <v>466</v>
      </c>
      <c r="AF148" s="76" t="s">
        <v>22</v>
      </c>
      <c r="AG148" s="76" t="s">
        <v>520</v>
      </c>
    </row>
    <row r="149" spans="1:33" s="78" customFormat="1" ht="93">
      <c r="A149" s="63">
        <v>102</v>
      </c>
      <c r="B149" s="65" t="s">
        <v>521</v>
      </c>
      <c r="C149" s="111" t="s">
        <v>521</v>
      </c>
      <c r="D149" s="117" t="s">
        <v>522</v>
      </c>
      <c r="E149" s="179">
        <v>79001</v>
      </c>
      <c r="F149" s="119" t="s">
        <v>44</v>
      </c>
      <c r="G149" s="119" t="s">
        <v>45</v>
      </c>
      <c r="H149" s="81" t="s">
        <v>46</v>
      </c>
      <c r="I149" s="81" t="s">
        <v>113</v>
      </c>
      <c r="J149" s="81" t="s">
        <v>114</v>
      </c>
      <c r="K149" s="84" t="s">
        <v>243</v>
      </c>
      <c r="L149" s="107"/>
      <c r="M149" s="65" t="s">
        <v>244</v>
      </c>
      <c r="N149" s="66">
        <v>2</v>
      </c>
      <c r="O149" s="67" t="s">
        <v>59</v>
      </c>
      <c r="P149" s="68"/>
      <c r="Q149" s="69">
        <v>0</v>
      </c>
      <c r="R149" s="70"/>
      <c r="S149" s="70">
        <v>0</v>
      </c>
      <c r="T149" s="69">
        <v>28000</v>
      </c>
      <c r="U149" s="69">
        <f t="shared" si="7"/>
        <v>28000</v>
      </c>
      <c r="V149" s="71">
        <v>28000</v>
      </c>
      <c r="W149" s="71">
        <f t="shared" si="6"/>
        <v>0</v>
      </c>
      <c r="X149" s="69">
        <v>28000</v>
      </c>
      <c r="Y149" s="69">
        <f t="shared" si="8"/>
        <v>0</v>
      </c>
      <c r="Z149" s="72"/>
      <c r="AA149" s="72"/>
      <c r="AB149" s="73"/>
      <c r="AC149" s="73"/>
      <c r="AD149" s="87"/>
      <c r="AE149" s="87"/>
      <c r="AF149" s="76" t="s">
        <v>22</v>
      </c>
      <c r="AG149" s="76" t="s">
        <v>523</v>
      </c>
    </row>
    <row r="150" spans="1:33" s="78" customFormat="1" ht="93">
      <c r="A150" s="63">
        <v>103</v>
      </c>
      <c r="B150" s="65" t="s">
        <v>521</v>
      </c>
      <c r="C150" s="111" t="s">
        <v>521</v>
      </c>
      <c r="D150" s="117" t="s">
        <v>522</v>
      </c>
      <c r="E150" s="179">
        <v>79001</v>
      </c>
      <c r="F150" s="119" t="s">
        <v>44</v>
      </c>
      <c r="G150" s="119" t="s">
        <v>45</v>
      </c>
      <c r="H150" s="81" t="s">
        <v>46</v>
      </c>
      <c r="I150" s="81" t="s">
        <v>113</v>
      </c>
      <c r="J150" s="81" t="s">
        <v>114</v>
      </c>
      <c r="K150" s="84" t="s">
        <v>524</v>
      </c>
      <c r="L150" s="107"/>
      <c r="M150" s="65" t="s">
        <v>525</v>
      </c>
      <c r="N150" s="66">
        <v>1</v>
      </c>
      <c r="O150" s="67" t="s">
        <v>59</v>
      </c>
      <c r="P150" s="68"/>
      <c r="Q150" s="69">
        <v>0</v>
      </c>
      <c r="R150" s="70"/>
      <c r="S150" s="70">
        <v>0</v>
      </c>
      <c r="T150" s="69">
        <v>23000</v>
      </c>
      <c r="U150" s="69">
        <f t="shared" si="7"/>
        <v>23000</v>
      </c>
      <c r="V150" s="71">
        <v>23000</v>
      </c>
      <c r="W150" s="71">
        <f t="shared" si="6"/>
        <v>0</v>
      </c>
      <c r="X150" s="69">
        <v>23000</v>
      </c>
      <c r="Y150" s="69">
        <f t="shared" si="8"/>
        <v>0</v>
      </c>
      <c r="Z150" s="72"/>
      <c r="AA150" s="72"/>
      <c r="AB150" s="73"/>
      <c r="AC150" s="73"/>
      <c r="AD150" s="87"/>
      <c r="AE150" s="87"/>
      <c r="AF150" s="76" t="s">
        <v>22</v>
      </c>
      <c r="AG150" s="76" t="s">
        <v>523</v>
      </c>
    </row>
    <row r="151" spans="1:33" s="78" customFormat="1" ht="93">
      <c r="A151" s="63">
        <v>104</v>
      </c>
      <c r="B151" s="65" t="s">
        <v>526</v>
      </c>
      <c r="C151" s="111" t="s">
        <v>526</v>
      </c>
      <c r="D151" s="117" t="s">
        <v>527</v>
      </c>
      <c r="E151" s="179">
        <v>79001</v>
      </c>
      <c r="F151" s="119" t="s">
        <v>44</v>
      </c>
      <c r="G151" s="119" t="s">
        <v>45</v>
      </c>
      <c r="H151" s="81" t="s">
        <v>46</v>
      </c>
      <c r="I151" s="81" t="s">
        <v>47</v>
      </c>
      <c r="J151" s="81" t="s">
        <v>48</v>
      </c>
      <c r="K151" s="84" t="s">
        <v>49</v>
      </c>
      <c r="L151" s="107" t="s">
        <v>484</v>
      </c>
      <c r="M151" s="65" t="s">
        <v>519</v>
      </c>
      <c r="N151" s="66">
        <v>20</v>
      </c>
      <c r="O151" s="67" t="s">
        <v>52</v>
      </c>
      <c r="P151" s="68">
        <v>36100</v>
      </c>
      <c r="Q151" s="69">
        <f t="shared" si="10"/>
        <v>722000</v>
      </c>
      <c r="R151" s="70"/>
      <c r="S151" s="70">
        <v>-352000</v>
      </c>
      <c r="T151" s="69"/>
      <c r="U151" s="69">
        <f t="shared" si="7"/>
        <v>370000</v>
      </c>
      <c r="V151" s="71">
        <v>370000</v>
      </c>
      <c r="W151" s="71">
        <f t="shared" si="6"/>
        <v>0</v>
      </c>
      <c r="X151" s="69">
        <v>370000</v>
      </c>
      <c r="Y151" s="69">
        <f t="shared" si="8"/>
        <v>0</v>
      </c>
      <c r="Z151" s="72" t="s">
        <v>303</v>
      </c>
      <c r="AA151" s="72" t="s">
        <v>528</v>
      </c>
      <c r="AB151" s="73" t="s">
        <v>331</v>
      </c>
      <c r="AC151" s="73" t="s">
        <v>274</v>
      </c>
      <c r="AD151" s="87" t="s">
        <v>466</v>
      </c>
      <c r="AE151" s="87" t="s">
        <v>466</v>
      </c>
      <c r="AF151" s="76" t="s">
        <v>22</v>
      </c>
      <c r="AG151" s="76" t="s">
        <v>529</v>
      </c>
    </row>
    <row r="152" spans="1:33" s="78" customFormat="1" ht="93">
      <c r="A152" s="63">
        <v>105</v>
      </c>
      <c r="B152" s="65" t="s">
        <v>526</v>
      </c>
      <c r="C152" s="111" t="s">
        <v>526</v>
      </c>
      <c r="D152" s="117" t="s">
        <v>527</v>
      </c>
      <c r="E152" s="179">
        <v>79001</v>
      </c>
      <c r="F152" s="119" t="s">
        <v>44</v>
      </c>
      <c r="G152" s="119" t="s">
        <v>45</v>
      </c>
      <c r="H152" s="81" t="s">
        <v>46</v>
      </c>
      <c r="I152" s="81">
        <v>120609</v>
      </c>
      <c r="J152" s="81" t="s">
        <v>56</v>
      </c>
      <c r="K152" s="84" t="s">
        <v>57</v>
      </c>
      <c r="L152" s="107" t="s">
        <v>484</v>
      </c>
      <c r="M152" s="65" t="s">
        <v>58</v>
      </c>
      <c r="N152" s="66">
        <v>1</v>
      </c>
      <c r="O152" s="67" t="s">
        <v>59</v>
      </c>
      <c r="P152" s="68">
        <v>80000</v>
      </c>
      <c r="Q152" s="69">
        <f t="shared" si="10"/>
        <v>80000</v>
      </c>
      <c r="R152" s="70"/>
      <c r="S152" s="70">
        <v>-550</v>
      </c>
      <c r="T152" s="69"/>
      <c r="U152" s="69">
        <f t="shared" si="7"/>
        <v>79450</v>
      </c>
      <c r="V152" s="71">
        <v>79450</v>
      </c>
      <c r="W152" s="71">
        <f t="shared" si="6"/>
        <v>0</v>
      </c>
      <c r="X152" s="69">
        <v>79450</v>
      </c>
      <c r="Y152" s="69">
        <f t="shared" si="8"/>
        <v>0</v>
      </c>
      <c r="Z152" s="72" t="s">
        <v>303</v>
      </c>
      <c r="AA152" s="72" t="s">
        <v>530</v>
      </c>
      <c r="AB152" s="73" t="s">
        <v>267</v>
      </c>
      <c r="AC152" s="73" t="s">
        <v>448</v>
      </c>
      <c r="AD152" s="87" t="s">
        <v>466</v>
      </c>
      <c r="AE152" s="87" t="s">
        <v>466</v>
      </c>
      <c r="AF152" s="76" t="s">
        <v>22</v>
      </c>
      <c r="AG152" s="76" t="s">
        <v>531</v>
      </c>
    </row>
    <row r="153" spans="1:33" s="78" customFormat="1" ht="93">
      <c r="A153" s="63">
        <v>106</v>
      </c>
      <c r="B153" s="65" t="s">
        <v>526</v>
      </c>
      <c r="C153" s="111" t="s">
        <v>526</v>
      </c>
      <c r="D153" s="117" t="s">
        <v>527</v>
      </c>
      <c r="E153" s="179">
        <v>79001</v>
      </c>
      <c r="F153" s="119" t="s">
        <v>44</v>
      </c>
      <c r="G153" s="119" t="s">
        <v>45</v>
      </c>
      <c r="H153" s="81" t="s">
        <v>46</v>
      </c>
      <c r="I153" s="81" t="s">
        <v>47</v>
      </c>
      <c r="J153" s="81" t="s">
        <v>48</v>
      </c>
      <c r="K153" s="84" t="s">
        <v>62</v>
      </c>
      <c r="L153" s="107" t="s">
        <v>484</v>
      </c>
      <c r="M153" s="65" t="s">
        <v>532</v>
      </c>
      <c r="N153" s="66">
        <v>10</v>
      </c>
      <c r="O153" s="67" t="s">
        <v>52</v>
      </c>
      <c r="P153" s="68">
        <v>15680</v>
      </c>
      <c r="Q153" s="69">
        <f t="shared" si="10"/>
        <v>156800</v>
      </c>
      <c r="R153" s="70"/>
      <c r="S153" s="70">
        <v>-89800</v>
      </c>
      <c r="T153" s="69"/>
      <c r="U153" s="69">
        <f t="shared" si="7"/>
        <v>67000</v>
      </c>
      <c r="V153" s="71">
        <v>67000</v>
      </c>
      <c r="W153" s="71">
        <f t="shared" si="6"/>
        <v>0</v>
      </c>
      <c r="X153" s="69">
        <v>67000</v>
      </c>
      <c r="Y153" s="69">
        <f t="shared" si="8"/>
        <v>0</v>
      </c>
      <c r="Z153" s="72" t="s">
        <v>303</v>
      </c>
      <c r="AA153" s="72" t="s">
        <v>480</v>
      </c>
      <c r="AB153" s="73" t="s">
        <v>331</v>
      </c>
      <c r="AC153" s="73" t="s">
        <v>274</v>
      </c>
      <c r="AD153" s="87" t="s">
        <v>466</v>
      </c>
      <c r="AE153" s="87" t="s">
        <v>466</v>
      </c>
      <c r="AF153" s="76" t="s">
        <v>22</v>
      </c>
      <c r="AG153" s="76" t="s">
        <v>529</v>
      </c>
    </row>
    <row r="154" spans="1:33" s="78" customFormat="1" ht="93">
      <c r="A154" s="63">
        <v>107</v>
      </c>
      <c r="B154" s="65" t="s">
        <v>526</v>
      </c>
      <c r="C154" s="111" t="s">
        <v>526</v>
      </c>
      <c r="D154" s="117" t="s">
        <v>527</v>
      </c>
      <c r="E154" s="179">
        <v>79001</v>
      </c>
      <c r="F154" s="119" t="s">
        <v>44</v>
      </c>
      <c r="G154" s="119" t="s">
        <v>45</v>
      </c>
      <c r="H154" s="81" t="s">
        <v>46</v>
      </c>
      <c r="I154" s="81" t="s">
        <v>47</v>
      </c>
      <c r="J154" s="81" t="s">
        <v>48</v>
      </c>
      <c r="K154" s="84" t="s">
        <v>65</v>
      </c>
      <c r="L154" s="107" t="s">
        <v>484</v>
      </c>
      <c r="M154" s="65" t="s">
        <v>66</v>
      </c>
      <c r="N154" s="66">
        <v>15</v>
      </c>
      <c r="O154" s="67" t="s">
        <v>52</v>
      </c>
      <c r="P154" s="68">
        <v>38000</v>
      </c>
      <c r="Q154" s="69">
        <f t="shared" si="10"/>
        <v>570000</v>
      </c>
      <c r="R154" s="70"/>
      <c r="S154" s="70">
        <v>-345000</v>
      </c>
      <c r="T154" s="69"/>
      <c r="U154" s="69">
        <f t="shared" si="7"/>
        <v>225000</v>
      </c>
      <c r="V154" s="71">
        <v>225000</v>
      </c>
      <c r="W154" s="71">
        <f t="shared" si="6"/>
        <v>0</v>
      </c>
      <c r="X154" s="69">
        <v>225000</v>
      </c>
      <c r="Y154" s="69">
        <f t="shared" si="8"/>
        <v>0</v>
      </c>
      <c r="Z154" s="72" t="s">
        <v>303</v>
      </c>
      <c r="AA154" s="72" t="s">
        <v>480</v>
      </c>
      <c r="AB154" s="73" t="s">
        <v>331</v>
      </c>
      <c r="AC154" s="73" t="s">
        <v>274</v>
      </c>
      <c r="AD154" s="87" t="s">
        <v>466</v>
      </c>
      <c r="AE154" s="87" t="s">
        <v>466</v>
      </c>
      <c r="AF154" s="76" t="s">
        <v>22</v>
      </c>
      <c r="AG154" s="76" t="s">
        <v>529</v>
      </c>
    </row>
    <row r="155" spans="1:33" s="78" customFormat="1" ht="40.5" customHeight="1">
      <c r="A155" s="63">
        <v>108</v>
      </c>
      <c r="B155" s="65" t="s">
        <v>526</v>
      </c>
      <c r="C155" s="111" t="s">
        <v>526</v>
      </c>
      <c r="D155" s="117" t="s">
        <v>527</v>
      </c>
      <c r="E155" s="179">
        <v>79001</v>
      </c>
      <c r="F155" s="119" t="s">
        <v>44</v>
      </c>
      <c r="G155" s="119" t="s">
        <v>45</v>
      </c>
      <c r="H155" s="81" t="s">
        <v>46</v>
      </c>
      <c r="I155" s="81">
        <v>120609</v>
      </c>
      <c r="J155" s="81" t="s">
        <v>56</v>
      </c>
      <c r="K155" s="84" t="s">
        <v>507</v>
      </c>
      <c r="L155" s="107" t="s">
        <v>484</v>
      </c>
      <c r="M155" s="65" t="s">
        <v>508</v>
      </c>
      <c r="N155" s="66">
        <v>1</v>
      </c>
      <c r="O155" s="67" t="s">
        <v>59</v>
      </c>
      <c r="P155" s="68">
        <v>350000</v>
      </c>
      <c r="Q155" s="69">
        <f t="shared" si="10"/>
        <v>350000</v>
      </c>
      <c r="R155" s="70"/>
      <c r="S155" s="70"/>
      <c r="T155" s="69"/>
      <c r="U155" s="69">
        <f t="shared" si="7"/>
        <v>350000</v>
      </c>
      <c r="V155" s="71">
        <v>350000</v>
      </c>
      <c r="W155" s="71">
        <f t="shared" si="6"/>
        <v>0</v>
      </c>
      <c r="X155" s="69">
        <v>350000</v>
      </c>
      <c r="Y155" s="69">
        <f t="shared" si="8"/>
        <v>0</v>
      </c>
      <c r="Z155" s="72" t="s">
        <v>303</v>
      </c>
      <c r="AA155" s="72" t="s">
        <v>533</v>
      </c>
      <c r="AB155" s="73" t="s">
        <v>267</v>
      </c>
      <c r="AC155" s="73" t="s">
        <v>448</v>
      </c>
      <c r="AD155" s="87" t="s">
        <v>466</v>
      </c>
      <c r="AE155" s="87" t="s">
        <v>466</v>
      </c>
      <c r="AF155" s="76" t="s">
        <v>22</v>
      </c>
      <c r="AG155" s="76"/>
    </row>
    <row r="156" spans="1:33" s="78" customFormat="1" ht="40.5" customHeight="1">
      <c r="A156" s="63">
        <v>109</v>
      </c>
      <c r="B156" s="65" t="s">
        <v>534</v>
      </c>
      <c r="C156" s="111" t="s">
        <v>534</v>
      </c>
      <c r="D156" s="117" t="s">
        <v>535</v>
      </c>
      <c r="E156" s="179">
        <v>79001</v>
      </c>
      <c r="F156" s="119" t="s">
        <v>44</v>
      </c>
      <c r="G156" s="119" t="s">
        <v>45</v>
      </c>
      <c r="H156" s="81" t="s">
        <v>46</v>
      </c>
      <c r="I156" s="81">
        <v>120609</v>
      </c>
      <c r="J156" s="81" t="s">
        <v>56</v>
      </c>
      <c r="K156" s="84" t="s">
        <v>514</v>
      </c>
      <c r="L156" s="107" t="s">
        <v>308</v>
      </c>
      <c r="M156" s="65" t="s">
        <v>536</v>
      </c>
      <c r="N156" s="66">
        <v>1</v>
      </c>
      <c r="O156" s="67" t="s">
        <v>59</v>
      </c>
      <c r="P156" s="68">
        <v>150000</v>
      </c>
      <c r="Q156" s="69">
        <f t="shared" si="10"/>
        <v>150000</v>
      </c>
      <c r="R156" s="70"/>
      <c r="S156" s="71"/>
      <c r="T156" s="69"/>
      <c r="U156" s="69">
        <f t="shared" si="7"/>
        <v>150000</v>
      </c>
      <c r="V156" s="71">
        <v>150000</v>
      </c>
      <c r="W156" s="71">
        <f t="shared" si="6"/>
        <v>0</v>
      </c>
      <c r="X156" s="69">
        <v>150000</v>
      </c>
      <c r="Y156" s="69">
        <f t="shared" si="8"/>
        <v>0</v>
      </c>
      <c r="Z156" s="72" t="s">
        <v>303</v>
      </c>
      <c r="AA156" s="72"/>
      <c r="AB156" s="73" t="s">
        <v>331</v>
      </c>
      <c r="AC156" s="73" t="s">
        <v>274</v>
      </c>
      <c r="AD156" s="87" t="s">
        <v>466</v>
      </c>
      <c r="AE156" s="87" t="s">
        <v>466</v>
      </c>
      <c r="AF156" s="115" t="s">
        <v>22</v>
      </c>
      <c r="AG156" s="76"/>
    </row>
    <row r="157" spans="1:33" s="78" customFormat="1" ht="93">
      <c r="A157" s="63">
        <v>110</v>
      </c>
      <c r="B157" s="65" t="s">
        <v>534</v>
      </c>
      <c r="C157" s="111" t="s">
        <v>534</v>
      </c>
      <c r="D157" s="117" t="s">
        <v>535</v>
      </c>
      <c r="E157" s="179">
        <v>79001</v>
      </c>
      <c r="F157" s="119" t="s">
        <v>44</v>
      </c>
      <c r="G157" s="119" t="s">
        <v>45</v>
      </c>
      <c r="H157" s="81" t="s">
        <v>46</v>
      </c>
      <c r="I157" s="81">
        <v>120609</v>
      </c>
      <c r="J157" s="81" t="s">
        <v>56</v>
      </c>
      <c r="K157" s="84" t="s">
        <v>76</v>
      </c>
      <c r="L157" s="107" t="s">
        <v>308</v>
      </c>
      <c r="M157" s="65" t="s">
        <v>77</v>
      </c>
      <c r="N157" s="66">
        <v>1</v>
      </c>
      <c r="O157" s="67" t="s">
        <v>59</v>
      </c>
      <c r="P157" s="68">
        <v>70000</v>
      </c>
      <c r="Q157" s="69">
        <f t="shared" si="10"/>
        <v>70000</v>
      </c>
      <c r="R157" s="70"/>
      <c r="S157" s="69">
        <v>-2000</v>
      </c>
      <c r="T157" s="69"/>
      <c r="U157" s="69">
        <f t="shared" si="7"/>
        <v>68000</v>
      </c>
      <c r="V157" s="71">
        <v>68000</v>
      </c>
      <c r="W157" s="71">
        <f t="shared" si="6"/>
        <v>0</v>
      </c>
      <c r="X157" s="69">
        <v>68000</v>
      </c>
      <c r="Y157" s="69">
        <f t="shared" si="8"/>
        <v>0</v>
      </c>
      <c r="Z157" s="72" t="s">
        <v>303</v>
      </c>
      <c r="AA157" s="72"/>
      <c r="AB157" s="73" t="s">
        <v>267</v>
      </c>
      <c r="AC157" s="73" t="s">
        <v>459</v>
      </c>
      <c r="AD157" s="87" t="s">
        <v>466</v>
      </c>
      <c r="AE157" s="87" t="s">
        <v>466</v>
      </c>
      <c r="AF157" s="115" t="s">
        <v>22</v>
      </c>
      <c r="AG157" s="75" t="s">
        <v>353</v>
      </c>
    </row>
    <row r="158" spans="1:33" s="78" customFormat="1" ht="40.5" customHeight="1">
      <c r="A158" s="63">
        <v>111</v>
      </c>
      <c r="B158" s="65" t="s">
        <v>534</v>
      </c>
      <c r="C158" s="111" t="s">
        <v>534</v>
      </c>
      <c r="D158" s="117" t="s">
        <v>535</v>
      </c>
      <c r="E158" s="179">
        <v>79001</v>
      </c>
      <c r="F158" s="119" t="s">
        <v>44</v>
      </c>
      <c r="G158" s="119" t="s">
        <v>45</v>
      </c>
      <c r="H158" s="81" t="s">
        <v>46</v>
      </c>
      <c r="I158" s="81">
        <v>120609</v>
      </c>
      <c r="J158" s="81" t="s">
        <v>56</v>
      </c>
      <c r="K158" s="84" t="s">
        <v>507</v>
      </c>
      <c r="L158" s="107" t="s">
        <v>308</v>
      </c>
      <c r="M158" s="65" t="s">
        <v>537</v>
      </c>
      <c r="N158" s="66">
        <v>1</v>
      </c>
      <c r="O158" s="67" t="s">
        <v>59</v>
      </c>
      <c r="P158" s="68">
        <v>350000</v>
      </c>
      <c r="Q158" s="69">
        <f t="shared" si="10"/>
        <v>350000</v>
      </c>
      <c r="R158" s="70"/>
      <c r="S158" s="70"/>
      <c r="T158" s="69"/>
      <c r="U158" s="69">
        <f t="shared" si="7"/>
        <v>350000</v>
      </c>
      <c r="V158" s="71">
        <v>350000</v>
      </c>
      <c r="W158" s="71">
        <f t="shared" si="6"/>
        <v>0</v>
      </c>
      <c r="X158" s="69">
        <v>350000</v>
      </c>
      <c r="Y158" s="69">
        <f t="shared" si="8"/>
        <v>0</v>
      </c>
      <c r="Z158" s="72" t="s">
        <v>303</v>
      </c>
      <c r="AA158" s="72"/>
      <c r="AB158" s="73" t="s">
        <v>267</v>
      </c>
      <c r="AC158" s="73" t="s">
        <v>448</v>
      </c>
      <c r="AD158" s="87" t="s">
        <v>466</v>
      </c>
      <c r="AE158" s="87" t="s">
        <v>466</v>
      </c>
      <c r="AF158" s="115" t="s">
        <v>22</v>
      </c>
      <c r="AG158" s="76"/>
    </row>
    <row r="159" spans="1:33" s="78" customFormat="1" ht="93">
      <c r="A159" s="63">
        <v>112</v>
      </c>
      <c r="B159" s="65" t="s">
        <v>534</v>
      </c>
      <c r="C159" s="111" t="s">
        <v>534</v>
      </c>
      <c r="D159" s="117" t="s">
        <v>535</v>
      </c>
      <c r="E159" s="179">
        <v>79001</v>
      </c>
      <c r="F159" s="119" t="s">
        <v>44</v>
      </c>
      <c r="G159" s="119" t="s">
        <v>45</v>
      </c>
      <c r="H159" s="81" t="s">
        <v>46</v>
      </c>
      <c r="I159" s="81">
        <v>120609</v>
      </c>
      <c r="J159" s="81" t="s">
        <v>56</v>
      </c>
      <c r="K159" s="84" t="s">
        <v>538</v>
      </c>
      <c r="L159" s="107" t="s">
        <v>308</v>
      </c>
      <c r="M159" s="65" t="s">
        <v>539</v>
      </c>
      <c r="N159" s="66">
        <v>1</v>
      </c>
      <c r="O159" s="67" t="s">
        <v>59</v>
      </c>
      <c r="P159" s="69">
        <v>500000</v>
      </c>
      <c r="Q159" s="69">
        <f t="shared" si="10"/>
        <v>500000</v>
      </c>
      <c r="R159" s="70"/>
      <c r="S159" s="69"/>
      <c r="T159" s="69"/>
      <c r="U159" s="69">
        <f t="shared" si="7"/>
        <v>500000</v>
      </c>
      <c r="V159" s="71">
        <v>500000</v>
      </c>
      <c r="W159" s="71">
        <f t="shared" si="6"/>
        <v>0</v>
      </c>
      <c r="X159" s="69">
        <v>500000</v>
      </c>
      <c r="Y159" s="69">
        <f t="shared" si="8"/>
        <v>0</v>
      </c>
      <c r="Z159" s="72" t="s">
        <v>303</v>
      </c>
      <c r="AA159" s="72"/>
      <c r="AB159" s="73" t="s">
        <v>267</v>
      </c>
      <c r="AC159" s="73" t="s">
        <v>459</v>
      </c>
      <c r="AD159" s="87" t="s">
        <v>466</v>
      </c>
      <c r="AE159" s="87" t="s">
        <v>466</v>
      </c>
      <c r="AF159" s="115" t="s">
        <v>22</v>
      </c>
      <c r="AG159" s="76"/>
    </row>
    <row r="160" spans="1:33" s="78" customFormat="1" ht="40.5" customHeight="1">
      <c r="A160" s="63">
        <v>113</v>
      </c>
      <c r="B160" s="65" t="s">
        <v>540</v>
      </c>
      <c r="C160" s="111" t="s">
        <v>540</v>
      </c>
      <c r="D160" s="117" t="s">
        <v>541</v>
      </c>
      <c r="E160" s="179">
        <v>79001</v>
      </c>
      <c r="F160" s="119" t="s">
        <v>44</v>
      </c>
      <c r="G160" s="119" t="s">
        <v>45</v>
      </c>
      <c r="H160" s="81" t="s">
        <v>46</v>
      </c>
      <c r="I160" s="81">
        <v>120609</v>
      </c>
      <c r="J160" s="81" t="s">
        <v>56</v>
      </c>
      <c r="K160" s="84" t="s">
        <v>69</v>
      </c>
      <c r="L160" s="107" t="s">
        <v>542</v>
      </c>
      <c r="M160" s="65" t="s">
        <v>70</v>
      </c>
      <c r="N160" s="66">
        <v>1</v>
      </c>
      <c r="O160" s="67" t="s">
        <v>59</v>
      </c>
      <c r="P160" s="68">
        <v>70000</v>
      </c>
      <c r="Q160" s="69">
        <f t="shared" si="10"/>
        <v>70000</v>
      </c>
      <c r="R160" s="70"/>
      <c r="S160" s="71">
        <v>-1520</v>
      </c>
      <c r="T160" s="69"/>
      <c r="U160" s="69">
        <f t="shared" si="7"/>
        <v>68480</v>
      </c>
      <c r="V160" s="69">
        <v>68480</v>
      </c>
      <c r="W160" s="71">
        <f t="shared" si="6"/>
        <v>0</v>
      </c>
      <c r="X160" s="69">
        <v>68480</v>
      </c>
      <c r="Y160" s="69">
        <f t="shared" si="8"/>
        <v>0</v>
      </c>
      <c r="Z160" s="72" t="s">
        <v>303</v>
      </c>
      <c r="AA160" s="72" t="s">
        <v>543</v>
      </c>
      <c r="AB160" s="73" t="s">
        <v>333</v>
      </c>
      <c r="AC160" s="73" t="s">
        <v>268</v>
      </c>
      <c r="AD160" s="87" t="s">
        <v>466</v>
      </c>
      <c r="AE160" s="87" t="s">
        <v>466</v>
      </c>
      <c r="AF160" s="115" t="s">
        <v>22</v>
      </c>
      <c r="AG160" s="76" t="s">
        <v>396</v>
      </c>
    </row>
    <row r="161" spans="1:33" s="78" customFormat="1" ht="40.5" customHeight="1">
      <c r="A161" s="63">
        <v>114</v>
      </c>
      <c r="B161" s="65" t="s">
        <v>544</v>
      </c>
      <c r="C161" s="111" t="s">
        <v>544</v>
      </c>
      <c r="D161" s="118" t="s">
        <v>545</v>
      </c>
      <c r="E161" s="179">
        <v>79001</v>
      </c>
      <c r="F161" s="119" t="s">
        <v>44</v>
      </c>
      <c r="G161" s="119" t="s">
        <v>45</v>
      </c>
      <c r="H161" s="81" t="s">
        <v>46</v>
      </c>
      <c r="I161" s="81" t="s">
        <v>140</v>
      </c>
      <c r="J161" s="81" t="s">
        <v>141</v>
      </c>
      <c r="K161" s="84" t="s">
        <v>546</v>
      </c>
      <c r="L161" s="107" t="s">
        <v>547</v>
      </c>
      <c r="M161" s="65" t="s">
        <v>548</v>
      </c>
      <c r="N161" s="66">
        <v>2</v>
      </c>
      <c r="O161" s="67" t="s">
        <v>59</v>
      </c>
      <c r="P161" s="68"/>
      <c r="Q161" s="69">
        <v>0</v>
      </c>
      <c r="R161" s="70"/>
      <c r="S161" s="71">
        <v>0</v>
      </c>
      <c r="T161" s="69">
        <v>52000</v>
      </c>
      <c r="U161" s="69">
        <f t="shared" si="7"/>
        <v>52000</v>
      </c>
      <c r="V161" s="69">
        <v>52000</v>
      </c>
      <c r="W161" s="71">
        <f t="shared" si="6"/>
        <v>0</v>
      </c>
      <c r="X161" s="69"/>
      <c r="Y161" s="69">
        <f t="shared" si="8"/>
        <v>52000</v>
      </c>
      <c r="Z161" s="72"/>
      <c r="AA161" s="72"/>
      <c r="AB161" s="73"/>
      <c r="AC161" s="73"/>
      <c r="AD161" s="87"/>
      <c r="AE161" s="87" t="s">
        <v>202</v>
      </c>
      <c r="AF161" s="115" t="s">
        <v>208</v>
      </c>
      <c r="AG161" s="76" t="s">
        <v>549</v>
      </c>
    </row>
    <row r="162" spans="1:33" s="78" customFormat="1" ht="40.5" customHeight="1">
      <c r="A162" s="63">
        <v>115</v>
      </c>
      <c r="B162" s="65" t="s">
        <v>544</v>
      </c>
      <c r="C162" s="111" t="s">
        <v>544</v>
      </c>
      <c r="D162" s="118" t="s">
        <v>545</v>
      </c>
      <c r="E162" s="179">
        <v>79001</v>
      </c>
      <c r="F162" s="119" t="s">
        <v>44</v>
      </c>
      <c r="G162" s="119" t="s">
        <v>45</v>
      </c>
      <c r="H162" s="81" t="s">
        <v>46</v>
      </c>
      <c r="I162" s="81" t="s">
        <v>113</v>
      </c>
      <c r="J162" s="81" t="s">
        <v>114</v>
      </c>
      <c r="K162" s="84" t="s">
        <v>243</v>
      </c>
      <c r="L162" s="107" t="s">
        <v>547</v>
      </c>
      <c r="M162" s="65" t="s">
        <v>244</v>
      </c>
      <c r="N162" s="66">
        <v>6</v>
      </c>
      <c r="O162" s="67" t="s">
        <v>59</v>
      </c>
      <c r="P162" s="68"/>
      <c r="Q162" s="69">
        <v>0</v>
      </c>
      <c r="R162" s="70"/>
      <c r="S162" s="71">
        <v>0</v>
      </c>
      <c r="T162" s="69">
        <v>84000</v>
      </c>
      <c r="U162" s="69">
        <f t="shared" si="7"/>
        <v>84000</v>
      </c>
      <c r="V162" s="69">
        <v>84000</v>
      </c>
      <c r="W162" s="71">
        <f aca="true" t="shared" si="11" ref="W162:W203">+U162-V162</f>
        <v>0</v>
      </c>
      <c r="X162" s="69">
        <v>84000</v>
      </c>
      <c r="Y162" s="69">
        <f t="shared" si="8"/>
        <v>0</v>
      </c>
      <c r="Z162" s="72"/>
      <c r="AA162" s="72"/>
      <c r="AB162" s="73"/>
      <c r="AC162" s="73"/>
      <c r="AD162" s="87"/>
      <c r="AE162" s="87" t="s">
        <v>202</v>
      </c>
      <c r="AF162" s="115" t="s">
        <v>22</v>
      </c>
      <c r="AG162" s="76" t="s">
        <v>549</v>
      </c>
    </row>
    <row r="163" spans="1:33" s="78" customFormat="1" ht="40.5" customHeight="1">
      <c r="A163" s="63">
        <v>116</v>
      </c>
      <c r="B163" s="65" t="s">
        <v>550</v>
      </c>
      <c r="C163" s="111" t="s">
        <v>445</v>
      </c>
      <c r="D163" s="118" t="s">
        <v>551</v>
      </c>
      <c r="E163" s="179">
        <v>79004</v>
      </c>
      <c r="F163" s="119" t="s">
        <v>252</v>
      </c>
      <c r="G163" s="119" t="s">
        <v>253</v>
      </c>
      <c r="H163" s="81" t="s">
        <v>96</v>
      </c>
      <c r="I163" s="81" t="s">
        <v>97</v>
      </c>
      <c r="J163" s="81" t="s">
        <v>96</v>
      </c>
      <c r="K163" s="84" t="s">
        <v>552</v>
      </c>
      <c r="L163" s="107" t="s">
        <v>447</v>
      </c>
      <c r="M163" s="65" t="s">
        <v>553</v>
      </c>
      <c r="N163" s="66">
        <v>1</v>
      </c>
      <c r="O163" s="67" t="s">
        <v>192</v>
      </c>
      <c r="P163" s="68"/>
      <c r="Q163" s="69">
        <v>0</v>
      </c>
      <c r="R163" s="70"/>
      <c r="S163" s="71">
        <v>0</v>
      </c>
      <c r="T163" s="69">
        <v>240000</v>
      </c>
      <c r="U163" s="69">
        <f t="shared" si="7"/>
        <v>240000</v>
      </c>
      <c r="V163" s="69"/>
      <c r="W163" s="71">
        <f t="shared" si="11"/>
        <v>240000</v>
      </c>
      <c r="X163" s="69"/>
      <c r="Y163" s="69">
        <f t="shared" si="8"/>
        <v>0</v>
      </c>
      <c r="Z163" s="72"/>
      <c r="AA163" s="72"/>
      <c r="AB163" s="73"/>
      <c r="AC163" s="73"/>
      <c r="AD163" s="87"/>
      <c r="AE163" s="87" t="s">
        <v>554</v>
      </c>
      <c r="AF163" s="115" t="s">
        <v>555</v>
      </c>
      <c r="AG163" s="76" t="s">
        <v>556</v>
      </c>
    </row>
    <row r="164" spans="1:33" s="78" customFormat="1" ht="40.5" customHeight="1">
      <c r="A164" s="63">
        <v>117</v>
      </c>
      <c r="B164" s="65" t="s">
        <v>557</v>
      </c>
      <c r="C164" s="111" t="s">
        <v>557</v>
      </c>
      <c r="D164" s="118" t="s">
        <v>558</v>
      </c>
      <c r="E164" s="179">
        <v>79001</v>
      </c>
      <c r="F164" s="119" t="s">
        <v>44</v>
      </c>
      <c r="G164" s="119" t="s">
        <v>45</v>
      </c>
      <c r="H164" s="81" t="s">
        <v>46</v>
      </c>
      <c r="I164" s="81" t="s">
        <v>140</v>
      </c>
      <c r="J164" s="81" t="s">
        <v>141</v>
      </c>
      <c r="K164" s="84" t="s">
        <v>559</v>
      </c>
      <c r="L164" s="107"/>
      <c r="M164" s="65" t="s">
        <v>560</v>
      </c>
      <c r="N164" s="66">
        <v>2</v>
      </c>
      <c r="O164" s="67" t="s">
        <v>74</v>
      </c>
      <c r="P164" s="68"/>
      <c r="Q164" s="69">
        <v>0</v>
      </c>
      <c r="R164" s="70"/>
      <c r="S164" s="71">
        <v>0</v>
      </c>
      <c r="T164" s="69">
        <v>40940</v>
      </c>
      <c r="U164" s="69">
        <f t="shared" si="7"/>
        <v>40940</v>
      </c>
      <c r="V164" s="69">
        <v>40940</v>
      </c>
      <c r="W164" s="71">
        <f t="shared" si="11"/>
        <v>0</v>
      </c>
      <c r="X164" s="69">
        <v>40940</v>
      </c>
      <c r="Y164" s="69">
        <f t="shared" si="8"/>
        <v>0</v>
      </c>
      <c r="Z164" s="72"/>
      <c r="AA164" s="72"/>
      <c r="AB164" s="73"/>
      <c r="AC164" s="73"/>
      <c r="AD164" s="87"/>
      <c r="AE164" s="87" t="s">
        <v>202</v>
      </c>
      <c r="AF164" s="76" t="s">
        <v>22</v>
      </c>
      <c r="AG164" s="76" t="s">
        <v>561</v>
      </c>
    </row>
    <row r="165" spans="1:33" s="78" customFormat="1" ht="40.5" customHeight="1">
      <c r="A165" s="63">
        <v>118</v>
      </c>
      <c r="B165" s="65" t="s">
        <v>562</v>
      </c>
      <c r="C165" s="111" t="s">
        <v>562</v>
      </c>
      <c r="D165" s="118" t="s">
        <v>563</v>
      </c>
      <c r="E165" s="179">
        <v>79003</v>
      </c>
      <c r="F165" s="119" t="s">
        <v>123</v>
      </c>
      <c r="G165" s="119" t="s">
        <v>124</v>
      </c>
      <c r="H165" s="81" t="s">
        <v>46</v>
      </c>
      <c r="I165" s="81" t="s">
        <v>564</v>
      </c>
      <c r="J165" s="81" t="s">
        <v>56</v>
      </c>
      <c r="K165" s="84" t="s">
        <v>565</v>
      </c>
      <c r="L165" s="107"/>
      <c r="M165" s="65" t="s">
        <v>566</v>
      </c>
      <c r="N165" s="66">
        <v>1</v>
      </c>
      <c r="O165" s="67" t="s">
        <v>127</v>
      </c>
      <c r="P165" s="68"/>
      <c r="Q165" s="69">
        <v>0</v>
      </c>
      <c r="R165" s="70"/>
      <c r="S165" s="71">
        <v>0</v>
      </c>
      <c r="T165" s="69">
        <v>14500</v>
      </c>
      <c r="U165" s="69">
        <f t="shared" si="7"/>
        <v>14500</v>
      </c>
      <c r="V165" s="69">
        <v>14500</v>
      </c>
      <c r="W165" s="71">
        <f t="shared" si="11"/>
        <v>0</v>
      </c>
      <c r="X165" s="69">
        <v>14500</v>
      </c>
      <c r="Y165" s="69">
        <f t="shared" si="8"/>
        <v>0</v>
      </c>
      <c r="Z165" s="72"/>
      <c r="AA165" s="72"/>
      <c r="AB165" s="73"/>
      <c r="AC165" s="73"/>
      <c r="AD165" s="87"/>
      <c r="AE165" s="87" t="s">
        <v>202</v>
      </c>
      <c r="AF165" s="115" t="s">
        <v>22</v>
      </c>
      <c r="AG165" s="76" t="s">
        <v>567</v>
      </c>
    </row>
    <row r="166" spans="1:33" s="78" customFormat="1" ht="40.5" customHeight="1">
      <c r="A166" s="63">
        <v>119</v>
      </c>
      <c r="B166" s="65" t="s">
        <v>568</v>
      </c>
      <c r="C166" s="111" t="s">
        <v>568</v>
      </c>
      <c r="D166" s="118" t="s">
        <v>569</v>
      </c>
      <c r="E166" s="179">
        <v>79003</v>
      </c>
      <c r="F166" s="119" t="s">
        <v>123</v>
      </c>
      <c r="G166" s="119" t="s">
        <v>124</v>
      </c>
      <c r="H166" s="81" t="s">
        <v>46</v>
      </c>
      <c r="I166" s="81" t="s">
        <v>113</v>
      </c>
      <c r="J166" s="81" t="s">
        <v>114</v>
      </c>
      <c r="K166" s="84" t="s">
        <v>570</v>
      </c>
      <c r="L166" s="107"/>
      <c r="M166" s="65" t="s">
        <v>244</v>
      </c>
      <c r="N166" s="66">
        <v>1</v>
      </c>
      <c r="O166" s="67" t="s">
        <v>59</v>
      </c>
      <c r="P166" s="68"/>
      <c r="Q166" s="69">
        <v>0</v>
      </c>
      <c r="R166" s="70"/>
      <c r="S166" s="71">
        <v>0</v>
      </c>
      <c r="T166" s="69">
        <v>14000</v>
      </c>
      <c r="U166" s="69">
        <f t="shared" si="7"/>
        <v>14000</v>
      </c>
      <c r="V166" s="69">
        <v>14000</v>
      </c>
      <c r="W166" s="71">
        <f t="shared" si="11"/>
        <v>0</v>
      </c>
      <c r="X166" s="69"/>
      <c r="Y166" s="69">
        <f t="shared" si="8"/>
        <v>14000</v>
      </c>
      <c r="Z166" s="72"/>
      <c r="AA166" s="72"/>
      <c r="AB166" s="73"/>
      <c r="AC166" s="73"/>
      <c r="AD166" s="87"/>
      <c r="AE166" s="87" t="s">
        <v>202</v>
      </c>
      <c r="AF166" s="115" t="s">
        <v>208</v>
      </c>
      <c r="AG166" s="76" t="s">
        <v>571</v>
      </c>
    </row>
    <row r="167" spans="1:33" s="78" customFormat="1" ht="40.5" customHeight="1">
      <c r="A167" s="63">
        <v>120</v>
      </c>
      <c r="B167" s="65" t="s">
        <v>568</v>
      </c>
      <c r="C167" s="111" t="s">
        <v>568</v>
      </c>
      <c r="D167" s="118" t="s">
        <v>569</v>
      </c>
      <c r="E167" s="179">
        <v>79003</v>
      </c>
      <c r="F167" s="119" t="s">
        <v>123</v>
      </c>
      <c r="G167" s="119" t="s">
        <v>124</v>
      </c>
      <c r="H167" s="81" t="s">
        <v>46</v>
      </c>
      <c r="I167" s="81" t="s">
        <v>113</v>
      </c>
      <c r="J167" s="81" t="s">
        <v>114</v>
      </c>
      <c r="K167" s="84" t="s">
        <v>572</v>
      </c>
      <c r="L167" s="107"/>
      <c r="M167" s="65" t="s">
        <v>573</v>
      </c>
      <c r="N167" s="66">
        <v>2</v>
      </c>
      <c r="O167" s="67" t="s">
        <v>59</v>
      </c>
      <c r="P167" s="68"/>
      <c r="Q167" s="69">
        <v>0</v>
      </c>
      <c r="R167" s="70"/>
      <c r="S167" s="71">
        <v>0</v>
      </c>
      <c r="T167" s="69">
        <v>31400</v>
      </c>
      <c r="U167" s="69">
        <f t="shared" si="7"/>
        <v>31400</v>
      </c>
      <c r="V167" s="69">
        <v>31400</v>
      </c>
      <c r="W167" s="71">
        <f t="shared" si="11"/>
        <v>0</v>
      </c>
      <c r="X167" s="69"/>
      <c r="Y167" s="69">
        <f t="shared" si="8"/>
        <v>31400</v>
      </c>
      <c r="Z167" s="72"/>
      <c r="AA167" s="72"/>
      <c r="AB167" s="73"/>
      <c r="AC167" s="73"/>
      <c r="AD167" s="87"/>
      <c r="AE167" s="87" t="s">
        <v>202</v>
      </c>
      <c r="AF167" s="115" t="s">
        <v>208</v>
      </c>
      <c r="AG167" s="76" t="s">
        <v>571</v>
      </c>
    </row>
    <row r="168" spans="1:33" s="78" customFormat="1" ht="131.25">
      <c r="A168" s="63">
        <v>121</v>
      </c>
      <c r="B168" s="65" t="s">
        <v>574</v>
      </c>
      <c r="C168" s="111" t="s">
        <v>574</v>
      </c>
      <c r="D168" s="118" t="s">
        <v>575</v>
      </c>
      <c r="E168" s="179">
        <v>79001</v>
      </c>
      <c r="F168" s="119" t="s">
        <v>44</v>
      </c>
      <c r="G168" s="119" t="s">
        <v>45</v>
      </c>
      <c r="H168" s="81" t="s">
        <v>96</v>
      </c>
      <c r="I168" s="81" t="s">
        <v>97</v>
      </c>
      <c r="J168" s="81" t="s">
        <v>96</v>
      </c>
      <c r="K168" s="84" t="s">
        <v>576</v>
      </c>
      <c r="L168" s="107" t="s">
        <v>308</v>
      </c>
      <c r="M168" s="65" t="s">
        <v>577</v>
      </c>
      <c r="N168" s="66">
        <v>1</v>
      </c>
      <c r="O168" s="67" t="s">
        <v>108</v>
      </c>
      <c r="P168" s="68"/>
      <c r="Q168" s="69">
        <v>0</v>
      </c>
      <c r="R168" s="70"/>
      <c r="S168" s="71">
        <v>0</v>
      </c>
      <c r="T168" s="69">
        <v>220000</v>
      </c>
      <c r="U168" s="69">
        <f t="shared" si="7"/>
        <v>220000</v>
      </c>
      <c r="V168" s="69"/>
      <c r="W168" s="71">
        <f t="shared" si="11"/>
        <v>220000</v>
      </c>
      <c r="X168" s="69"/>
      <c r="Y168" s="69">
        <f t="shared" si="8"/>
        <v>0</v>
      </c>
      <c r="Z168" s="72"/>
      <c r="AA168" s="72"/>
      <c r="AB168" s="73"/>
      <c r="AC168" s="73"/>
      <c r="AD168" s="87"/>
      <c r="AE168" s="87" t="s">
        <v>202</v>
      </c>
      <c r="AF168" s="115" t="s">
        <v>578</v>
      </c>
      <c r="AG168" s="76" t="s">
        <v>579</v>
      </c>
    </row>
    <row r="169" spans="1:33" s="78" customFormat="1" ht="40.5" customHeight="1">
      <c r="A169" s="63">
        <v>122</v>
      </c>
      <c r="B169" s="65" t="s">
        <v>580</v>
      </c>
      <c r="C169" s="111" t="s">
        <v>580</v>
      </c>
      <c r="D169" s="118" t="s">
        <v>581</v>
      </c>
      <c r="E169" s="179">
        <v>79002</v>
      </c>
      <c r="F169" s="119" t="s">
        <v>111</v>
      </c>
      <c r="G169" s="119" t="s">
        <v>112</v>
      </c>
      <c r="H169" s="81" t="s">
        <v>96</v>
      </c>
      <c r="I169" s="81" t="s">
        <v>97</v>
      </c>
      <c r="J169" s="81" t="s">
        <v>96</v>
      </c>
      <c r="K169" s="84" t="s">
        <v>582</v>
      </c>
      <c r="L169" s="107" t="s">
        <v>583</v>
      </c>
      <c r="M169" s="65" t="s">
        <v>584</v>
      </c>
      <c r="N169" s="66">
        <v>1</v>
      </c>
      <c r="O169" s="67" t="s">
        <v>108</v>
      </c>
      <c r="P169" s="68"/>
      <c r="Q169" s="69">
        <v>0</v>
      </c>
      <c r="R169" s="70"/>
      <c r="S169" s="71">
        <v>0</v>
      </c>
      <c r="T169" s="69">
        <v>480000</v>
      </c>
      <c r="U169" s="69">
        <f t="shared" si="7"/>
        <v>480000</v>
      </c>
      <c r="V169" s="69">
        <v>478500</v>
      </c>
      <c r="W169" s="71">
        <f t="shared" si="11"/>
        <v>1500</v>
      </c>
      <c r="X169" s="69"/>
      <c r="Y169" s="69">
        <f t="shared" si="8"/>
        <v>478500</v>
      </c>
      <c r="Z169" s="72"/>
      <c r="AA169" s="72"/>
      <c r="AB169" s="73"/>
      <c r="AC169" s="73"/>
      <c r="AD169" s="87"/>
      <c r="AE169" s="87" t="s">
        <v>202</v>
      </c>
      <c r="AF169" s="115" t="s">
        <v>257</v>
      </c>
      <c r="AG169" s="76" t="s">
        <v>585</v>
      </c>
    </row>
    <row r="170" spans="1:33" s="78" customFormat="1" ht="40.5" customHeight="1">
      <c r="A170" s="63">
        <v>123</v>
      </c>
      <c r="B170" s="65" t="s">
        <v>586</v>
      </c>
      <c r="C170" s="111" t="s">
        <v>326</v>
      </c>
      <c r="D170" s="84" t="s">
        <v>587</v>
      </c>
      <c r="E170" s="81" t="s">
        <v>166</v>
      </c>
      <c r="F170" s="185" t="s">
        <v>167</v>
      </c>
      <c r="G170" s="81" t="s">
        <v>168</v>
      </c>
      <c r="H170" s="81" t="s">
        <v>46</v>
      </c>
      <c r="I170" s="81" t="s">
        <v>169</v>
      </c>
      <c r="J170" s="81" t="s">
        <v>170</v>
      </c>
      <c r="K170" s="81" t="s">
        <v>171</v>
      </c>
      <c r="L170" s="107" t="s">
        <v>50</v>
      </c>
      <c r="M170" s="65" t="s">
        <v>172</v>
      </c>
      <c r="N170" s="66">
        <v>1</v>
      </c>
      <c r="O170" s="67" t="s">
        <v>173</v>
      </c>
      <c r="P170" s="68">
        <v>896000</v>
      </c>
      <c r="Q170" s="69">
        <f t="shared" si="10"/>
        <v>896000</v>
      </c>
      <c r="R170" s="70"/>
      <c r="S170" s="70">
        <v>-28000</v>
      </c>
      <c r="T170" s="69"/>
      <c r="U170" s="69">
        <f t="shared" si="7"/>
        <v>868000</v>
      </c>
      <c r="V170" s="71">
        <v>868000</v>
      </c>
      <c r="W170" s="71">
        <f t="shared" si="11"/>
        <v>0</v>
      </c>
      <c r="X170" s="69">
        <v>868000</v>
      </c>
      <c r="Y170" s="69">
        <f t="shared" si="8"/>
        <v>0</v>
      </c>
      <c r="Z170" s="72" t="s">
        <v>333</v>
      </c>
      <c r="AA170" s="72"/>
      <c r="AB170" s="73" t="s">
        <v>331</v>
      </c>
      <c r="AC170" s="73" t="s">
        <v>274</v>
      </c>
      <c r="AD170" s="87" t="s">
        <v>329</v>
      </c>
      <c r="AE170" s="87" t="s">
        <v>329</v>
      </c>
      <c r="AF170" s="115" t="s">
        <v>22</v>
      </c>
      <c r="AG170" s="76" t="s">
        <v>341</v>
      </c>
    </row>
    <row r="171" spans="1:33" s="78" customFormat="1" ht="40.5" customHeight="1">
      <c r="A171" s="63">
        <v>124</v>
      </c>
      <c r="B171" s="65" t="s">
        <v>586</v>
      </c>
      <c r="C171" s="111" t="s">
        <v>326</v>
      </c>
      <c r="D171" s="84" t="s">
        <v>587</v>
      </c>
      <c r="E171" s="81" t="s">
        <v>166</v>
      </c>
      <c r="F171" s="185" t="s">
        <v>167</v>
      </c>
      <c r="G171" s="81" t="s">
        <v>168</v>
      </c>
      <c r="H171" s="81" t="s">
        <v>46</v>
      </c>
      <c r="I171" s="81">
        <v>120609</v>
      </c>
      <c r="J171" s="81" t="s">
        <v>56</v>
      </c>
      <c r="K171" s="81" t="s">
        <v>335</v>
      </c>
      <c r="L171" s="107" t="s">
        <v>50</v>
      </c>
      <c r="M171" s="108" t="s">
        <v>336</v>
      </c>
      <c r="N171" s="67">
        <v>1</v>
      </c>
      <c r="O171" s="67" t="s">
        <v>127</v>
      </c>
      <c r="P171" s="68">
        <v>320000</v>
      </c>
      <c r="Q171" s="69">
        <f t="shared" si="10"/>
        <v>320000</v>
      </c>
      <c r="R171" s="70"/>
      <c r="S171" s="70"/>
      <c r="T171" s="69"/>
      <c r="U171" s="69">
        <f t="shared" si="7"/>
        <v>320000</v>
      </c>
      <c r="V171" s="71">
        <v>319930</v>
      </c>
      <c r="W171" s="71">
        <f t="shared" si="11"/>
        <v>70</v>
      </c>
      <c r="X171" s="69">
        <v>319930</v>
      </c>
      <c r="Y171" s="69">
        <f t="shared" si="8"/>
        <v>0</v>
      </c>
      <c r="Z171" s="72" t="s">
        <v>333</v>
      </c>
      <c r="AA171" s="72"/>
      <c r="AB171" s="73" t="s">
        <v>337</v>
      </c>
      <c r="AC171" s="73" t="s">
        <v>332</v>
      </c>
      <c r="AD171" s="87" t="s">
        <v>329</v>
      </c>
      <c r="AE171" s="87" t="s">
        <v>329</v>
      </c>
      <c r="AF171" s="115" t="s">
        <v>22</v>
      </c>
      <c r="AG171" s="76"/>
    </row>
    <row r="172" spans="1:33" s="78" customFormat="1" ht="40.5" customHeight="1">
      <c r="A172" s="63">
        <v>125</v>
      </c>
      <c r="B172" s="65" t="s">
        <v>588</v>
      </c>
      <c r="C172" s="111" t="s">
        <v>589</v>
      </c>
      <c r="D172" s="84" t="s">
        <v>590</v>
      </c>
      <c r="E172" s="81" t="s">
        <v>166</v>
      </c>
      <c r="F172" s="185" t="s">
        <v>167</v>
      </c>
      <c r="G172" s="81" t="s">
        <v>168</v>
      </c>
      <c r="H172" s="81" t="s">
        <v>46</v>
      </c>
      <c r="I172" s="81" t="s">
        <v>169</v>
      </c>
      <c r="J172" s="81" t="s">
        <v>170</v>
      </c>
      <c r="K172" s="81" t="s">
        <v>171</v>
      </c>
      <c r="L172" s="107" t="s">
        <v>591</v>
      </c>
      <c r="M172" s="65" t="s">
        <v>172</v>
      </c>
      <c r="N172" s="66">
        <v>1</v>
      </c>
      <c r="O172" s="67" t="s">
        <v>173</v>
      </c>
      <c r="P172" s="68">
        <v>896000</v>
      </c>
      <c r="Q172" s="69">
        <v>896000</v>
      </c>
      <c r="R172" s="70"/>
      <c r="S172" s="70">
        <v>-28000</v>
      </c>
      <c r="T172" s="69"/>
      <c r="U172" s="69">
        <f t="shared" si="7"/>
        <v>868000</v>
      </c>
      <c r="V172" s="71">
        <v>868000</v>
      </c>
      <c r="W172" s="71">
        <f t="shared" si="11"/>
        <v>0</v>
      </c>
      <c r="X172" s="69">
        <v>868000</v>
      </c>
      <c r="Y172" s="69">
        <f t="shared" si="8"/>
        <v>0</v>
      </c>
      <c r="Z172" s="72" t="s">
        <v>333</v>
      </c>
      <c r="AA172" s="72"/>
      <c r="AB172" s="73" t="s">
        <v>331</v>
      </c>
      <c r="AC172" s="73" t="s">
        <v>274</v>
      </c>
      <c r="AD172" s="87" t="s">
        <v>329</v>
      </c>
      <c r="AE172" s="87" t="s">
        <v>329</v>
      </c>
      <c r="AF172" s="115" t="s">
        <v>22</v>
      </c>
      <c r="AG172" s="75" t="s">
        <v>378</v>
      </c>
    </row>
    <row r="173" spans="1:33" s="78" customFormat="1" ht="75">
      <c r="A173" s="63">
        <v>126</v>
      </c>
      <c r="B173" s="65" t="s">
        <v>592</v>
      </c>
      <c r="C173" s="111" t="s">
        <v>593</v>
      </c>
      <c r="D173" s="84" t="s">
        <v>594</v>
      </c>
      <c r="E173" s="81" t="s">
        <v>166</v>
      </c>
      <c r="F173" s="185" t="s">
        <v>167</v>
      </c>
      <c r="G173" s="81" t="s">
        <v>168</v>
      </c>
      <c r="H173" s="81" t="s">
        <v>46</v>
      </c>
      <c r="I173" s="81" t="s">
        <v>169</v>
      </c>
      <c r="J173" s="81" t="s">
        <v>170</v>
      </c>
      <c r="K173" s="81" t="s">
        <v>186</v>
      </c>
      <c r="L173" s="107" t="s">
        <v>595</v>
      </c>
      <c r="M173" s="65" t="s">
        <v>187</v>
      </c>
      <c r="N173" s="66">
        <v>1</v>
      </c>
      <c r="O173" s="67" t="s">
        <v>173</v>
      </c>
      <c r="P173" s="68">
        <v>1980000</v>
      </c>
      <c r="Q173" s="70">
        <v>1980000</v>
      </c>
      <c r="R173" s="70"/>
      <c r="S173" s="70">
        <v>-4000</v>
      </c>
      <c r="T173" s="69"/>
      <c r="U173" s="69">
        <f t="shared" si="7"/>
        <v>1976000</v>
      </c>
      <c r="V173" s="71">
        <v>1976000</v>
      </c>
      <c r="W173" s="71">
        <f t="shared" si="11"/>
        <v>0</v>
      </c>
      <c r="X173" s="69">
        <v>1976000</v>
      </c>
      <c r="Y173" s="69">
        <f t="shared" si="8"/>
        <v>0</v>
      </c>
      <c r="Z173" s="72" t="s">
        <v>333</v>
      </c>
      <c r="AA173" s="72"/>
      <c r="AB173" s="73" t="s">
        <v>331</v>
      </c>
      <c r="AC173" s="73" t="s">
        <v>274</v>
      </c>
      <c r="AD173" s="87" t="s">
        <v>329</v>
      </c>
      <c r="AE173" s="87" t="s">
        <v>329</v>
      </c>
      <c r="AF173" s="76" t="s">
        <v>22</v>
      </c>
      <c r="AG173" s="76" t="s">
        <v>596</v>
      </c>
    </row>
    <row r="174" spans="1:33" s="78" customFormat="1" ht="75">
      <c r="A174" s="63">
        <v>127</v>
      </c>
      <c r="B174" s="89" t="s">
        <v>597</v>
      </c>
      <c r="C174" s="106" t="s">
        <v>598</v>
      </c>
      <c r="D174" s="99" t="s">
        <v>599</v>
      </c>
      <c r="E174" s="81" t="s">
        <v>166</v>
      </c>
      <c r="F174" s="185" t="s">
        <v>167</v>
      </c>
      <c r="G174" s="81" t="s">
        <v>168</v>
      </c>
      <c r="H174" s="81" t="s">
        <v>46</v>
      </c>
      <c r="I174" s="81" t="s">
        <v>169</v>
      </c>
      <c r="J174" s="81" t="s">
        <v>170</v>
      </c>
      <c r="K174" s="81" t="s">
        <v>171</v>
      </c>
      <c r="L174" s="107" t="s">
        <v>301</v>
      </c>
      <c r="M174" s="65" t="s">
        <v>172</v>
      </c>
      <c r="N174" s="66">
        <v>1</v>
      </c>
      <c r="O174" s="67" t="s">
        <v>173</v>
      </c>
      <c r="P174" s="103">
        <v>896000</v>
      </c>
      <c r="Q174" s="69">
        <v>896000</v>
      </c>
      <c r="R174" s="70"/>
      <c r="S174" s="70">
        <v>-28000</v>
      </c>
      <c r="T174" s="69"/>
      <c r="U174" s="69">
        <f aca="true" t="shared" si="12" ref="U174:U203">+Q174+S174+T174</f>
        <v>868000</v>
      </c>
      <c r="V174" s="71">
        <v>868000</v>
      </c>
      <c r="W174" s="71">
        <f t="shared" si="11"/>
        <v>0</v>
      </c>
      <c r="X174" s="69">
        <v>868000</v>
      </c>
      <c r="Y174" s="69">
        <f aca="true" t="shared" si="13" ref="Y174:Y205">V174-X174</f>
        <v>0</v>
      </c>
      <c r="Z174" s="72" t="s">
        <v>333</v>
      </c>
      <c r="AA174" s="72" t="s">
        <v>600</v>
      </c>
      <c r="AB174" s="73" t="s">
        <v>331</v>
      </c>
      <c r="AC174" s="73" t="s">
        <v>274</v>
      </c>
      <c r="AD174" s="87" t="s">
        <v>329</v>
      </c>
      <c r="AE174" s="87" t="s">
        <v>329</v>
      </c>
      <c r="AF174" s="76" t="s">
        <v>22</v>
      </c>
      <c r="AG174" s="76" t="s">
        <v>505</v>
      </c>
    </row>
    <row r="175" spans="1:33" s="78" customFormat="1" ht="41.25" customHeight="1">
      <c r="A175" s="63">
        <v>128</v>
      </c>
      <c r="B175" s="89" t="s">
        <v>601</v>
      </c>
      <c r="C175" s="106" t="s">
        <v>602</v>
      </c>
      <c r="D175" s="99" t="s">
        <v>603</v>
      </c>
      <c r="E175" s="81" t="s">
        <v>166</v>
      </c>
      <c r="F175" s="185" t="s">
        <v>167</v>
      </c>
      <c r="G175" s="81" t="s">
        <v>168</v>
      </c>
      <c r="H175" s="81" t="s">
        <v>46</v>
      </c>
      <c r="I175" s="81" t="s">
        <v>169</v>
      </c>
      <c r="J175" s="81" t="s">
        <v>170</v>
      </c>
      <c r="K175" s="81" t="s">
        <v>171</v>
      </c>
      <c r="L175" s="107" t="s">
        <v>604</v>
      </c>
      <c r="M175" s="65" t="s">
        <v>172</v>
      </c>
      <c r="N175" s="66">
        <v>1</v>
      </c>
      <c r="O175" s="67" t="s">
        <v>173</v>
      </c>
      <c r="P175" s="103">
        <v>896000</v>
      </c>
      <c r="Q175" s="69">
        <v>896000</v>
      </c>
      <c r="R175" s="70"/>
      <c r="S175" s="70">
        <v>-7000</v>
      </c>
      <c r="T175" s="69"/>
      <c r="U175" s="69">
        <f t="shared" si="12"/>
        <v>889000</v>
      </c>
      <c r="V175" s="71">
        <v>889000</v>
      </c>
      <c r="W175" s="71">
        <f t="shared" si="11"/>
        <v>0</v>
      </c>
      <c r="X175" s="69">
        <v>889000</v>
      </c>
      <c r="Y175" s="69">
        <f t="shared" si="13"/>
        <v>0</v>
      </c>
      <c r="Z175" s="72" t="s">
        <v>333</v>
      </c>
      <c r="AA175" s="72"/>
      <c r="AB175" s="73" t="s">
        <v>331</v>
      </c>
      <c r="AC175" s="73" t="s">
        <v>274</v>
      </c>
      <c r="AD175" s="87" t="s">
        <v>329</v>
      </c>
      <c r="AE175" s="92" t="s">
        <v>329</v>
      </c>
      <c r="AF175" s="75" t="s">
        <v>22</v>
      </c>
      <c r="AG175" s="76" t="s">
        <v>358</v>
      </c>
    </row>
    <row r="176" spans="1:33" s="78" customFormat="1" ht="38.25" customHeight="1">
      <c r="A176" s="63">
        <v>129</v>
      </c>
      <c r="B176" s="89" t="s">
        <v>601</v>
      </c>
      <c r="C176" s="106" t="s">
        <v>602</v>
      </c>
      <c r="D176" s="99" t="s">
        <v>603</v>
      </c>
      <c r="E176" s="81" t="s">
        <v>166</v>
      </c>
      <c r="F176" s="185" t="s">
        <v>167</v>
      </c>
      <c r="G176" s="81" t="s">
        <v>168</v>
      </c>
      <c r="H176" s="81" t="s">
        <v>46</v>
      </c>
      <c r="I176" s="81" t="s">
        <v>169</v>
      </c>
      <c r="J176" s="81" t="s">
        <v>170</v>
      </c>
      <c r="K176" s="81" t="s">
        <v>186</v>
      </c>
      <c r="L176" s="107" t="s">
        <v>604</v>
      </c>
      <c r="M176" s="65" t="s">
        <v>187</v>
      </c>
      <c r="N176" s="66">
        <v>1</v>
      </c>
      <c r="O176" s="67" t="s">
        <v>173</v>
      </c>
      <c r="P176" s="103">
        <v>1980000</v>
      </c>
      <c r="Q176" s="70">
        <v>1980000</v>
      </c>
      <c r="R176" s="70"/>
      <c r="S176" s="70">
        <v>-11000</v>
      </c>
      <c r="T176" s="69"/>
      <c r="U176" s="69">
        <f t="shared" si="12"/>
        <v>1969000</v>
      </c>
      <c r="V176" s="71">
        <v>1969000</v>
      </c>
      <c r="W176" s="71">
        <f t="shared" si="11"/>
        <v>0</v>
      </c>
      <c r="X176" s="69">
        <v>1969000</v>
      </c>
      <c r="Y176" s="69">
        <f t="shared" si="13"/>
        <v>0</v>
      </c>
      <c r="Z176" s="72" t="s">
        <v>333</v>
      </c>
      <c r="AA176" s="72"/>
      <c r="AB176" s="73" t="s">
        <v>331</v>
      </c>
      <c r="AC176" s="73" t="s">
        <v>274</v>
      </c>
      <c r="AD176" s="87" t="s">
        <v>329</v>
      </c>
      <c r="AE176" s="92" t="s">
        <v>329</v>
      </c>
      <c r="AF176" s="75" t="s">
        <v>22</v>
      </c>
      <c r="AG176" s="76" t="s">
        <v>358</v>
      </c>
    </row>
    <row r="177" spans="1:33" s="78" customFormat="1" ht="75">
      <c r="A177" s="63">
        <v>130</v>
      </c>
      <c r="B177" s="89" t="s">
        <v>605</v>
      </c>
      <c r="C177" s="106" t="s">
        <v>606</v>
      </c>
      <c r="D177" s="99" t="s">
        <v>607</v>
      </c>
      <c r="E177" s="81" t="s">
        <v>166</v>
      </c>
      <c r="F177" s="185" t="s">
        <v>167</v>
      </c>
      <c r="G177" s="81" t="s">
        <v>168</v>
      </c>
      <c r="H177" s="81" t="s">
        <v>46</v>
      </c>
      <c r="I177" s="81" t="s">
        <v>169</v>
      </c>
      <c r="J177" s="81" t="s">
        <v>170</v>
      </c>
      <c r="K177" s="81" t="s">
        <v>171</v>
      </c>
      <c r="L177" s="107" t="s">
        <v>608</v>
      </c>
      <c r="M177" s="65" t="s">
        <v>172</v>
      </c>
      <c r="N177" s="66">
        <v>1</v>
      </c>
      <c r="O177" s="67" t="s">
        <v>173</v>
      </c>
      <c r="P177" s="103">
        <v>896000</v>
      </c>
      <c r="Q177" s="69">
        <v>896000</v>
      </c>
      <c r="R177" s="70"/>
      <c r="S177" s="70">
        <v>-6000</v>
      </c>
      <c r="T177" s="69"/>
      <c r="U177" s="69">
        <f t="shared" si="12"/>
        <v>890000</v>
      </c>
      <c r="V177" s="71">
        <v>890000</v>
      </c>
      <c r="W177" s="71">
        <f t="shared" si="11"/>
        <v>0</v>
      </c>
      <c r="X177" s="69">
        <v>890000</v>
      </c>
      <c r="Y177" s="69">
        <f t="shared" si="13"/>
        <v>0</v>
      </c>
      <c r="Z177" s="72" t="s">
        <v>333</v>
      </c>
      <c r="AA177" s="72" t="s">
        <v>304</v>
      </c>
      <c r="AB177" s="73" t="s">
        <v>331</v>
      </c>
      <c r="AC177" s="73" t="s">
        <v>274</v>
      </c>
      <c r="AD177" s="87" t="s">
        <v>329</v>
      </c>
      <c r="AE177" s="92" t="s">
        <v>329</v>
      </c>
      <c r="AF177" s="76" t="s">
        <v>22</v>
      </c>
      <c r="AG177" s="75" t="s">
        <v>609</v>
      </c>
    </row>
    <row r="178" spans="1:33" s="78" customFormat="1" ht="75">
      <c r="A178" s="63">
        <v>131</v>
      </c>
      <c r="B178" s="89" t="s">
        <v>610</v>
      </c>
      <c r="C178" s="106" t="s">
        <v>611</v>
      </c>
      <c r="D178" s="99" t="s">
        <v>612</v>
      </c>
      <c r="E178" s="81" t="s">
        <v>166</v>
      </c>
      <c r="F178" s="185" t="s">
        <v>167</v>
      </c>
      <c r="G178" s="81" t="s">
        <v>168</v>
      </c>
      <c r="H178" s="81" t="s">
        <v>46</v>
      </c>
      <c r="I178" s="81" t="s">
        <v>169</v>
      </c>
      <c r="J178" s="81" t="s">
        <v>170</v>
      </c>
      <c r="K178" s="81" t="s">
        <v>171</v>
      </c>
      <c r="L178" s="107" t="s">
        <v>613</v>
      </c>
      <c r="M178" s="65" t="s">
        <v>172</v>
      </c>
      <c r="N178" s="66">
        <v>1</v>
      </c>
      <c r="O178" s="67" t="s">
        <v>173</v>
      </c>
      <c r="P178" s="103">
        <v>896000</v>
      </c>
      <c r="Q178" s="69">
        <v>896000</v>
      </c>
      <c r="R178" s="70"/>
      <c r="S178" s="70">
        <v>-28000</v>
      </c>
      <c r="T178" s="69"/>
      <c r="U178" s="69">
        <f t="shared" si="12"/>
        <v>868000</v>
      </c>
      <c r="V178" s="71">
        <v>868000</v>
      </c>
      <c r="W178" s="71">
        <f t="shared" si="11"/>
        <v>0</v>
      </c>
      <c r="X178" s="69">
        <v>868000</v>
      </c>
      <c r="Y178" s="69">
        <f t="shared" si="13"/>
        <v>0</v>
      </c>
      <c r="Z178" s="72" t="s">
        <v>333</v>
      </c>
      <c r="AA178" s="72"/>
      <c r="AB178" s="73" t="s">
        <v>331</v>
      </c>
      <c r="AC178" s="73" t="s">
        <v>274</v>
      </c>
      <c r="AD178" s="87" t="s">
        <v>329</v>
      </c>
      <c r="AE178" s="92" t="s">
        <v>329</v>
      </c>
      <c r="AF178" s="76" t="s">
        <v>22</v>
      </c>
      <c r="AG178" s="75" t="s">
        <v>391</v>
      </c>
    </row>
    <row r="179" spans="1:33" s="78" customFormat="1" ht="75">
      <c r="A179" s="63">
        <v>132</v>
      </c>
      <c r="B179" s="89" t="s">
        <v>614</v>
      </c>
      <c r="C179" s="106" t="s">
        <v>615</v>
      </c>
      <c r="D179" s="99" t="s">
        <v>616</v>
      </c>
      <c r="E179" s="81" t="s">
        <v>166</v>
      </c>
      <c r="F179" s="185" t="s">
        <v>167</v>
      </c>
      <c r="G179" s="81" t="s">
        <v>168</v>
      </c>
      <c r="H179" s="81" t="s">
        <v>46</v>
      </c>
      <c r="I179" s="81" t="s">
        <v>169</v>
      </c>
      <c r="J179" s="81" t="s">
        <v>170</v>
      </c>
      <c r="K179" s="81" t="s">
        <v>186</v>
      </c>
      <c r="L179" s="107" t="s">
        <v>617</v>
      </c>
      <c r="M179" s="65" t="s">
        <v>187</v>
      </c>
      <c r="N179" s="66">
        <v>1</v>
      </c>
      <c r="O179" s="67" t="s">
        <v>173</v>
      </c>
      <c r="P179" s="103">
        <v>1980000</v>
      </c>
      <c r="Q179" s="70">
        <v>1980000</v>
      </c>
      <c r="R179" s="70"/>
      <c r="S179" s="70">
        <v>-4000</v>
      </c>
      <c r="T179" s="69"/>
      <c r="U179" s="69">
        <f t="shared" si="12"/>
        <v>1976000</v>
      </c>
      <c r="V179" s="71">
        <v>1976000</v>
      </c>
      <c r="W179" s="71">
        <f t="shared" si="11"/>
        <v>0</v>
      </c>
      <c r="X179" s="69">
        <v>1976000</v>
      </c>
      <c r="Y179" s="69">
        <f t="shared" si="13"/>
        <v>0</v>
      </c>
      <c r="Z179" s="72" t="s">
        <v>333</v>
      </c>
      <c r="AA179" s="72" t="s">
        <v>618</v>
      </c>
      <c r="AB179" s="73" t="s">
        <v>331</v>
      </c>
      <c r="AC179" s="73" t="s">
        <v>274</v>
      </c>
      <c r="AD179" s="87" t="s">
        <v>329</v>
      </c>
      <c r="AE179" s="92" t="s">
        <v>329</v>
      </c>
      <c r="AF179" s="76" t="s">
        <v>22</v>
      </c>
      <c r="AG179" s="76" t="s">
        <v>368</v>
      </c>
    </row>
    <row r="180" spans="1:33" s="78" customFormat="1" ht="69.75">
      <c r="A180" s="63">
        <v>133</v>
      </c>
      <c r="B180" s="64" t="s">
        <v>619</v>
      </c>
      <c r="C180" s="106" t="s">
        <v>619</v>
      </c>
      <c r="D180" s="123" t="s">
        <v>620</v>
      </c>
      <c r="E180" s="81" t="s">
        <v>122</v>
      </c>
      <c r="F180" s="119" t="s">
        <v>123</v>
      </c>
      <c r="G180" s="119" t="s">
        <v>124</v>
      </c>
      <c r="H180" s="81" t="s">
        <v>46</v>
      </c>
      <c r="I180" s="81">
        <v>120609</v>
      </c>
      <c r="J180" s="81" t="s">
        <v>56</v>
      </c>
      <c r="K180" s="84" t="s">
        <v>125</v>
      </c>
      <c r="L180" s="107" t="s">
        <v>463</v>
      </c>
      <c r="M180" s="95" t="s">
        <v>126</v>
      </c>
      <c r="N180" s="66">
        <v>1</v>
      </c>
      <c r="O180" s="67" t="s">
        <v>127</v>
      </c>
      <c r="P180" s="103">
        <v>801400</v>
      </c>
      <c r="Q180" s="69">
        <f aca="true" t="shared" si="14" ref="Q180:Q192">+N180*P180</f>
        <v>801400</v>
      </c>
      <c r="R180" s="70"/>
      <c r="S180" s="70">
        <f>-31750-10650</f>
        <v>-42400</v>
      </c>
      <c r="T180" s="69"/>
      <c r="U180" s="69">
        <f t="shared" si="12"/>
        <v>759000</v>
      </c>
      <c r="V180" s="71">
        <v>759000</v>
      </c>
      <c r="W180" s="71">
        <f t="shared" si="11"/>
        <v>0</v>
      </c>
      <c r="X180" s="69">
        <v>759000</v>
      </c>
      <c r="Y180" s="69">
        <f t="shared" si="13"/>
        <v>0</v>
      </c>
      <c r="Z180" s="72" t="s">
        <v>265</v>
      </c>
      <c r="AA180" s="72" t="s">
        <v>600</v>
      </c>
      <c r="AB180" s="73" t="s">
        <v>267</v>
      </c>
      <c r="AC180" s="73" t="s">
        <v>274</v>
      </c>
      <c r="AD180" s="87" t="s">
        <v>621</v>
      </c>
      <c r="AE180" s="87" t="s">
        <v>53</v>
      </c>
      <c r="AF180" s="76" t="s">
        <v>22</v>
      </c>
      <c r="AG180" s="76" t="s">
        <v>330</v>
      </c>
    </row>
    <row r="181" spans="1:33" s="78" customFormat="1" ht="42" customHeight="1">
      <c r="A181" s="63">
        <v>134</v>
      </c>
      <c r="B181" s="64" t="s">
        <v>619</v>
      </c>
      <c r="C181" s="106" t="s">
        <v>619</v>
      </c>
      <c r="D181" s="123" t="s">
        <v>620</v>
      </c>
      <c r="E181" s="81" t="s">
        <v>122</v>
      </c>
      <c r="F181" s="119" t="s">
        <v>123</v>
      </c>
      <c r="G181" s="119" t="s">
        <v>124</v>
      </c>
      <c r="H181" s="81" t="s">
        <v>46</v>
      </c>
      <c r="I181" s="81">
        <v>120609</v>
      </c>
      <c r="J181" s="81" t="s">
        <v>56</v>
      </c>
      <c r="K181" s="84" t="s">
        <v>128</v>
      </c>
      <c r="L181" s="107" t="s">
        <v>463</v>
      </c>
      <c r="M181" s="97" t="s">
        <v>129</v>
      </c>
      <c r="N181" s="66">
        <v>1</v>
      </c>
      <c r="O181" s="67" t="s">
        <v>59</v>
      </c>
      <c r="P181" s="85">
        <v>19220000</v>
      </c>
      <c r="Q181" s="69">
        <f t="shared" si="14"/>
        <v>19220000</v>
      </c>
      <c r="R181" s="70"/>
      <c r="S181" s="71">
        <v>-90000</v>
      </c>
      <c r="T181" s="69"/>
      <c r="U181" s="69">
        <f t="shared" si="12"/>
        <v>19130000</v>
      </c>
      <c r="V181" s="71">
        <v>19130000</v>
      </c>
      <c r="W181" s="71">
        <f t="shared" si="11"/>
        <v>0</v>
      </c>
      <c r="X181" s="69">
        <v>19130000</v>
      </c>
      <c r="Y181" s="69">
        <f t="shared" si="13"/>
        <v>0</v>
      </c>
      <c r="Z181" s="72" t="s">
        <v>333</v>
      </c>
      <c r="AA181" s="72" t="s">
        <v>488</v>
      </c>
      <c r="AB181" s="73" t="s">
        <v>337</v>
      </c>
      <c r="AC181" s="73" t="s">
        <v>332</v>
      </c>
      <c r="AD181" s="87" t="s">
        <v>621</v>
      </c>
      <c r="AE181" s="87" t="s">
        <v>53</v>
      </c>
      <c r="AF181" s="76" t="s">
        <v>22</v>
      </c>
      <c r="AG181" s="76" t="s">
        <v>330</v>
      </c>
    </row>
    <row r="182" spans="1:33" s="78" customFormat="1" ht="139.5">
      <c r="A182" s="63">
        <v>135</v>
      </c>
      <c r="B182" s="64" t="s">
        <v>619</v>
      </c>
      <c r="C182" s="106" t="s">
        <v>619</v>
      </c>
      <c r="D182" s="123" t="s">
        <v>620</v>
      </c>
      <c r="E182" s="81" t="s">
        <v>122</v>
      </c>
      <c r="F182" s="119" t="s">
        <v>123</v>
      </c>
      <c r="G182" s="119" t="s">
        <v>124</v>
      </c>
      <c r="H182" s="81" t="s">
        <v>46</v>
      </c>
      <c r="I182" s="81">
        <v>120609</v>
      </c>
      <c r="J182" s="81" t="s">
        <v>56</v>
      </c>
      <c r="K182" s="84" t="s">
        <v>163</v>
      </c>
      <c r="L182" s="107" t="s">
        <v>463</v>
      </c>
      <c r="M182" s="98" t="s">
        <v>164</v>
      </c>
      <c r="N182" s="66">
        <v>1</v>
      </c>
      <c r="O182" s="67" t="s">
        <v>74</v>
      </c>
      <c r="P182" s="103">
        <v>21500000</v>
      </c>
      <c r="Q182" s="69">
        <f t="shared" si="14"/>
        <v>21500000</v>
      </c>
      <c r="R182" s="70"/>
      <c r="S182" s="70">
        <v>-80000</v>
      </c>
      <c r="T182" s="69"/>
      <c r="U182" s="69">
        <f t="shared" si="12"/>
        <v>21420000</v>
      </c>
      <c r="V182" s="71">
        <v>21420000</v>
      </c>
      <c r="W182" s="71">
        <f t="shared" si="11"/>
        <v>0</v>
      </c>
      <c r="X182" s="69"/>
      <c r="Y182" s="69">
        <f t="shared" si="13"/>
        <v>21420000</v>
      </c>
      <c r="Z182" s="72" t="s">
        <v>333</v>
      </c>
      <c r="AA182" s="72"/>
      <c r="AB182" s="73" t="s">
        <v>337</v>
      </c>
      <c r="AC182" s="73" t="s">
        <v>332</v>
      </c>
      <c r="AD182" s="87" t="s">
        <v>621</v>
      </c>
      <c r="AE182" s="87" t="s">
        <v>53</v>
      </c>
      <c r="AF182" s="76" t="s">
        <v>208</v>
      </c>
      <c r="AG182" s="75" t="s">
        <v>275</v>
      </c>
    </row>
    <row r="183" spans="1:33" s="78" customFormat="1" ht="36" customHeight="1">
      <c r="A183" s="63">
        <v>136</v>
      </c>
      <c r="B183" s="64" t="s">
        <v>619</v>
      </c>
      <c r="C183" s="106" t="s">
        <v>619</v>
      </c>
      <c r="D183" s="123" t="s">
        <v>620</v>
      </c>
      <c r="E183" s="81" t="s">
        <v>122</v>
      </c>
      <c r="F183" s="119" t="s">
        <v>123</v>
      </c>
      <c r="G183" s="119" t="s">
        <v>124</v>
      </c>
      <c r="H183" s="81" t="s">
        <v>46</v>
      </c>
      <c r="I183" s="81">
        <v>120609</v>
      </c>
      <c r="J183" s="81" t="s">
        <v>56</v>
      </c>
      <c r="K183" s="84" t="s">
        <v>130</v>
      </c>
      <c r="L183" s="107" t="s">
        <v>463</v>
      </c>
      <c r="M183" s="98" t="s">
        <v>131</v>
      </c>
      <c r="N183" s="66">
        <v>1</v>
      </c>
      <c r="O183" s="67" t="s">
        <v>74</v>
      </c>
      <c r="P183" s="103">
        <v>1425000</v>
      </c>
      <c r="Q183" s="69">
        <f t="shared" si="14"/>
        <v>1425000</v>
      </c>
      <c r="R183" s="70"/>
      <c r="S183" s="70">
        <v>-362000</v>
      </c>
      <c r="T183" s="69"/>
      <c r="U183" s="69">
        <f t="shared" si="12"/>
        <v>1063000</v>
      </c>
      <c r="V183" s="71">
        <v>1063000</v>
      </c>
      <c r="W183" s="71">
        <f t="shared" si="11"/>
        <v>0</v>
      </c>
      <c r="X183" s="69">
        <v>1063000</v>
      </c>
      <c r="Y183" s="69">
        <f t="shared" si="13"/>
        <v>0</v>
      </c>
      <c r="Z183" s="72" t="s">
        <v>265</v>
      </c>
      <c r="AA183" s="72" t="s">
        <v>622</v>
      </c>
      <c r="AB183" s="73" t="s">
        <v>267</v>
      </c>
      <c r="AC183" s="73" t="s">
        <v>274</v>
      </c>
      <c r="AD183" s="87" t="s">
        <v>621</v>
      </c>
      <c r="AE183" s="87" t="s">
        <v>53</v>
      </c>
      <c r="AF183" s="120" t="s">
        <v>22</v>
      </c>
      <c r="AG183" s="121" t="s">
        <v>330</v>
      </c>
    </row>
    <row r="184" spans="1:33" s="78" customFormat="1" ht="139.5">
      <c r="A184" s="63">
        <v>137</v>
      </c>
      <c r="B184" s="79" t="s">
        <v>619</v>
      </c>
      <c r="C184" s="111" t="s">
        <v>619</v>
      </c>
      <c r="D184" s="117" t="s">
        <v>620</v>
      </c>
      <c r="E184" s="81" t="s">
        <v>122</v>
      </c>
      <c r="F184" s="119" t="s">
        <v>123</v>
      </c>
      <c r="G184" s="119" t="s">
        <v>124</v>
      </c>
      <c r="H184" s="81" t="s">
        <v>46</v>
      </c>
      <c r="I184" s="81">
        <v>120609</v>
      </c>
      <c r="J184" s="81" t="s">
        <v>56</v>
      </c>
      <c r="K184" s="84" t="s">
        <v>152</v>
      </c>
      <c r="L184" s="107" t="s">
        <v>463</v>
      </c>
      <c r="M184" s="65" t="s">
        <v>153</v>
      </c>
      <c r="N184" s="66">
        <v>1</v>
      </c>
      <c r="O184" s="67" t="s">
        <v>74</v>
      </c>
      <c r="P184" s="68">
        <v>26000000</v>
      </c>
      <c r="Q184" s="69">
        <f t="shared" si="14"/>
        <v>26000000</v>
      </c>
      <c r="R184" s="70"/>
      <c r="S184" s="70">
        <v>-116000</v>
      </c>
      <c r="T184" s="69"/>
      <c r="U184" s="69">
        <f t="shared" si="12"/>
        <v>25884000</v>
      </c>
      <c r="V184" s="71">
        <v>25884000</v>
      </c>
      <c r="W184" s="71">
        <f t="shared" si="11"/>
        <v>0</v>
      </c>
      <c r="X184" s="69"/>
      <c r="Y184" s="69">
        <f t="shared" si="13"/>
        <v>25884000</v>
      </c>
      <c r="Z184" s="72" t="s">
        <v>333</v>
      </c>
      <c r="AA184" s="72"/>
      <c r="AB184" s="73" t="s">
        <v>337</v>
      </c>
      <c r="AC184" s="73" t="s">
        <v>623</v>
      </c>
      <c r="AD184" s="87" t="s">
        <v>621</v>
      </c>
      <c r="AE184" s="87" t="s">
        <v>53</v>
      </c>
      <c r="AF184" s="115" t="s">
        <v>208</v>
      </c>
      <c r="AG184" s="75" t="s">
        <v>275</v>
      </c>
    </row>
    <row r="185" spans="1:33" s="78" customFormat="1" ht="93">
      <c r="A185" s="63">
        <v>138</v>
      </c>
      <c r="B185" s="79" t="s">
        <v>619</v>
      </c>
      <c r="C185" s="111" t="s">
        <v>619</v>
      </c>
      <c r="D185" s="117" t="s">
        <v>620</v>
      </c>
      <c r="E185" s="81" t="s">
        <v>122</v>
      </c>
      <c r="F185" s="119" t="s">
        <v>123</v>
      </c>
      <c r="G185" s="119" t="s">
        <v>124</v>
      </c>
      <c r="H185" s="81" t="s">
        <v>46</v>
      </c>
      <c r="I185" s="81">
        <v>120609</v>
      </c>
      <c r="J185" s="81" t="s">
        <v>56</v>
      </c>
      <c r="K185" s="84" t="s">
        <v>155</v>
      </c>
      <c r="L185" s="107" t="s">
        <v>463</v>
      </c>
      <c r="M185" s="65" t="s">
        <v>156</v>
      </c>
      <c r="N185" s="66">
        <v>1</v>
      </c>
      <c r="O185" s="67" t="s">
        <v>59</v>
      </c>
      <c r="P185" s="68">
        <v>10000000</v>
      </c>
      <c r="Q185" s="69">
        <f t="shared" si="14"/>
        <v>10000000</v>
      </c>
      <c r="R185" s="70"/>
      <c r="S185" s="70">
        <v>-60000</v>
      </c>
      <c r="T185" s="69"/>
      <c r="U185" s="69">
        <f t="shared" si="12"/>
        <v>9940000</v>
      </c>
      <c r="V185" s="71">
        <v>9940000</v>
      </c>
      <c r="W185" s="71">
        <f t="shared" si="11"/>
        <v>0</v>
      </c>
      <c r="X185" s="69"/>
      <c r="Y185" s="69">
        <f t="shared" si="13"/>
        <v>9940000</v>
      </c>
      <c r="Z185" s="72" t="s">
        <v>333</v>
      </c>
      <c r="AA185" s="72" t="s">
        <v>346</v>
      </c>
      <c r="AB185" s="73" t="s">
        <v>337</v>
      </c>
      <c r="AC185" s="73" t="s">
        <v>623</v>
      </c>
      <c r="AD185" s="87" t="s">
        <v>621</v>
      </c>
      <c r="AE185" s="87" t="s">
        <v>53</v>
      </c>
      <c r="AF185" s="115" t="s">
        <v>208</v>
      </c>
      <c r="AG185" s="75" t="s">
        <v>275</v>
      </c>
    </row>
    <row r="186" spans="1:33" s="78" customFormat="1" ht="93">
      <c r="A186" s="63">
        <v>139</v>
      </c>
      <c r="B186" s="79" t="s">
        <v>619</v>
      </c>
      <c r="C186" s="111" t="s">
        <v>619</v>
      </c>
      <c r="D186" s="117" t="s">
        <v>620</v>
      </c>
      <c r="E186" s="81" t="s">
        <v>122</v>
      </c>
      <c r="F186" s="119" t="s">
        <v>123</v>
      </c>
      <c r="G186" s="119" t="s">
        <v>124</v>
      </c>
      <c r="H186" s="81" t="s">
        <v>46</v>
      </c>
      <c r="I186" s="81">
        <v>120609</v>
      </c>
      <c r="J186" s="81" t="s">
        <v>56</v>
      </c>
      <c r="K186" s="84" t="s">
        <v>132</v>
      </c>
      <c r="L186" s="107" t="s">
        <v>463</v>
      </c>
      <c r="M186" s="65" t="s">
        <v>133</v>
      </c>
      <c r="N186" s="66">
        <v>1</v>
      </c>
      <c r="O186" s="67" t="s">
        <v>74</v>
      </c>
      <c r="P186" s="68">
        <v>15600000</v>
      </c>
      <c r="Q186" s="69">
        <f t="shared" si="14"/>
        <v>15600000</v>
      </c>
      <c r="R186" s="70"/>
      <c r="S186" s="70">
        <v>-70000</v>
      </c>
      <c r="T186" s="69"/>
      <c r="U186" s="69">
        <f t="shared" si="12"/>
        <v>15530000</v>
      </c>
      <c r="V186" s="71">
        <v>15530000</v>
      </c>
      <c r="W186" s="71">
        <f t="shared" si="11"/>
        <v>0</v>
      </c>
      <c r="X186" s="69">
        <v>15530000</v>
      </c>
      <c r="Y186" s="69">
        <f t="shared" si="13"/>
        <v>0</v>
      </c>
      <c r="Z186" s="72" t="s">
        <v>333</v>
      </c>
      <c r="AA186" s="72" t="s">
        <v>533</v>
      </c>
      <c r="AB186" s="73" t="s">
        <v>337</v>
      </c>
      <c r="AC186" s="73" t="s">
        <v>332</v>
      </c>
      <c r="AD186" s="87" t="s">
        <v>621</v>
      </c>
      <c r="AE186" s="87" t="s">
        <v>53</v>
      </c>
      <c r="AF186" s="75" t="s">
        <v>22</v>
      </c>
      <c r="AG186" s="76" t="s">
        <v>330</v>
      </c>
    </row>
    <row r="187" spans="1:33" s="78" customFormat="1" ht="116.25">
      <c r="A187" s="63">
        <v>140</v>
      </c>
      <c r="B187" s="79" t="s">
        <v>619</v>
      </c>
      <c r="C187" s="111" t="s">
        <v>619</v>
      </c>
      <c r="D187" s="117" t="s">
        <v>620</v>
      </c>
      <c r="E187" s="81" t="s">
        <v>122</v>
      </c>
      <c r="F187" s="119" t="s">
        <v>123</v>
      </c>
      <c r="G187" s="119" t="s">
        <v>124</v>
      </c>
      <c r="H187" s="81" t="s">
        <v>46</v>
      </c>
      <c r="I187" s="81">
        <v>120609</v>
      </c>
      <c r="J187" s="81" t="s">
        <v>56</v>
      </c>
      <c r="K187" s="84" t="s">
        <v>134</v>
      </c>
      <c r="L187" s="107" t="s">
        <v>463</v>
      </c>
      <c r="M187" s="95" t="s">
        <v>135</v>
      </c>
      <c r="N187" s="66">
        <v>1</v>
      </c>
      <c r="O187" s="67" t="s">
        <v>74</v>
      </c>
      <c r="P187" s="68">
        <v>8000000</v>
      </c>
      <c r="Q187" s="69">
        <f t="shared" si="14"/>
        <v>8000000</v>
      </c>
      <c r="R187" s="70"/>
      <c r="S187" s="70">
        <v>-53500</v>
      </c>
      <c r="T187" s="69"/>
      <c r="U187" s="69">
        <f t="shared" si="12"/>
        <v>7946500</v>
      </c>
      <c r="V187" s="71">
        <v>7946500</v>
      </c>
      <c r="W187" s="71">
        <f t="shared" si="11"/>
        <v>0</v>
      </c>
      <c r="X187" s="69">
        <v>7946500</v>
      </c>
      <c r="Y187" s="69">
        <f t="shared" si="13"/>
        <v>0</v>
      </c>
      <c r="Z187" s="72" t="s">
        <v>265</v>
      </c>
      <c r="AA187" s="72" t="s">
        <v>622</v>
      </c>
      <c r="AB187" s="73" t="s">
        <v>267</v>
      </c>
      <c r="AC187" s="73" t="s">
        <v>274</v>
      </c>
      <c r="AD187" s="87" t="s">
        <v>621</v>
      </c>
      <c r="AE187" s="87" t="s">
        <v>53</v>
      </c>
      <c r="AF187" s="76" t="s">
        <v>22</v>
      </c>
      <c r="AG187" s="76" t="s">
        <v>330</v>
      </c>
    </row>
    <row r="188" spans="1:33" s="78" customFormat="1" ht="93">
      <c r="A188" s="63">
        <v>141</v>
      </c>
      <c r="B188" s="79" t="s">
        <v>619</v>
      </c>
      <c r="C188" s="111" t="s">
        <v>619</v>
      </c>
      <c r="D188" s="117" t="s">
        <v>620</v>
      </c>
      <c r="E188" s="81" t="s">
        <v>122</v>
      </c>
      <c r="F188" s="119" t="s">
        <v>123</v>
      </c>
      <c r="G188" s="119" t="s">
        <v>124</v>
      </c>
      <c r="H188" s="81" t="s">
        <v>46</v>
      </c>
      <c r="I188" s="81">
        <v>120609</v>
      </c>
      <c r="J188" s="81" t="s">
        <v>56</v>
      </c>
      <c r="K188" s="84" t="s">
        <v>624</v>
      </c>
      <c r="L188" s="107" t="s">
        <v>463</v>
      </c>
      <c r="M188" s="65" t="s">
        <v>625</v>
      </c>
      <c r="N188" s="66">
        <v>1</v>
      </c>
      <c r="O188" s="67" t="s">
        <v>59</v>
      </c>
      <c r="P188" s="68">
        <v>1065000</v>
      </c>
      <c r="Q188" s="69">
        <f t="shared" si="14"/>
        <v>1065000</v>
      </c>
      <c r="R188" s="70"/>
      <c r="S188" s="70">
        <v>31750</v>
      </c>
      <c r="T188" s="69"/>
      <c r="U188" s="69">
        <f t="shared" si="12"/>
        <v>1096750</v>
      </c>
      <c r="V188" s="71">
        <v>1096750</v>
      </c>
      <c r="W188" s="71">
        <f t="shared" si="11"/>
        <v>0</v>
      </c>
      <c r="X188" s="69">
        <v>1096750</v>
      </c>
      <c r="Y188" s="69">
        <f t="shared" si="13"/>
        <v>0</v>
      </c>
      <c r="Z188" s="72" t="s">
        <v>265</v>
      </c>
      <c r="AA188" s="72" t="s">
        <v>626</v>
      </c>
      <c r="AB188" s="73" t="s">
        <v>267</v>
      </c>
      <c r="AC188" s="73" t="s">
        <v>459</v>
      </c>
      <c r="AD188" s="87" t="s">
        <v>621</v>
      </c>
      <c r="AE188" s="87" t="s">
        <v>53</v>
      </c>
      <c r="AF188" s="75" t="s">
        <v>22</v>
      </c>
      <c r="AG188" s="76"/>
    </row>
    <row r="189" spans="1:33" s="78" customFormat="1" ht="69.75">
      <c r="A189" s="63">
        <v>142</v>
      </c>
      <c r="B189" s="79" t="s">
        <v>619</v>
      </c>
      <c r="C189" s="111" t="s">
        <v>619</v>
      </c>
      <c r="D189" s="117" t="s">
        <v>620</v>
      </c>
      <c r="E189" s="81" t="s">
        <v>122</v>
      </c>
      <c r="F189" s="119" t="s">
        <v>123</v>
      </c>
      <c r="G189" s="119" t="s">
        <v>124</v>
      </c>
      <c r="H189" s="81" t="s">
        <v>46</v>
      </c>
      <c r="I189" s="81">
        <v>120609</v>
      </c>
      <c r="J189" s="81" t="s">
        <v>56</v>
      </c>
      <c r="K189" s="84" t="s">
        <v>136</v>
      </c>
      <c r="L189" s="107" t="s">
        <v>463</v>
      </c>
      <c r="M189" s="95" t="s">
        <v>137</v>
      </c>
      <c r="N189" s="66">
        <v>1</v>
      </c>
      <c r="O189" s="67" t="s">
        <v>74</v>
      </c>
      <c r="P189" s="68">
        <v>3500000</v>
      </c>
      <c r="Q189" s="69">
        <f t="shared" si="14"/>
        <v>3500000</v>
      </c>
      <c r="R189" s="70"/>
      <c r="S189" s="70">
        <v>-31000</v>
      </c>
      <c r="T189" s="69"/>
      <c r="U189" s="69">
        <f t="shared" si="12"/>
        <v>3469000</v>
      </c>
      <c r="V189" s="71">
        <v>3469000</v>
      </c>
      <c r="W189" s="71">
        <f t="shared" si="11"/>
        <v>0</v>
      </c>
      <c r="X189" s="69">
        <v>3469000</v>
      </c>
      <c r="Y189" s="69">
        <f t="shared" si="13"/>
        <v>0</v>
      </c>
      <c r="Z189" s="72" t="s">
        <v>265</v>
      </c>
      <c r="AA189" s="72" t="s">
        <v>622</v>
      </c>
      <c r="AB189" s="73" t="s">
        <v>267</v>
      </c>
      <c r="AC189" s="73" t="s">
        <v>274</v>
      </c>
      <c r="AD189" s="87" t="s">
        <v>621</v>
      </c>
      <c r="AE189" s="87" t="s">
        <v>53</v>
      </c>
      <c r="AF189" s="76" t="s">
        <v>22</v>
      </c>
      <c r="AG189" s="76" t="s">
        <v>330</v>
      </c>
    </row>
    <row r="190" spans="1:33" s="78" customFormat="1" ht="40.5" customHeight="1">
      <c r="A190" s="63">
        <v>143</v>
      </c>
      <c r="B190" s="79" t="s">
        <v>619</v>
      </c>
      <c r="C190" s="111" t="s">
        <v>619</v>
      </c>
      <c r="D190" s="117" t="s">
        <v>620</v>
      </c>
      <c r="E190" s="81" t="s">
        <v>122</v>
      </c>
      <c r="F190" s="119" t="s">
        <v>123</v>
      </c>
      <c r="G190" s="119" t="s">
        <v>124</v>
      </c>
      <c r="H190" s="81" t="s">
        <v>46</v>
      </c>
      <c r="I190" s="81">
        <v>120609</v>
      </c>
      <c r="J190" s="81" t="s">
        <v>56</v>
      </c>
      <c r="K190" s="84" t="s">
        <v>138</v>
      </c>
      <c r="L190" s="107" t="s">
        <v>463</v>
      </c>
      <c r="M190" s="95" t="s">
        <v>139</v>
      </c>
      <c r="N190" s="66">
        <v>1</v>
      </c>
      <c r="O190" s="67" t="s">
        <v>74</v>
      </c>
      <c r="P190" s="68">
        <v>4000000</v>
      </c>
      <c r="Q190" s="69">
        <f t="shared" si="14"/>
        <v>4000000</v>
      </c>
      <c r="R190" s="70"/>
      <c r="S190" s="70">
        <v>-36420</v>
      </c>
      <c r="T190" s="69"/>
      <c r="U190" s="69">
        <f t="shared" si="12"/>
        <v>3963580</v>
      </c>
      <c r="V190" s="71">
        <v>3963580</v>
      </c>
      <c r="W190" s="71">
        <f t="shared" si="11"/>
        <v>0</v>
      </c>
      <c r="X190" s="69">
        <v>3963580</v>
      </c>
      <c r="Y190" s="69">
        <f t="shared" si="13"/>
        <v>0</v>
      </c>
      <c r="Z190" s="72" t="s">
        <v>265</v>
      </c>
      <c r="AA190" s="72" t="s">
        <v>622</v>
      </c>
      <c r="AB190" s="73" t="s">
        <v>267</v>
      </c>
      <c r="AC190" s="73" t="s">
        <v>274</v>
      </c>
      <c r="AD190" s="87" t="s">
        <v>621</v>
      </c>
      <c r="AE190" s="87" t="s">
        <v>53</v>
      </c>
      <c r="AF190" s="76" t="s">
        <v>22</v>
      </c>
      <c r="AG190" s="76" t="s">
        <v>330</v>
      </c>
    </row>
    <row r="191" spans="1:33" s="78" customFormat="1" ht="37.5" customHeight="1">
      <c r="A191" s="63">
        <v>144</v>
      </c>
      <c r="B191" s="79" t="s">
        <v>619</v>
      </c>
      <c r="C191" s="111" t="s">
        <v>619</v>
      </c>
      <c r="D191" s="117" t="s">
        <v>620</v>
      </c>
      <c r="E191" s="81" t="s">
        <v>122</v>
      </c>
      <c r="F191" s="119" t="s">
        <v>123</v>
      </c>
      <c r="G191" s="119" t="s">
        <v>124</v>
      </c>
      <c r="H191" s="81" t="s">
        <v>46</v>
      </c>
      <c r="I191" s="81">
        <v>120609</v>
      </c>
      <c r="J191" s="81" t="s">
        <v>56</v>
      </c>
      <c r="K191" s="84" t="s">
        <v>158</v>
      </c>
      <c r="L191" s="107" t="s">
        <v>463</v>
      </c>
      <c r="M191" s="95" t="s">
        <v>159</v>
      </c>
      <c r="N191" s="66">
        <v>1</v>
      </c>
      <c r="O191" s="67" t="s">
        <v>74</v>
      </c>
      <c r="P191" s="68">
        <v>1235000</v>
      </c>
      <c r="Q191" s="69">
        <f t="shared" si="14"/>
        <v>1235000</v>
      </c>
      <c r="R191" s="70"/>
      <c r="S191" s="70">
        <v>-341550</v>
      </c>
      <c r="T191" s="69"/>
      <c r="U191" s="69">
        <f t="shared" si="12"/>
        <v>893450</v>
      </c>
      <c r="V191" s="71">
        <v>893450</v>
      </c>
      <c r="W191" s="71">
        <f t="shared" si="11"/>
        <v>0</v>
      </c>
      <c r="X191" s="69">
        <v>893450</v>
      </c>
      <c r="Y191" s="69">
        <f t="shared" si="13"/>
        <v>0</v>
      </c>
      <c r="Z191" s="72" t="s">
        <v>333</v>
      </c>
      <c r="AA191" s="72" t="s">
        <v>622</v>
      </c>
      <c r="AB191" s="73" t="s">
        <v>337</v>
      </c>
      <c r="AC191" s="73" t="s">
        <v>332</v>
      </c>
      <c r="AD191" s="87" t="s">
        <v>621</v>
      </c>
      <c r="AE191" s="87" t="s">
        <v>53</v>
      </c>
      <c r="AF191" s="76" t="s">
        <v>22</v>
      </c>
      <c r="AG191" s="76" t="s">
        <v>330</v>
      </c>
    </row>
    <row r="192" spans="1:167" s="78" customFormat="1" ht="42" customHeight="1">
      <c r="A192" s="63">
        <v>145</v>
      </c>
      <c r="B192" s="79" t="s">
        <v>619</v>
      </c>
      <c r="C192" s="111" t="s">
        <v>619</v>
      </c>
      <c r="D192" s="117" t="s">
        <v>620</v>
      </c>
      <c r="E192" s="81" t="s">
        <v>122</v>
      </c>
      <c r="F192" s="119" t="s">
        <v>123</v>
      </c>
      <c r="G192" s="119" t="s">
        <v>124</v>
      </c>
      <c r="H192" s="81" t="s">
        <v>46</v>
      </c>
      <c r="I192" s="81">
        <v>120609</v>
      </c>
      <c r="J192" s="81" t="s">
        <v>56</v>
      </c>
      <c r="K192" s="84" t="s">
        <v>161</v>
      </c>
      <c r="L192" s="107" t="s">
        <v>463</v>
      </c>
      <c r="M192" s="65" t="s">
        <v>162</v>
      </c>
      <c r="N192" s="66">
        <v>1</v>
      </c>
      <c r="O192" s="67" t="s">
        <v>74</v>
      </c>
      <c r="P192" s="68">
        <v>9300000</v>
      </c>
      <c r="Q192" s="69">
        <f t="shared" si="14"/>
        <v>9300000</v>
      </c>
      <c r="R192" s="70"/>
      <c r="S192" s="70">
        <v>-50000</v>
      </c>
      <c r="T192" s="70"/>
      <c r="U192" s="69">
        <f t="shared" si="12"/>
        <v>9250000</v>
      </c>
      <c r="V192" s="71">
        <v>9250000</v>
      </c>
      <c r="W192" s="71">
        <f t="shared" si="11"/>
        <v>0</v>
      </c>
      <c r="X192" s="69"/>
      <c r="Y192" s="69">
        <f t="shared" si="13"/>
        <v>9250000</v>
      </c>
      <c r="Z192" s="72" t="s">
        <v>333</v>
      </c>
      <c r="AA192" s="72" t="s">
        <v>488</v>
      </c>
      <c r="AB192" s="73" t="s">
        <v>337</v>
      </c>
      <c r="AC192" s="73" t="s">
        <v>332</v>
      </c>
      <c r="AD192" s="87" t="s">
        <v>621</v>
      </c>
      <c r="AE192" s="87" t="s">
        <v>53</v>
      </c>
      <c r="AF192" s="76" t="s">
        <v>208</v>
      </c>
      <c r="AG192" s="76" t="s">
        <v>330</v>
      </c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</row>
    <row r="193" spans="1:33" s="78" customFormat="1" ht="42" customHeight="1">
      <c r="A193" s="63">
        <v>146</v>
      </c>
      <c r="B193" s="65" t="s">
        <v>627</v>
      </c>
      <c r="C193" s="111" t="s">
        <v>326</v>
      </c>
      <c r="D193" s="84" t="s">
        <v>628</v>
      </c>
      <c r="E193" s="81" t="s">
        <v>166</v>
      </c>
      <c r="F193" s="185" t="s">
        <v>167</v>
      </c>
      <c r="G193" s="81" t="s">
        <v>168</v>
      </c>
      <c r="H193" s="81" t="s">
        <v>46</v>
      </c>
      <c r="I193" s="81" t="s">
        <v>169</v>
      </c>
      <c r="J193" s="81" t="s">
        <v>170</v>
      </c>
      <c r="K193" s="81" t="s">
        <v>171</v>
      </c>
      <c r="L193" s="107" t="s">
        <v>50</v>
      </c>
      <c r="M193" s="65" t="s">
        <v>172</v>
      </c>
      <c r="N193" s="66">
        <v>1</v>
      </c>
      <c r="O193" s="67" t="s">
        <v>173</v>
      </c>
      <c r="P193" s="68">
        <v>896000</v>
      </c>
      <c r="Q193" s="69">
        <v>896000</v>
      </c>
      <c r="R193" s="70"/>
      <c r="S193" s="70">
        <v>-109000</v>
      </c>
      <c r="T193" s="69"/>
      <c r="U193" s="69">
        <f t="shared" si="12"/>
        <v>787000</v>
      </c>
      <c r="V193" s="71">
        <v>787000</v>
      </c>
      <c r="W193" s="71">
        <f t="shared" si="11"/>
        <v>0</v>
      </c>
      <c r="X193" s="69">
        <v>787000</v>
      </c>
      <c r="Y193" s="69">
        <f t="shared" si="13"/>
        <v>0</v>
      </c>
      <c r="Z193" s="72" t="s">
        <v>333</v>
      </c>
      <c r="AA193" s="72"/>
      <c r="AB193" s="73" t="s">
        <v>331</v>
      </c>
      <c r="AC193" s="73" t="s">
        <v>274</v>
      </c>
      <c r="AD193" s="87" t="s">
        <v>329</v>
      </c>
      <c r="AE193" s="87" t="s">
        <v>329</v>
      </c>
      <c r="AF193" s="76" t="s">
        <v>22</v>
      </c>
      <c r="AG193" s="76" t="s">
        <v>341</v>
      </c>
    </row>
    <row r="194" spans="1:33" s="78" customFormat="1" ht="39.75" customHeight="1">
      <c r="A194" s="63">
        <v>147</v>
      </c>
      <c r="B194" s="65" t="s">
        <v>627</v>
      </c>
      <c r="C194" s="111" t="s">
        <v>326</v>
      </c>
      <c r="D194" s="84" t="s">
        <v>628</v>
      </c>
      <c r="E194" s="81" t="s">
        <v>166</v>
      </c>
      <c r="F194" s="185" t="s">
        <v>167</v>
      </c>
      <c r="G194" s="81" t="s">
        <v>168</v>
      </c>
      <c r="H194" s="81" t="s">
        <v>46</v>
      </c>
      <c r="I194" s="81">
        <v>120609</v>
      </c>
      <c r="J194" s="81" t="s">
        <v>56</v>
      </c>
      <c r="K194" s="81" t="s">
        <v>335</v>
      </c>
      <c r="L194" s="107" t="s">
        <v>50</v>
      </c>
      <c r="M194" s="108" t="s">
        <v>336</v>
      </c>
      <c r="N194" s="67">
        <v>1</v>
      </c>
      <c r="O194" s="67" t="s">
        <v>127</v>
      </c>
      <c r="P194" s="69">
        <v>320000</v>
      </c>
      <c r="Q194" s="71">
        <v>320000</v>
      </c>
      <c r="R194" s="69"/>
      <c r="S194" s="71"/>
      <c r="T194" s="71"/>
      <c r="U194" s="69">
        <f t="shared" si="12"/>
        <v>320000</v>
      </c>
      <c r="V194" s="69">
        <v>320000</v>
      </c>
      <c r="W194" s="71">
        <f t="shared" si="11"/>
        <v>0</v>
      </c>
      <c r="X194" s="69">
        <v>320000</v>
      </c>
      <c r="Y194" s="69">
        <f t="shared" si="13"/>
        <v>0</v>
      </c>
      <c r="Z194" s="72" t="s">
        <v>333</v>
      </c>
      <c r="AA194" s="72"/>
      <c r="AB194" s="73" t="s">
        <v>337</v>
      </c>
      <c r="AC194" s="73" t="s">
        <v>332</v>
      </c>
      <c r="AD194" s="87" t="s">
        <v>329</v>
      </c>
      <c r="AE194" s="87" t="s">
        <v>329</v>
      </c>
      <c r="AF194" s="76" t="s">
        <v>22</v>
      </c>
      <c r="AG194" s="76"/>
    </row>
    <row r="195" spans="1:33" s="78" customFormat="1" ht="36" customHeight="1">
      <c r="A195" s="63">
        <v>148</v>
      </c>
      <c r="B195" s="65" t="s">
        <v>629</v>
      </c>
      <c r="C195" s="111" t="s">
        <v>630</v>
      </c>
      <c r="D195" s="84" t="s">
        <v>631</v>
      </c>
      <c r="E195" s="81" t="s">
        <v>166</v>
      </c>
      <c r="F195" s="185" t="s">
        <v>167</v>
      </c>
      <c r="G195" s="81" t="s">
        <v>168</v>
      </c>
      <c r="H195" s="81" t="s">
        <v>46</v>
      </c>
      <c r="I195" s="81" t="s">
        <v>169</v>
      </c>
      <c r="J195" s="81" t="s">
        <v>170</v>
      </c>
      <c r="K195" s="81" t="s">
        <v>186</v>
      </c>
      <c r="L195" s="107" t="s">
        <v>547</v>
      </c>
      <c r="M195" s="65" t="s">
        <v>187</v>
      </c>
      <c r="N195" s="66">
        <v>1</v>
      </c>
      <c r="O195" s="67" t="s">
        <v>173</v>
      </c>
      <c r="P195" s="68">
        <v>1980000</v>
      </c>
      <c r="Q195" s="70">
        <v>1980000</v>
      </c>
      <c r="R195" s="70"/>
      <c r="S195" s="70">
        <v>-5000</v>
      </c>
      <c r="T195" s="69"/>
      <c r="U195" s="69">
        <f t="shared" si="12"/>
        <v>1975000</v>
      </c>
      <c r="V195" s="71">
        <v>1975000</v>
      </c>
      <c r="W195" s="71">
        <f t="shared" si="11"/>
        <v>0</v>
      </c>
      <c r="X195" s="69">
        <v>1975000</v>
      </c>
      <c r="Y195" s="69">
        <f t="shared" si="13"/>
        <v>0</v>
      </c>
      <c r="Z195" s="72" t="s">
        <v>333</v>
      </c>
      <c r="AA195" s="72" t="s">
        <v>533</v>
      </c>
      <c r="AB195" s="73" t="s">
        <v>331</v>
      </c>
      <c r="AC195" s="73" t="s">
        <v>274</v>
      </c>
      <c r="AD195" s="87" t="s">
        <v>329</v>
      </c>
      <c r="AE195" s="87" t="s">
        <v>329</v>
      </c>
      <c r="AF195" s="76" t="s">
        <v>22</v>
      </c>
      <c r="AG195" s="76" t="s">
        <v>358</v>
      </c>
    </row>
    <row r="196" spans="1:33" s="78" customFormat="1" ht="93">
      <c r="A196" s="63">
        <v>149</v>
      </c>
      <c r="B196" s="65" t="s">
        <v>632</v>
      </c>
      <c r="C196" s="111" t="s">
        <v>326</v>
      </c>
      <c r="D196" s="84" t="s">
        <v>633</v>
      </c>
      <c r="E196" s="81" t="s">
        <v>122</v>
      </c>
      <c r="F196" s="185" t="s">
        <v>123</v>
      </c>
      <c r="G196" s="81" t="s">
        <v>124</v>
      </c>
      <c r="H196" s="81" t="s">
        <v>46</v>
      </c>
      <c r="I196" s="81" t="s">
        <v>140</v>
      </c>
      <c r="J196" s="81" t="s">
        <v>141</v>
      </c>
      <c r="K196" s="84" t="s">
        <v>634</v>
      </c>
      <c r="L196" s="107"/>
      <c r="M196" s="65" t="s">
        <v>635</v>
      </c>
      <c r="N196" s="66">
        <v>2</v>
      </c>
      <c r="O196" s="67" t="s">
        <v>59</v>
      </c>
      <c r="P196" s="68"/>
      <c r="Q196" s="70">
        <v>0</v>
      </c>
      <c r="R196" s="70"/>
      <c r="S196" s="70"/>
      <c r="T196" s="69">
        <v>74600</v>
      </c>
      <c r="U196" s="69">
        <f t="shared" si="12"/>
        <v>74600</v>
      </c>
      <c r="V196" s="71">
        <v>74600</v>
      </c>
      <c r="W196" s="71">
        <f t="shared" si="11"/>
        <v>0</v>
      </c>
      <c r="X196" s="69">
        <v>74600</v>
      </c>
      <c r="Y196" s="69">
        <f t="shared" si="13"/>
        <v>0</v>
      </c>
      <c r="Z196" s="72"/>
      <c r="AA196" s="72"/>
      <c r="AB196" s="73"/>
      <c r="AC196" s="73"/>
      <c r="AD196" s="87"/>
      <c r="AE196" s="87" t="s">
        <v>53</v>
      </c>
      <c r="AF196" s="76" t="s">
        <v>22</v>
      </c>
      <c r="AG196" s="76" t="s">
        <v>636</v>
      </c>
    </row>
    <row r="197" spans="1:33" s="78" customFormat="1" ht="40.5" customHeight="1">
      <c r="A197" s="63">
        <v>150</v>
      </c>
      <c r="B197" s="65" t="s">
        <v>637</v>
      </c>
      <c r="C197" s="111" t="s">
        <v>326</v>
      </c>
      <c r="D197" s="84" t="s">
        <v>638</v>
      </c>
      <c r="E197" s="81" t="s">
        <v>166</v>
      </c>
      <c r="F197" s="185" t="s">
        <v>167</v>
      </c>
      <c r="G197" s="81" t="s">
        <v>168</v>
      </c>
      <c r="H197" s="81" t="s">
        <v>46</v>
      </c>
      <c r="I197" s="81" t="s">
        <v>169</v>
      </c>
      <c r="J197" s="81" t="s">
        <v>170</v>
      </c>
      <c r="K197" s="81" t="s">
        <v>171</v>
      </c>
      <c r="L197" s="107" t="s">
        <v>50</v>
      </c>
      <c r="M197" s="65" t="s">
        <v>172</v>
      </c>
      <c r="N197" s="66">
        <v>1</v>
      </c>
      <c r="O197" s="67" t="s">
        <v>173</v>
      </c>
      <c r="P197" s="68">
        <v>896000</v>
      </c>
      <c r="Q197" s="69">
        <v>896000</v>
      </c>
      <c r="R197" s="70"/>
      <c r="S197" s="70">
        <v>-28000</v>
      </c>
      <c r="T197" s="69"/>
      <c r="U197" s="69">
        <f t="shared" si="12"/>
        <v>868000</v>
      </c>
      <c r="V197" s="71">
        <v>868000</v>
      </c>
      <c r="W197" s="71">
        <f t="shared" si="11"/>
        <v>0</v>
      </c>
      <c r="X197" s="69">
        <v>868000</v>
      </c>
      <c r="Y197" s="69">
        <f t="shared" si="13"/>
        <v>0</v>
      </c>
      <c r="Z197" s="72" t="s">
        <v>333</v>
      </c>
      <c r="AA197" s="72" t="s">
        <v>533</v>
      </c>
      <c r="AB197" s="73" t="s">
        <v>331</v>
      </c>
      <c r="AC197" s="73" t="s">
        <v>274</v>
      </c>
      <c r="AD197" s="87" t="s">
        <v>329</v>
      </c>
      <c r="AE197" s="87" t="s">
        <v>329</v>
      </c>
      <c r="AF197" s="76" t="s">
        <v>22</v>
      </c>
      <c r="AG197" s="76" t="s">
        <v>341</v>
      </c>
    </row>
    <row r="198" spans="1:33" s="78" customFormat="1" ht="43.5" customHeight="1">
      <c r="A198" s="63">
        <v>151</v>
      </c>
      <c r="B198" s="89" t="s">
        <v>637</v>
      </c>
      <c r="C198" s="106" t="s">
        <v>326</v>
      </c>
      <c r="D198" s="99" t="s">
        <v>638</v>
      </c>
      <c r="E198" s="81" t="s">
        <v>166</v>
      </c>
      <c r="F198" s="185" t="s">
        <v>167</v>
      </c>
      <c r="G198" s="81" t="s">
        <v>168</v>
      </c>
      <c r="H198" s="81" t="s">
        <v>46</v>
      </c>
      <c r="I198" s="81">
        <v>120609</v>
      </c>
      <c r="J198" s="81" t="s">
        <v>56</v>
      </c>
      <c r="K198" s="81" t="s">
        <v>335</v>
      </c>
      <c r="L198" s="107" t="s">
        <v>50</v>
      </c>
      <c r="M198" s="108" t="s">
        <v>336</v>
      </c>
      <c r="N198" s="67">
        <v>1</v>
      </c>
      <c r="O198" s="67" t="s">
        <v>127</v>
      </c>
      <c r="P198" s="94">
        <v>320000</v>
      </c>
      <c r="Q198" s="71">
        <v>320000</v>
      </c>
      <c r="R198" s="69"/>
      <c r="S198" s="71"/>
      <c r="T198" s="71"/>
      <c r="U198" s="69">
        <f t="shared" si="12"/>
        <v>320000</v>
      </c>
      <c r="V198" s="71">
        <v>319930</v>
      </c>
      <c r="W198" s="71">
        <f t="shared" si="11"/>
        <v>70</v>
      </c>
      <c r="X198" s="69">
        <v>319930</v>
      </c>
      <c r="Y198" s="69">
        <f t="shared" si="13"/>
        <v>0</v>
      </c>
      <c r="Z198" s="72" t="s">
        <v>333</v>
      </c>
      <c r="AA198" s="72" t="s">
        <v>443</v>
      </c>
      <c r="AB198" s="73" t="s">
        <v>337</v>
      </c>
      <c r="AC198" s="73" t="s">
        <v>332</v>
      </c>
      <c r="AD198" s="87" t="s">
        <v>329</v>
      </c>
      <c r="AE198" s="92" t="s">
        <v>329</v>
      </c>
      <c r="AF198" s="76" t="s">
        <v>22</v>
      </c>
      <c r="AG198" s="76"/>
    </row>
    <row r="199" spans="1:33" s="78" customFormat="1" ht="45" customHeight="1">
      <c r="A199" s="63">
        <v>152</v>
      </c>
      <c r="B199" s="89" t="s">
        <v>639</v>
      </c>
      <c r="C199" s="106" t="s">
        <v>640</v>
      </c>
      <c r="D199" s="99" t="s">
        <v>641</v>
      </c>
      <c r="E199" s="81" t="s">
        <v>166</v>
      </c>
      <c r="F199" s="185" t="s">
        <v>167</v>
      </c>
      <c r="G199" s="81" t="s">
        <v>168</v>
      </c>
      <c r="H199" s="81" t="s">
        <v>46</v>
      </c>
      <c r="I199" s="81" t="s">
        <v>169</v>
      </c>
      <c r="J199" s="81" t="s">
        <v>170</v>
      </c>
      <c r="K199" s="81" t="s">
        <v>171</v>
      </c>
      <c r="L199" s="107" t="s">
        <v>642</v>
      </c>
      <c r="M199" s="65" t="s">
        <v>172</v>
      </c>
      <c r="N199" s="66">
        <v>1</v>
      </c>
      <c r="O199" s="67" t="s">
        <v>173</v>
      </c>
      <c r="P199" s="68">
        <v>896000</v>
      </c>
      <c r="Q199" s="69">
        <v>896000</v>
      </c>
      <c r="R199" s="70"/>
      <c r="S199" s="70">
        <v>-28000</v>
      </c>
      <c r="T199" s="69"/>
      <c r="U199" s="69">
        <f t="shared" si="12"/>
        <v>868000</v>
      </c>
      <c r="V199" s="71">
        <v>868000</v>
      </c>
      <c r="W199" s="71">
        <f t="shared" si="11"/>
        <v>0</v>
      </c>
      <c r="X199" s="69">
        <v>868000</v>
      </c>
      <c r="Y199" s="69">
        <f t="shared" si="13"/>
        <v>0</v>
      </c>
      <c r="Z199" s="72" t="s">
        <v>333</v>
      </c>
      <c r="AA199" s="72" t="s">
        <v>498</v>
      </c>
      <c r="AB199" s="73" t="s">
        <v>331</v>
      </c>
      <c r="AC199" s="73" t="s">
        <v>274</v>
      </c>
      <c r="AD199" s="87" t="s">
        <v>329</v>
      </c>
      <c r="AE199" s="92" t="s">
        <v>329</v>
      </c>
      <c r="AF199" s="76" t="s">
        <v>22</v>
      </c>
      <c r="AG199" s="76" t="s">
        <v>378</v>
      </c>
    </row>
    <row r="200" spans="1:33" s="78" customFormat="1" ht="40.5" customHeight="1">
      <c r="A200" s="63">
        <v>153</v>
      </c>
      <c r="B200" s="65" t="s">
        <v>643</v>
      </c>
      <c r="C200" s="111" t="s">
        <v>644</v>
      </c>
      <c r="D200" s="123" t="s">
        <v>645</v>
      </c>
      <c r="E200" s="179">
        <v>79001</v>
      </c>
      <c r="F200" s="119" t="s">
        <v>44</v>
      </c>
      <c r="G200" s="119" t="s">
        <v>45</v>
      </c>
      <c r="H200" s="81" t="s">
        <v>46</v>
      </c>
      <c r="I200" s="81" t="s">
        <v>47</v>
      </c>
      <c r="J200" s="81" t="s">
        <v>48</v>
      </c>
      <c r="K200" s="84" t="s">
        <v>65</v>
      </c>
      <c r="L200" s="107" t="s">
        <v>426</v>
      </c>
      <c r="M200" s="65" t="s">
        <v>66</v>
      </c>
      <c r="N200" s="66">
        <v>20</v>
      </c>
      <c r="O200" s="67" t="s">
        <v>52</v>
      </c>
      <c r="P200" s="103">
        <v>38000</v>
      </c>
      <c r="Q200" s="69">
        <f>+N200*P200</f>
        <v>760000</v>
      </c>
      <c r="R200" s="70"/>
      <c r="S200" s="71">
        <v>-475000</v>
      </c>
      <c r="T200" s="69"/>
      <c r="U200" s="69">
        <f t="shared" si="12"/>
        <v>285000</v>
      </c>
      <c r="V200" s="71">
        <v>285000</v>
      </c>
      <c r="W200" s="71">
        <f t="shared" si="11"/>
        <v>0</v>
      </c>
      <c r="X200" s="69">
        <v>285000</v>
      </c>
      <c r="Y200" s="69">
        <f t="shared" si="13"/>
        <v>0</v>
      </c>
      <c r="Z200" s="72" t="s">
        <v>303</v>
      </c>
      <c r="AA200" s="72" t="s">
        <v>646</v>
      </c>
      <c r="AB200" s="73" t="s">
        <v>331</v>
      </c>
      <c r="AC200" s="73" t="s">
        <v>274</v>
      </c>
      <c r="AD200" s="87" t="s">
        <v>466</v>
      </c>
      <c r="AE200" s="92" t="s">
        <v>466</v>
      </c>
      <c r="AF200" s="115" t="s">
        <v>22</v>
      </c>
      <c r="AG200" s="122" t="s">
        <v>330</v>
      </c>
    </row>
    <row r="201" spans="1:33" s="78" customFormat="1" ht="93">
      <c r="A201" s="63">
        <v>154</v>
      </c>
      <c r="B201" s="89" t="s">
        <v>643</v>
      </c>
      <c r="C201" s="106" t="s">
        <v>644</v>
      </c>
      <c r="D201" s="123" t="s">
        <v>645</v>
      </c>
      <c r="E201" s="179">
        <v>79001</v>
      </c>
      <c r="F201" s="119" t="s">
        <v>44</v>
      </c>
      <c r="G201" s="119" t="s">
        <v>45</v>
      </c>
      <c r="H201" s="81" t="s">
        <v>46</v>
      </c>
      <c r="I201" s="81">
        <v>120609</v>
      </c>
      <c r="J201" s="81" t="s">
        <v>56</v>
      </c>
      <c r="K201" s="84" t="s">
        <v>514</v>
      </c>
      <c r="L201" s="107" t="s">
        <v>426</v>
      </c>
      <c r="M201" s="65" t="s">
        <v>515</v>
      </c>
      <c r="N201" s="66">
        <v>1</v>
      </c>
      <c r="O201" s="67" t="s">
        <v>59</v>
      </c>
      <c r="P201" s="103">
        <v>150000</v>
      </c>
      <c r="Q201" s="69">
        <f>+N201*P201</f>
        <v>150000</v>
      </c>
      <c r="R201" s="70"/>
      <c r="S201" s="70"/>
      <c r="T201" s="69"/>
      <c r="U201" s="69">
        <f t="shared" si="12"/>
        <v>150000</v>
      </c>
      <c r="V201" s="71">
        <v>150000</v>
      </c>
      <c r="W201" s="71">
        <f t="shared" si="11"/>
        <v>0</v>
      </c>
      <c r="X201" s="69">
        <v>150000</v>
      </c>
      <c r="Y201" s="69">
        <f t="shared" si="13"/>
        <v>0</v>
      </c>
      <c r="Z201" s="72" t="s">
        <v>303</v>
      </c>
      <c r="AA201" s="72"/>
      <c r="AB201" s="73" t="s">
        <v>331</v>
      </c>
      <c r="AC201" s="73" t="s">
        <v>274</v>
      </c>
      <c r="AD201" s="87" t="s">
        <v>466</v>
      </c>
      <c r="AE201" s="92" t="s">
        <v>466</v>
      </c>
      <c r="AF201" s="76" t="s">
        <v>22</v>
      </c>
      <c r="AG201" s="76"/>
    </row>
    <row r="202" spans="1:33" s="78" customFormat="1" ht="93">
      <c r="A202" s="63">
        <v>155</v>
      </c>
      <c r="B202" s="89" t="s">
        <v>643</v>
      </c>
      <c r="C202" s="106" t="s">
        <v>644</v>
      </c>
      <c r="D202" s="123" t="s">
        <v>645</v>
      </c>
      <c r="E202" s="179">
        <v>79001</v>
      </c>
      <c r="F202" s="119" t="s">
        <v>44</v>
      </c>
      <c r="G202" s="119" t="s">
        <v>45</v>
      </c>
      <c r="H202" s="81" t="s">
        <v>46</v>
      </c>
      <c r="I202" s="81">
        <v>120609</v>
      </c>
      <c r="J202" s="81" t="s">
        <v>56</v>
      </c>
      <c r="K202" s="84" t="s">
        <v>76</v>
      </c>
      <c r="L202" s="107" t="s">
        <v>426</v>
      </c>
      <c r="M202" s="65" t="s">
        <v>77</v>
      </c>
      <c r="N202" s="66">
        <v>1</v>
      </c>
      <c r="O202" s="67" t="s">
        <v>59</v>
      </c>
      <c r="P202" s="68">
        <v>70000</v>
      </c>
      <c r="Q202" s="69">
        <f>+N202*P202</f>
        <v>70000</v>
      </c>
      <c r="R202" s="70"/>
      <c r="S202" s="71"/>
      <c r="T202" s="69"/>
      <c r="U202" s="69">
        <f t="shared" si="12"/>
        <v>70000</v>
      </c>
      <c r="V202" s="69">
        <v>68000</v>
      </c>
      <c r="W202" s="71">
        <f t="shared" si="11"/>
        <v>2000</v>
      </c>
      <c r="X202" s="69">
        <v>68000</v>
      </c>
      <c r="Y202" s="69">
        <f t="shared" si="13"/>
        <v>0</v>
      </c>
      <c r="Z202" s="72" t="s">
        <v>303</v>
      </c>
      <c r="AA202" s="72"/>
      <c r="AB202" s="73" t="s">
        <v>267</v>
      </c>
      <c r="AC202" s="73" t="s">
        <v>459</v>
      </c>
      <c r="AD202" s="87" t="s">
        <v>466</v>
      </c>
      <c r="AE202" s="92" t="s">
        <v>466</v>
      </c>
      <c r="AF202" s="76" t="s">
        <v>22</v>
      </c>
      <c r="AG202" s="75"/>
    </row>
    <row r="203" spans="1:33" s="78" customFormat="1" ht="93">
      <c r="A203" s="63">
        <v>156</v>
      </c>
      <c r="B203" s="89" t="s">
        <v>643</v>
      </c>
      <c r="C203" s="106" t="s">
        <v>644</v>
      </c>
      <c r="D203" s="123" t="s">
        <v>645</v>
      </c>
      <c r="E203" s="179">
        <v>79001</v>
      </c>
      <c r="F203" s="119" t="s">
        <v>44</v>
      </c>
      <c r="G203" s="119" t="s">
        <v>45</v>
      </c>
      <c r="H203" s="81" t="s">
        <v>46</v>
      </c>
      <c r="I203" s="81">
        <v>120609</v>
      </c>
      <c r="J203" s="81" t="s">
        <v>56</v>
      </c>
      <c r="K203" s="84" t="s">
        <v>538</v>
      </c>
      <c r="L203" s="107" t="s">
        <v>426</v>
      </c>
      <c r="M203" s="65" t="s">
        <v>647</v>
      </c>
      <c r="N203" s="66">
        <v>1</v>
      </c>
      <c r="O203" s="67" t="s">
        <v>59</v>
      </c>
      <c r="P203" s="103">
        <v>500000</v>
      </c>
      <c r="Q203" s="69">
        <f>+N203*P203</f>
        <v>500000</v>
      </c>
      <c r="R203" s="70"/>
      <c r="S203" s="70"/>
      <c r="T203" s="69"/>
      <c r="U203" s="69">
        <f t="shared" si="12"/>
        <v>500000</v>
      </c>
      <c r="V203" s="71">
        <v>500000</v>
      </c>
      <c r="W203" s="71">
        <f t="shared" si="11"/>
        <v>0</v>
      </c>
      <c r="X203" s="69">
        <v>500000</v>
      </c>
      <c r="Y203" s="69">
        <f t="shared" si="13"/>
        <v>0</v>
      </c>
      <c r="Z203" s="72" t="s">
        <v>303</v>
      </c>
      <c r="AA203" s="72"/>
      <c r="AB203" s="73" t="s">
        <v>267</v>
      </c>
      <c r="AC203" s="73" t="s">
        <v>459</v>
      </c>
      <c r="AD203" s="87" t="s">
        <v>466</v>
      </c>
      <c r="AE203" s="92" t="s">
        <v>466</v>
      </c>
      <c r="AF203" s="76" t="s">
        <v>22</v>
      </c>
      <c r="AG203" s="76"/>
    </row>
    <row r="204" spans="1:33" s="78" customFormat="1" ht="75">
      <c r="A204" s="63">
        <v>157</v>
      </c>
      <c r="B204" s="89" t="s">
        <v>648</v>
      </c>
      <c r="C204" s="106" t="s">
        <v>326</v>
      </c>
      <c r="D204" s="123" t="s">
        <v>649</v>
      </c>
      <c r="E204" s="81" t="s">
        <v>166</v>
      </c>
      <c r="F204" s="185" t="s">
        <v>167</v>
      </c>
      <c r="G204" s="81" t="s">
        <v>168</v>
      </c>
      <c r="H204" s="81" t="s">
        <v>46</v>
      </c>
      <c r="I204" s="81" t="s">
        <v>169</v>
      </c>
      <c r="J204" s="81" t="s">
        <v>170</v>
      </c>
      <c r="K204" s="84" t="s">
        <v>171</v>
      </c>
      <c r="L204" s="107" t="s">
        <v>426</v>
      </c>
      <c r="M204" s="65" t="s">
        <v>172</v>
      </c>
      <c r="N204" s="66">
        <v>1</v>
      </c>
      <c r="O204" s="67" t="s">
        <v>264</v>
      </c>
      <c r="P204" s="103">
        <v>500000</v>
      </c>
      <c r="Q204" s="69">
        <v>0</v>
      </c>
      <c r="R204" s="70"/>
      <c r="S204" s="70">
        <v>0</v>
      </c>
      <c r="T204" s="69">
        <v>896000</v>
      </c>
      <c r="U204" s="69">
        <f>+Q204+S204+T204</f>
        <v>896000</v>
      </c>
      <c r="V204" s="71"/>
      <c r="W204" s="71">
        <f>+U204-V204</f>
        <v>896000</v>
      </c>
      <c r="X204" s="69"/>
      <c r="Y204" s="69">
        <f t="shared" si="13"/>
        <v>0</v>
      </c>
      <c r="Z204" s="72" t="s">
        <v>303</v>
      </c>
      <c r="AA204" s="72"/>
      <c r="AB204" s="73" t="s">
        <v>267</v>
      </c>
      <c r="AC204" s="73" t="s">
        <v>459</v>
      </c>
      <c r="AD204" s="87" t="s">
        <v>466</v>
      </c>
      <c r="AE204" s="92" t="s">
        <v>466</v>
      </c>
      <c r="AF204" s="76" t="s">
        <v>650</v>
      </c>
      <c r="AG204" s="76" t="s">
        <v>651</v>
      </c>
    </row>
    <row r="205" spans="1:33" s="78" customFormat="1" ht="75">
      <c r="A205" s="63">
        <v>158</v>
      </c>
      <c r="B205" s="89" t="s">
        <v>648</v>
      </c>
      <c r="C205" s="106" t="s">
        <v>326</v>
      </c>
      <c r="D205" s="123" t="s">
        <v>645</v>
      </c>
      <c r="E205" s="81" t="s">
        <v>166</v>
      </c>
      <c r="F205" s="185" t="s">
        <v>167</v>
      </c>
      <c r="G205" s="81" t="s">
        <v>168</v>
      </c>
      <c r="H205" s="81" t="s">
        <v>46</v>
      </c>
      <c r="I205" s="81" t="s">
        <v>169</v>
      </c>
      <c r="J205" s="81" t="s">
        <v>170</v>
      </c>
      <c r="K205" s="84" t="s">
        <v>652</v>
      </c>
      <c r="L205" s="107" t="s">
        <v>426</v>
      </c>
      <c r="M205" s="65" t="s">
        <v>653</v>
      </c>
      <c r="N205" s="66">
        <v>1</v>
      </c>
      <c r="O205" s="67" t="s">
        <v>100</v>
      </c>
      <c r="P205" s="103">
        <v>500000</v>
      </c>
      <c r="Q205" s="69">
        <v>0</v>
      </c>
      <c r="R205" s="70"/>
      <c r="S205" s="70">
        <v>0</v>
      </c>
      <c r="T205" s="69">
        <v>33700</v>
      </c>
      <c r="U205" s="69">
        <f>+Q205+S205+T205</f>
        <v>33700</v>
      </c>
      <c r="V205" s="71"/>
      <c r="W205" s="71">
        <f>+U205-V205</f>
        <v>33700</v>
      </c>
      <c r="X205" s="69"/>
      <c r="Y205" s="69">
        <f t="shared" si="13"/>
        <v>0</v>
      </c>
      <c r="Z205" s="72" t="s">
        <v>303</v>
      </c>
      <c r="AA205" s="72"/>
      <c r="AB205" s="73" t="s">
        <v>267</v>
      </c>
      <c r="AC205" s="124" t="s">
        <v>459</v>
      </c>
      <c r="AD205" s="87" t="s">
        <v>466</v>
      </c>
      <c r="AE205" s="92" t="s">
        <v>466</v>
      </c>
      <c r="AF205" s="76" t="s">
        <v>650</v>
      </c>
      <c r="AG205" s="76" t="s">
        <v>651</v>
      </c>
    </row>
    <row r="206" spans="1:33" s="138" customFormat="1" ht="30" customHeight="1">
      <c r="A206" s="125"/>
      <c r="B206" s="126"/>
      <c r="C206" s="194"/>
      <c r="D206" s="127" t="s">
        <v>654</v>
      </c>
      <c r="E206" s="195"/>
      <c r="F206" s="195"/>
      <c r="G206" s="196"/>
      <c r="H206" s="197"/>
      <c r="I206" s="196"/>
      <c r="J206" s="196"/>
      <c r="K206" s="127"/>
      <c r="L206" s="150"/>
      <c r="M206" s="128" t="s">
        <v>655</v>
      </c>
      <c r="N206" s="129"/>
      <c r="O206" s="130"/>
      <c r="P206" s="131"/>
      <c r="Q206" s="132">
        <f aca="true" t="shared" si="15" ref="Q206:Y206">SUBTOTAL(9,Q14:Q205)</f>
        <v>293274900</v>
      </c>
      <c r="R206" s="132">
        <f t="shared" si="15"/>
        <v>0</v>
      </c>
      <c r="S206" s="132">
        <f t="shared" si="15"/>
        <v>-2177470</v>
      </c>
      <c r="T206" s="132">
        <f t="shared" si="15"/>
        <v>5027319</v>
      </c>
      <c r="U206" s="132">
        <f t="shared" si="15"/>
        <v>296124749</v>
      </c>
      <c r="V206" s="132">
        <f t="shared" si="15"/>
        <v>291854086.5</v>
      </c>
      <c r="W206" s="132">
        <f t="shared" si="15"/>
        <v>4270662.5</v>
      </c>
      <c r="X206" s="132">
        <f t="shared" si="15"/>
        <v>136573489.48</v>
      </c>
      <c r="Y206" s="132">
        <f t="shared" si="15"/>
        <v>155280597.01999998</v>
      </c>
      <c r="Z206" s="133"/>
      <c r="AA206" s="134"/>
      <c r="AB206" s="198"/>
      <c r="AC206" s="135"/>
      <c r="AD206" s="136"/>
      <c r="AE206" s="136"/>
      <c r="AF206" s="137"/>
      <c r="AG206" s="136"/>
    </row>
    <row r="207" spans="1:167" s="138" customFormat="1" ht="30" customHeight="1">
      <c r="A207" s="125"/>
      <c r="B207" s="126"/>
      <c r="C207" s="199"/>
      <c r="D207" s="200"/>
      <c r="E207" s="201"/>
      <c r="F207" s="201"/>
      <c r="G207" s="202"/>
      <c r="H207" s="202"/>
      <c r="I207" s="203"/>
      <c r="J207" s="203"/>
      <c r="K207" s="139"/>
      <c r="L207" s="204"/>
      <c r="M207" s="140" t="s">
        <v>656</v>
      </c>
      <c r="N207" s="141"/>
      <c r="O207" s="142"/>
      <c r="P207" s="132"/>
      <c r="Q207" s="143">
        <f aca="true" t="shared" si="16" ref="Q207:Y207">+Q206-Q208</f>
        <v>282233000</v>
      </c>
      <c r="R207" s="143">
        <f t="shared" si="16"/>
        <v>0</v>
      </c>
      <c r="S207" s="143">
        <f t="shared" si="16"/>
        <v>-1975941</v>
      </c>
      <c r="T207" s="143">
        <f t="shared" si="16"/>
        <v>-1035893</v>
      </c>
      <c r="U207" s="143">
        <f t="shared" si="16"/>
        <v>279221166</v>
      </c>
      <c r="V207" s="143">
        <f t="shared" si="16"/>
        <v>278237064.42</v>
      </c>
      <c r="W207" s="143">
        <f t="shared" si="16"/>
        <v>984101.5800000001</v>
      </c>
      <c r="X207" s="143">
        <f t="shared" si="16"/>
        <v>128717208.39999999</v>
      </c>
      <c r="Y207" s="143">
        <f t="shared" si="16"/>
        <v>149519856.01999998</v>
      </c>
      <c r="Z207" s="144"/>
      <c r="AA207" s="134"/>
      <c r="AB207" s="198"/>
      <c r="AC207" s="145"/>
      <c r="AD207" s="136"/>
      <c r="AE207" s="136"/>
      <c r="AF207" s="137"/>
      <c r="AG207" s="13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6"/>
      <c r="CU207" s="146"/>
      <c r="CV207" s="146"/>
      <c r="CW207" s="146"/>
      <c r="CX207" s="146"/>
      <c r="CY207" s="146"/>
      <c r="CZ207" s="146"/>
      <c r="DA207" s="146"/>
      <c r="DB207" s="146"/>
      <c r="DC207" s="146"/>
      <c r="DD207" s="146"/>
      <c r="DE207" s="146"/>
      <c r="DF207" s="146"/>
      <c r="DG207" s="146"/>
      <c r="DH207" s="146"/>
      <c r="DI207" s="146"/>
      <c r="DJ207" s="146"/>
      <c r="DK207" s="146"/>
      <c r="DL207" s="146"/>
      <c r="DM207" s="146"/>
      <c r="DN207" s="146"/>
      <c r="DO207" s="146"/>
      <c r="DP207" s="146"/>
      <c r="DQ207" s="146"/>
      <c r="DR207" s="146"/>
      <c r="DS207" s="146"/>
      <c r="DT207" s="146"/>
      <c r="DU207" s="146"/>
      <c r="DV207" s="146"/>
      <c r="DW207" s="146"/>
      <c r="DX207" s="146"/>
      <c r="DY207" s="146"/>
      <c r="DZ207" s="146"/>
      <c r="EA207" s="146"/>
      <c r="EB207" s="146"/>
      <c r="EC207" s="146"/>
      <c r="ED207" s="146"/>
      <c r="EE207" s="146"/>
      <c r="EF207" s="146"/>
      <c r="EG207" s="146"/>
      <c r="EH207" s="146"/>
      <c r="EI207" s="146"/>
      <c r="EJ207" s="146"/>
      <c r="EK207" s="146"/>
      <c r="EL207" s="146"/>
      <c r="EM207" s="146"/>
      <c r="EN207" s="146"/>
      <c r="EO207" s="146"/>
      <c r="EP207" s="146"/>
      <c r="EQ207" s="146"/>
      <c r="ER207" s="146"/>
      <c r="ES207" s="146"/>
      <c r="ET207" s="146"/>
      <c r="EU207" s="146"/>
      <c r="EV207" s="146"/>
      <c r="EW207" s="146"/>
      <c r="EX207" s="146"/>
      <c r="EY207" s="146"/>
      <c r="EZ207" s="146"/>
      <c r="FA207" s="146"/>
      <c r="FB207" s="146"/>
      <c r="FC207" s="146"/>
      <c r="FD207" s="146"/>
      <c r="FE207" s="146"/>
      <c r="FF207" s="146"/>
      <c r="FG207" s="146"/>
      <c r="FH207" s="146"/>
      <c r="FI207" s="146"/>
      <c r="FJ207" s="146"/>
      <c r="FK207" s="146"/>
    </row>
    <row r="208" spans="1:167" s="138" customFormat="1" ht="30.75" customHeight="1">
      <c r="A208" s="147"/>
      <c r="B208" s="126"/>
      <c r="C208" s="199"/>
      <c r="D208" s="205"/>
      <c r="E208" s="206"/>
      <c r="F208" s="207"/>
      <c r="G208" s="208"/>
      <c r="H208" s="136"/>
      <c r="I208" s="136"/>
      <c r="J208" s="136"/>
      <c r="K208" s="148"/>
      <c r="L208" s="209"/>
      <c r="M208" s="149" t="s">
        <v>657</v>
      </c>
      <c r="N208" s="129"/>
      <c r="O208" s="150"/>
      <c r="P208" s="143"/>
      <c r="Q208" s="132">
        <f>+Q50+Q57+Q58+Q59+Q67+Q71+Q77+Q90+Q91+Q97+Q99+Q101+Q103+Q107+Q108+Q109+Q112+Q113+Q114+Q115+Q116+Q121+Q125+Q134+Q144+Q163+Q168+Q169</f>
        <v>11041900</v>
      </c>
      <c r="R208" s="132">
        <f>+R21+R22+R36+R50+R57+R71+R77+R90+R91+R97+R99+R101+R103+R107+R108+R112+R113+R114+R115+R116+R121+R125+R134+R144</f>
        <v>0</v>
      </c>
      <c r="S208" s="132">
        <f aca="true" t="shared" si="17" ref="S208:Y208">+S50+S57+S58+S59+S67+S71+S77+S90+S91+S97+S99+S101+S103+S107+S108+S109+S112+S113+S114+S115+S116+S121+S125+S134+S144+S163+S168+S169</f>
        <v>-201529</v>
      </c>
      <c r="T208" s="132">
        <f t="shared" si="17"/>
        <v>6063212</v>
      </c>
      <c r="U208" s="132">
        <f t="shared" si="17"/>
        <v>16903583</v>
      </c>
      <c r="V208" s="132">
        <f t="shared" si="17"/>
        <v>13617022.08</v>
      </c>
      <c r="W208" s="132">
        <f t="shared" si="17"/>
        <v>3286560.92</v>
      </c>
      <c r="X208" s="132">
        <f t="shared" si="17"/>
        <v>7856281.08</v>
      </c>
      <c r="Y208" s="132">
        <f t="shared" si="17"/>
        <v>5760741</v>
      </c>
      <c r="Z208" s="151"/>
      <c r="AA208" s="134"/>
      <c r="AB208" s="198"/>
      <c r="AC208" s="145"/>
      <c r="AD208" s="136"/>
      <c r="AE208" s="136"/>
      <c r="AF208" s="137"/>
      <c r="AG208" s="13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  <c r="DE208" s="146"/>
      <c r="DF208" s="146"/>
      <c r="DG208" s="146"/>
      <c r="DH208" s="146"/>
      <c r="DI208" s="146"/>
      <c r="DJ208" s="146"/>
      <c r="DK208" s="146"/>
      <c r="DL208" s="146"/>
      <c r="DM208" s="146"/>
      <c r="DN208" s="146"/>
      <c r="DO208" s="146"/>
      <c r="DP208" s="146"/>
      <c r="DQ208" s="146"/>
      <c r="DR208" s="146"/>
      <c r="DS208" s="146"/>
      <c r="DT208" s="146"/>
      <c r="DU208" s="146"/>
      <c r="DV208" s="146"/>
      <c r="DW208" s="146"/>
      <c r="DX208" s="146"/>
      <c r="DY208" s="146"/>
      <c r="DZ208" s="146"/>
      <c r="EA208" s="146"/>
      <c r="EB208" s="146"/>
      <c r="EC208" s="146"/>
      <c r="ED208" s="146"/>
      <c r="EE208" s="146"/>
      <c r="EF208" s="146"/>
      <c r="EG208" s="146"/>
      <c r="EH208" s="146"/>
      <c r="EI208" s="146"/>
      <c r="EJ208" s="146"/>
      <c r="EK208" s="146"/>
      <c r="EL208" s="146"/>
      <c r="EM208" s="146"/>
      <c r="EN208" s="146"/>
      <c r="EO208" s="146"/>
      <c r="EP208" s="146"/>
      <c r="EQ208" s="146"/>
      <c r="ER208" s="146"/>
      <c r="ES208" s="146"/>
      <c r="ET208" s="146"/>
      <c r="EU208" s="146"/>
      <c r="EV208" s="146"/>
      <c r="EW208" s="146"/>
      <c r="EX208" s="146"/>
      <c r="EY208" s="146"/>
      <c r="EZ208" s="146"/>
      <c r="FA208" s="146"/>
      <c r="FB208" s="146"/>
      <c r="FC208" s="146"/>
      <c r="FD208" s="146"/>
      <c r="FE208" s="146"/>
      <c r="FF208" s="146"/>
      <c r="FG208" s="146"/>
      <c r="FH208" s="146"/>
      <c r="FI208" s="146"/>
      <c r="FJ208" s="146"/>
      <c r="FK208" s="146"/>
    </row>
    <row r="209" spans="2:33" s="152" customFormat="1" ht="23.25">
      <c r="B209" s="153"/>
      <c r="C209" s="210"/>
      <c r="D209" s="154"/>
      <c r="E209" s="211"/>
      <c r="F209" s="211"/>
      <c r="G209" s="155"/>
      <c r="H209" s="156"/>
      <c r="I209" s="155"/>
      <c r="J209" s="155"/>
      <c r="K209" s="154"/>
      <c r="L209" s="212"/>
      <c r="M209" s="157"/>
      <c r="N209" s="158"/>
      <c r="O209" s="158"/>
      <c r="P209" s="159"/>
      <c r="Q209" s="159"/>
      <c r="R209" s="159">
        <f>SUBTOTAL(9,R50:R205)</f>
        <v>0</v>
      </c>
      <c r="S209" s="159"/>
      <c r="T209" s="159"/>
      <c r="U209" s="159"/>
      <c r="V209" s="159"/>
      <c r="W209" s="159"/>
      <c r="X209" s="159"/>
      <c r="Y209" s="159"/>
      <c r="Z209" s="159"/>
      <c r="AA209" s="159"/>
      <c r="AB209" s="213"/>
      <c r="AC209" s="160"/>
      <c r="AD209" s="161"/>
      <c r="AE209" s="161"/>
      <c r="AF209" s="162"/>
      <c r="AG209" s="163"/>
    </row>
    <row r="210" spans="6:22" ht="23.25">
      <c r="F210" s="164"/>
      <c r="G210" s="164"/>
      <c r="V210" s="165"/>
    </row>
    <row r="211" spans="6:25" ht="23.25">
      <c r="F211" s="164"/>
      <c r="G211" s="164"/>
      <c r="M211" s="168"/>
      <c r="U211" s="159">
        <v>16903583</v>
      </c>
      <c r="V211" s="165"/>
      <c r="X211" s="159"/>
      <c r="Y211" s="159"/>
    </row>
    <row r="212" spans="1:33" s="169" customFormat="1" ht="23.25">
      <c r="A212" s="7"/>
      <c r="B212" s="153"/>
      <c r="C212" s="210"/>
      <c r="D212" s="154"/>
      <c r="E212" s="211"/>
      <c r="F212" s="211"/>
      <c r="G212" s="155"/>
      <c r="H212" s="156"/>
      <c r="I212" s="155"/>
      <c r="J212" s="155"/>
      <c r="K212" s="154"/>
      <c r="L212" s="212"/>
      <c r="M212" s="157"/>
      <c r="N212" s="158"/>
      <c r="O212" s="158"/>
      <c r="P212" s="159"/>
      <c r="Q212" s="159"/>
      <c r="R212" s="159"/>
      <c r="S212" s="159"/>
      <c r="T212" s="159"/>
      <c r="U212" s="159">
        <f>U208-U211</f>
        <v>0</v>
      </c>
      <c r="V212" s="159"/>
      <c r="W212" s="159"/>
      <c r="X212" s="159"/>
      <c r="Y212" s="159"/>
      <c r="Z212" s="167"/>
      <c r="AA212" s="167"/>
      <c r="AB212" s="213"/>
      <c r="AC212" s="160"/>
      <c r="AD212" s="161"/>
      <c r="AE212" s="161"/>
      <c r="AF212" s="162"/>
      <c r="AG212" s="163"/>
    </row>
    <row r="213" ht="23.25">
      <c r="V213" s="165"/>
    </row>
  </sheetData>
  <sheetProtection password="CC05" sheet="1" objects="1" scenarios="1"/>
  <autoFilter ref="A7:FK208"/>
  <mergeCells count="6">
    <mergeCell ref="A1:AG1"/>
    <mergeCell ref="A2:AG2"/>
    <mergeCell ref="A3:AG3"/>
    <mergeCell ref="A4:AG4"/>
    <mergeCell ref="N5:O5"/>
    <mergeCell ref="P5:Q5"/>
  </mergeCells>
  <printOptions/>
  <pageMargins left="0.15748031496062992" right="0.15748031496062992" top="0.35433070866141736" bottom="0.35433070866141736" header="0.1968503937007874" footer="0.11811023622047245"/>
  <pageSetup horizontalDpi="600" verticalDpi="600" orientation="landscape" paperSize="9" scale="55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2013-07-10T02:56:10Z</cp:lastPrinted>
  <dcterms:created xsi:type="dcterms:W3CDTF">2013-07-10T02:53:07Z</dcterms:created>
  <dcterms:modified xsi:type="dcterms:W3CDTF">2013-07-10T02:56:45Z</dcterms:modified>
  <cp:category/>
  <cp:version/>
  <cp:contentType/>
  <cp:contentStatus/>
</cp:coreProperties>
</file>