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 finance\Poduct56\"/>
    </mc:Choice>
  </mc:AlternateContent>
  <xr:revisionPtr revIDLastSave="0" documentId="8_{AFA5E948-6325-4986-AB72-98C2CD50488C}" xr6:coauthVersionLast="47" xr6:coauthVersionMax="47" xr10:uidLastSave="{00000000-0000-0000-0000-000000000000}"/>
  <bookViews>
    <workbookView xWindow="-120" yWindow="-120" windowWidth="29040" windowHeight="15840" tabRatio="854" xr2:uid="{7F381EE9-13A0-4BB9-B2BE-581F02A02881}"/>
  </bookViews>
  <sheets>
    <sheet name="ตารางที่ 1" sheetId="45" r:id="rId1"/>
    <sheet name="ตารางที่ 1 (อธิบาย)" sheetId="47" r:id="rId2"/>
    <sheet name="ตารางที่ 2" sheetId="46" r:id="rId3"/>
    <sheet name="ตารางที่ 3" sheetId="22" r:id="rId4"/>
    <sheet name="ตารางที่ 4" sheetId="26" r:id="rId5"/>
    <sheet name="ตารางที่ 5" sheetId="35" r:id="rId6"/>
    <sheet name="ตารางที่ 6" sheetId="27" r:id="rId7"/>
    <sheet name="ตารางที่ 7" sheetId="32" r:id="rId8"/>
    <sheet name="ตารางที่ 7 (วิเคราะห์)" sheetId="33" r:id="rId9"/>
    <sheet name="ตารางที่ 8" sheetId="49" r:id="rId10"/>
    <sheet name="ตารางที่ 8 (วิเคราะห์)" sheetId="29" r:id="rId11"/>
    <sheet name="ตารางที่ 9" sheetId="38" r:id="rId12"/>
    <sheet name="ตารางที่ 9 (วิเคราะห์)" sheetId="39" r:id="rId13"/>
    <sheet name="ตารางที่ 10" sheetId="30" r:id="rId14"/>
    <sheet name="ตารางที่ 10 (วิเคราะห์)" sheetId="31" r:id="rId15"/>
    <sheet name="ตารางที่ 11" sheetId="5" r:id="rId16"/>
    <sheet name="ตารางที่ 11 (วิเคราะห์)" sheetId="48" r:id="rId17"/>
    <sheet name="ตารางที่ 12" sheetId="6" r:id="rId18"/>
  </sheets>
  <definedNames>
    <definedName name="_xlnm._FilterDatabase" localSheetId="15" hidden="1">'ตารางที่ 11'!$A$4:$V$286</definedName>
    <definedName name="_xlnm._FilterDatabase" localSheetId="16" hidden="1">'ตารางที่ 11 (วิเคราะห์)'!#REF!</definedName>
    <definedName name="_xlnm._FilterDatabase" localSheetId="3" hidden="1">'ตารางที่ 3'!$A$3:$I$108</definedName>
    <definedName name="_xlnm._FilterDatabase" localSheetId="5" hidden="1">'ตารางที่ 5'!$A$3:$H$3</definedName>
    <definedName name="_xlnm.Print_Area" localSheetId="14">'ตารางที่ 10 (วิเคราะห์)'!$A$1:$B$18</definedName>
    <definedName name="_xlnm.Print_Area" localSheetId="16">'ตารางที่ 11 (วิเคราะห์)'!$A$1:$D$177</definedName>
    <definedName name="_xlnm.Print_Area" localSheetId="5">'ตารางที่ 5'!$A$1:$I$77</definedName>
    <definedName name="_xlnm.Print_Area" localSheetId="9">'ตารางที่ 8'!$A$1:$T$46</definedName>
    <definedName name="_xlnm.Print_Area" localSheetId="10">'ตารางที่ 8 (วิเคราะห์)'!$A$1:$B$17</definedName>
    <definedName name="_xlnm.Print_Area" localSheetId="12">'ตารางที่ 9 (วิเคราะห์)'!$A$1:$B$25</definedName>
    <definedName name="_xlnm.Print_Titles" localSheetId="13">'ตารางที่ 10'!$A:$A,'ตารางที่ 10'!$1:$5</definedName>
    <definedName name="_xlnm.Print_Titles" localSheetId="14">'ตารางที่ 10 (วิเคราะห์)'!$3:$3</definedName>
    <definedName name="_xlnm.Print_Titles" localSheetId="15">'ตารางที่ 11'!$A:$A,'ตารางที่ 11'!$4:$6</definedName>
    <definedName name="_xlnm.Print_Titles" localSheetId="16">'ตารางที่ 11 (วิเคราะห์)'!$2:$2</definedName>
    <definedName name="_xlnm.Print_Titles" localSheetId="2">'ตารางที่ 2'!$3:$5</definedName>
    <definedName name="_xlnm.Print_Titles" localSheetId="3">'ตารางที่ 3'!$3:$3</definedName>
    <definedName name="_xlnm.Print_Titles" localSheetId="4">'ตารางที่ 4'!$3:$3</definedName>
    <definedName name="_xlnm.Print_Titles" localSheetId="5">'ตารางที่ 5'!$3:$3</definedName>
    <definedName name="_xlnm.Print_Titles" localSheetId="6">'ตารางที่ 6'!$3:$3</definedName>
    <definedName name="_xlnm.Print_Titles" localSheetId="7">'ตารางที่ 7'!$A:$A,'ตารางที่ 7'!$4:$5</definedName>
    <definedName name="_xlnm.Print_Titles" localSheetId="8">'ตารางที่ 7 (วิเคราะห์)'!$3:$3</definedName>
    <definedName name="_xlnm.Print_Titles" localSheetId="9">'ตารางที่ 8'!$A:$A,'ตารางที่ 8'!$4:$5</definedName>
    <definedName name="_xlnm.Print_Titles" localSheetId="10">'ตารางที่ 8 (วิเคราะห์)'!$3:$3</definedName>
    <definedName name="_xlnm.Print_Titles" localSheetId="11">'ตารางที่ 9'!$A:$A,'ตารางที่ 9'!$4:$5</definedName>
    <definedName name="_xlnm.Print_Titles" localSheetId="12">'ตารางที่ 9 (วิเคราะห์)'!$3:$3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6" l="1"/>
  <c r="I9" i="46"/>
  <c r="I10" i="46"/>
  <c r="I11" i="46"/>
  <c r="I12" i="46"/>
  <c r="I13" i="46"/>
  <c r="I14" i="46"/>
  <c r="I15" i="46"/>
  <c r="I16" i="46"/>
  <c r="I17" i="46"/>
  <c r="I18" i="46"/>
  <c r="I19" i="46"/>
  <c r="I20" i="46"/>
  <c r="I21" i="46"/>
  <c r="I22" i="46"/>
  <c r="I23" i="46"/>
  <c r="I24" i="46"/>
  <c r="I25" i="46"/>
  <c r="I26" i="46"/>
  <c r="I27" i="46"/>
  <c r="I28" i="46"/>
  <c r="I29" i="46"/>
  <c r="I30" i="46"/>
  <c r="I31" i="46"/>
  <c r="I32" i="46"/>
  <c r="I33" i="46"/>
  <c r="I34" i="46"/>
  <c r="I35" i="46"/>
  <c r="I36" i="46"/>
  <c r="I37" i="46"/>
  <c r="I38" i="46"/>
  <c r="I39" i="46"/>
  <c r="I40" i="46"/>
  <c r="I41" i="46"/>
  <c r="I42" i="46"/>
  <c r="I43" i="46"/>
  <c r="I44" i="46"/>
  <c r="I45" i="46"/>
  <c r="I46" i="46"/>
  <c r="I47" i="46"/>
  <c r="I48" i="46"/>
  <c r="I49" i="46"/>
  <c r="I50" i="46"/>
  <c r="I51" i="46"/>
  <c r="I52" i="46"/>
  <c r="I53" i="46"/>
  <c r="I54" i="46"/>
  <c r="I55" i="46"/>
  <c r="I56" i="46"/>
  <c r="I57" i="46"/>
  <c r="I58" i="46"/>
  <c r="I59" i="46"/>
  <c r="I60" i="46"/>
  <c r="I61" i="46"/>
  <c r="I62" i="46"/>
  <c r="I63" i="46"/>
  <c r="I64" i="46"/>
  <c r="I65" i="46"/>
  <c r="I66" i="46"/>
  <c r="I67" i="46"/>
  <c r="I68" i="46"/>
  <c r="I69" i="46"/>
  <c r="I70" i="46"/>
  <c r="I71" i="46"/>
  <c r="I72" i="46"/>
  <c r="I73" i="46"/>
  <c r="I74" i="46"/>
  <c r="I75" i="46"/>
  <c r="I76" i="46"/>
  <c r="I77" i="46"/>
  <c r="I78" i="46"/>
  <c r="I79" i="46"/>
  <c r="I80" i="46"/>
  <c r="I81" i="46"/>
  <c r="I82" i="46"/>
  <c r="I83" i="46"/>
  <c r="I84" i="46"/>
  <c r="I85" i="46"/>
  <c r="I86" i="46"/>
  <c r="I87" i="46"/>
  <c r="I88" i="46"/>
  <c r="I89" i="46"/>
  <c r="I90" i="46"/>
  <c r="I91" i="46"/>
  <c r="I92" i="46"/>
  <c r="I93" i="46"/>
  <c r="I94" i="46"/>
  <c r="I95" i="46"/>
  <c r="I96" i="46"/>
  <c r="I97" i="46"/>
  <c r="I98" i="46"/>
  <c r="I99" i="46"/>
  <c r="I100" i="46"/>
  <c r="I101" i="46"/>
  <c r="I102" i="46"/>
  <c r="I103" i="46"/>
  <c r="I104" i="46"/>
  <c r="I105" i="46"/>
  <c r="I106" i="46"/>
  <c r="I107" i="46"/>
  <c r="I108" i="46"/>
  <c r="I109" i="46"/>
  <c r="I110" i="46"/>
  <c r="I111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I139" i="46"/>
  <c r="I140" i="46"/>
  <c r="I141" i="46"/>
  <c r="I142" i="46"/>
  <c r="I143" i="46"/>
  <c r="I144" i="46"/>
  <c r="I145" i="46"/>
  <c r="I146" i="46"/>
  <c r="I147" i="46"/>
  <c r="I148" i="46"/>
  <c r="I149" i="46"/>
  <c r="I150" i="46"/>
  <c r="I151" i="46"/>
  <c r="I152" i="46"/>
  <c r="I153" i="46"/>
  <c r="I154" i="46"/>
  <c r="I155" i="46"/>
  <c r="I156" i="46"/>
  <c r="I157" i="46"/>
  <c r="I158" i="46"/>
  <c r="I159" i="46"/>
  <c r="I160" i="46"/>
  <c r="I161" i="46"/>
  <c r="I162" i="46"/>
  <c r="I163" i="46"/>
  <c r="I164" i="46"/>
  <c r="I165" i="46"/>
  <c r="I166" i="46"/>
  <c r="I167" i="46"/>
  <c r="I168" i="46"/>
  <c r="I169" i="46"/>
  <c r="I170" i="46"/>
  <c r="I171" i="46"/>
  <c r="I172" i="46"/>
  <c r="I173" i="46"/>
  <c r="I174" i="46"/>
  <c r="I175" i="46"/>
  <c r="I176" i="46"/>
  <c r="I177" i="46"/>
  <c r="I178" i="46"/>
  <c r="I179" i="46"/>
  <c r="I180" i="46"/>
  <c r="I181" i="46"/>
  <c r="I182" i="46"/>
  <c r="I183" i="46"/>
  <c r="I184" i="46"/>
  <c r="I185" i="46"/>
  <c r="I186" i="46"/>
  <c r="I187" i="46"/>
  <c r="I188" i="46"/>
  <c r="I189" i="46"/>
  <c r="I190" i="46"/>
  <c r="I191" i="46"/>
  <c r="I192" i="46"/>
  <c r="I193" i="46"/>
  <c r="I194" i="46"/>
  <c r="I195" i="46"/>
  <c r="I196" i="46"/>
  <c r="I197" i="46"/>
  <c r="I198" i="46"/>
  <c r="I199" i="46"/>
  <c r="I200" i="46"/>
  <c r="I201" i="46"/>
  <c r="I202" i="46"/>
  <c r="I203" i="46"/>
  <c r="I204" i="46"/>
  <c r="I205" i="46"/>
  <c r="I206" i="46"/>
  <c r="I207" i="46"/>
  <c r="I208" i="46"/>
  <c r="I209" i="46"/>
  <c r="I210" i="46"/>
  <c r="I211" i="46"/>
  <c r="I212" i="46"/>
  <c r="I213" i="46"/>
  <c r="I214" i="46"/>
  <c r="I215" i="46"/>
  <c r="I216" i="46"/>
  <c r="I217" i="46"/>
  <c r="I218" i="46"/>
  <c r="I219" i="46"/>
  <c r="I220" i="46"/>
  <c r="I221" i="46"/>
  <c r="I222" i="46"/>
  <c r="I223" i="46"/>
  <c r="I224" i="46"/>
  <c r="I225" i="46"/>
  <c r="I226" i="46"/>
  <c r="I227" i="46"/>
  <c r="I228" i="46"/>
  <c r="I229" i="46"/>
  <c r="I230" i="46"/>
  <c r="I231" i="46"/>
  <c r="I232" i="46"/>
  <c r="I233" i="46"/>
  <c r="I234" i="46"/>
  <c r="I235" i="46"/>
  <c r="I236" i="46"/>
  <c r="I237" i="46"/>
  <c r="I238" i="46"/>
  <c r="I239" i="46"/>
  <c r="I240" i="46"/>
  <c r="I241" i="46"/>
  <c r="I242" i="46"/>
  <c r="I243" i="46"/>
  <c r="I244" i="46"/>
  <c r="I245" i="46"/>
  <c r="I246" i="46"/>
  <c r="I247" i="46"/>
  <c r="I248" i="46"/>
  <c r="I249" i="46"/>
  <c r="I250" i="46"/>
  <c r="I251" i="46"/>
  <c r="I252" i="46"/>
  <c r="I253" i="46"/>
  <c r="I254" i="46"/>
  <c r="I255" i="46"/>
  <c r="I256" i="46"/>
  <c r="I257" i="46"/>
  <c r="I258" i="46"/>
  <c r="I259" i="46"/>
  <c r="I260" i="46"/>
  <c r="I261" i="46"/>
  <c r="I262" i="46"/>
  <c r="I263" i="46"/>
  <c r="I264" i="46"/>
  <c r="I265" i="46"/>
  <c r="I266" i="46"/>
  <c r="I267" i="46"/>
  <c r="I268" i="46"/>
  <c r="I269" i="46"/>
  <c r="I270" i="46"/>
  <c r="I272" i="46"/>
  <c r="I273" i="46"/>
  <c r="I274" i="46"/>
  <c r="I275" i="46"/>
  <c r="I276" i="46"/>
  <c r="I277" i="46"/>
  <c r="I278" i="46"/>
  <c r="I279" i="46"/>
  <c r="I7" i="46"/>
  <c r="F280" i="46"/>
  <c r="G280" i="46"/>
  <c r="H280" i="46"/>
  <c r="N7" i="49"/>
  <c r="N37" i="49"/>
  <c r="N39" i="49"/>
  <c r="N41" i="49"/>
  <c r="N43" i="49"/>
  <c r="N45" i="49"/>
  <c r="N9" i="49"/>
  <c r="N11" i="49"/>
  <c r="N13" i="49"/>
  <c r="N15" i="49"/>
  <c r="N16" i="49"/>
  <c r="N46" i="49" s="1"/>
  <c r="N17" i="49"/>
  <c r="N18" i="49"/>
  <c r="N20" i="49"/>
  <c r="N21" i="49"/>
  <c r="N23" i="49"/>
  <c r="N24" i="49"/>
  <c r="N25" i="49"/>
  <c r="N27" i="49"/>
  <c r="N29" i="49"/>
  <c r="N31" i="49"/>
  <c r="N33" i="49"/>
  <c r="N35" i="49"/>
  <c r="F35" i="26"/>
  <c r="F37" i="26"/>
  <c r="F39" i="26"/>
  <c r="F41" i="26"/>
  <c r="F43" i="26"/>
  <c r="F7" i="49"/>
  <c r="I7" i="49"/>
  <c r="Q7" i="49"/>
  <c r="R7" i="49"/>
  <c r="S7" i="49"/>
  <c r="T7" i="49"/>
  <c r="F9" i="49"/>
  <c r="I9" i="49"/>
  <c r="Q9" i="49"/>
  <c r="R9" i="49"/>
  <c r="S9" i="49"/>
  <c r="T9" i="49"/>
  <c r="F11" i="49"/>
  <c r="G11" i="49"/>
  <c r="S11" i="49" s="1"/>
  <c r="Q11" i="49"/>
  <c r="R11" i="49"/>
  <c r="F13" i="49"/>
  <c r="I13" i="49" s="1"/>
  <c r="T13" i="49" s="1"/>
  <c r="G13" i="49"/>
  <c r="S13" i="49" s="1"/>
  <c r="Q13" i="49"/>
  <c r="F15" i="49"/>
  <c r="G15" i="49"/>
  <c r="S15" i="49" s="1"/>
  <c r="Q15" i="49"/>
  <c r="F16" i="49"/>
  <c r="I16" i="49" s="1"/>
  <c r="Q16" i="49"/>
  <c r="T16" i="49" s="1"/>
  <c r="R16" i="49"/>
  <c r="S16" i="49"/>
  <c r="Q17" i="49"/>
  <c r="Q18" i="49"/>
  <c r="F20" i="49"/>
  <c r="R20" i="49" s="1"/>
  <c r="I20" i="49"/>
  <c r="Q20" i="49"/>
  <c r="S20" i="49"/>
  <c r="Q21" i="49"/>
  <c r="F23" i="49"/>
  <c r="I23" i="49" s="1"/>
  <c r="T23" i="49" s="1"/>
  <c r="Q23" i="49"/>
  <c r="R23" i="49"/>
  <c r="S23" i="49"/>
  <c r="F24" i="49"/>
  <c r="I24" i="49"/>
  <c r="Q24" i="49"/>
  <c r="R24" i="49"/>
  <c r="S24" i="49"/>
  <c r="T24" i="49"/>
  <c r="F25" i="49"/>
  <c r="I25" i="49"/>
  <c r="T25" i="49" s="1"/>
  <c r="Q25" i="49"/>
  <c r="R25" i="49"/>
  <c r="S25" i="49"/>
  <c r="F27" i="49"/>
  <c r="I27" i="49"/>
  <c r="Q27" i="49"/>
  <c r="T27" i="49" s="1"/>
  <c r="R27" i="49"/>
  <c r="S27" i="49"/>
  <c r="F29" i="49"/>
  <c r="I29" i="49"/>
  <c r="Q29" i="49"/>
  <c r="T29" i="49" s="1"/>
  <c r="R29" i="49"/>
  <c r="S29" i="49"/>
  <c r="F31" i="49"/>
  <c r="I31" i="49"/>
  <c r="Q31" i="49"/>
  <c r="R31" i="49"/>
  <c r="S31" i="49"/>
  <c r="T31" i="49"/>
  <c r="F33" i="49"/>
  <c r="I33" i="49" s="1"/>
  <c r="T33" i="49" s="1"/>
  <c r="Q33" i="49"/>
  <c r="S33" i="49"/>
  <c r="F35" i="49"/>
  <c r="Q35" i="49"/>
  <c r="S35" i="49"/>
  <c r="F37" i="49"/>
  <c r="I37" i="49" s="1"/>
  <c r="T37" i="49" s="1"/>
  <c r="Q37" i="49"/>
  <c r="R37" i="49"/>
  <c r="S37" i="49"/>
  <c r="F39" i="49"/>
  <c r="I39" i="49" s="1"/>
  <c r="T39" i="49" s="1"/>
  <c r="Q39" i="49"/>
  <c r="R39" i="49"/>
  <c r="S39" i="49"/>
  <c r="F41" i="49"/>
  <c r="I41" i="49" s="1"/>
  <c r="T41" i="49" s="1"/>
  <c r="Q41" i="49"/>
  <c r="S41" i="49"/>
  <c r="F43" i="49"/>
  <c r="I43" i="49"/>
  <c r="Q43" i="49"/>
  <c r="T43" i="49" s="1"/>
  <c r="R43" i="49"/>
  <c r="S43" i="49"/>
  <c r="B45" i="49"/>
  <c r="B46" i="49" s="1"/>
  <c r="D45" i="49"/>
  <c r="E45" i="49"/>
  <c r="Q45" i="49"/>
  <c r="S45" i="49"/>
  <c r="C46" i="49"/>
  <c r="D46" i="49"/>
  <c r="J46" i="49"/>
  <c r="K46" i="49"/>
  <c r="L46" i="49"/>
  <c r="M46" i="49"/>
  <c r="F5" i="26"/>
  <c r="C15" i="45"/>
  <c r="B15" i="45"/>
  <c r="N35" i="30"/>
  <c r="Q35" i="30" s="1"/>
  <c r="S35" i="30"/>
  <c r="N33" i="30"/>
  <c r="Q33" i="30"/>
  <c r="S33" i="30"/>
  <c r="N31" i="30"/>
  <c r="Q31" i="30"/>
  <c r="S31" i="30"/>
  <c r="N29" i="30"/>
  <c r="Q29" i="30" s="1"/>
  <c r="S29" i="30"/>
  <c r="N27" i="30"/>
  <c r="Q27" i="30" s="1"/>
  <c r="S27" i="30"/>
  <c r="S25" i="30"/>
  <c r="S24" i="30"/>
  <c r="S22" i="30"/>
  <c r="S21" i="30"/>
  <c r="S20" i="30"/>
  <c r="S19" i="30"/>
  <c r="S17" i="30"/>
  <c r="S14" i="30"/>
  <c r="S9" i="30"/>
  <c r="N7" i="30"/>
  <c r="Q7" i="30"/>
  <c r="S7" i="30"/>
  <c r="N15" i="30"/>
  <c r="Q15" i="30" s="1"/>
  <c r="N16" i="30"/>
  <c r="Q16" i="30" s="1"/>
  <c r="C34" i="27"/>
  <c r="D34" i="27"/>
  <c r="E34" i="27"/>
  <c r="F12" i="27"/>
  <c r="I12" i="27"/>
  <c r="I13" i="27"/>
  <c r="I14" i="27"/>
  <c r="I15" i="27"/>
  <c r="F13" i="27"/>
  <c r="F14" i="27"/>
  <c r="F15" i="27"/>
  <c r="F5" i="27"/>
  <c r="I5" i="27"/>
  <c r="F15" i="26"/>
  <c r="I15" i="26" s="1"/>
  <c r="F16" i="26"/>
  <c r="I16" i="26"/>
  <c r="F19" i="26"/>
  <c r="I19" i="26" s="1"/>
  <c r="F14" i="26"/>
  <c r="F63" i="35"/>
  <c r="F65" i="35"/>
  <c r="F56" i="35"/>
  <c r="F57" i="35"/>
  <c r="F58" i="35"/>
  <c r="F59" i="35"/>
  <c r="F60" i="35"/>
  <c r="F61" i="35"/>
  <c r="F62" i="35"/>
  <c r="F64" i="35"/>
  <c r="F66" i="35"/>
  <c r="F67" i="35"/>
  <c r="F68" i="35"/>
  <c r="F69" i="35"/>
  <c r="F70" i="35"/>
  <c r="F71" i="35"/>
  <c r="F75" i="22"/>
  <c r="F76" i="22"/>
  <c r="F77" i="22"/>
  <c r="F78" i="22"/>
  <c r="F79" i="22"/>
  <c r="F80" i="22"/>
  <c r="F81" i="22"/>
  <c r="F74" i="22"/>
  <c r="F29" i="35"/>
  <c r="F30" i="35"/>
  <c r="F31" i="35"/>
  <c r="F32" i="35"/>
  <c r="F33" i="35"/>
  <c r="F34" i="35"/>
  <c r="F35" i="35"/>
  <c r="F36" i="35"/>
  <c r="F37" i="35"/>
  <c r="F38" i="35"/>
  <c r="F39" i="35"/>
  <c r="F28" i="35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26" i="22"/>
  <c r="I116" i="32"/>
  <c r="S116" i="32"/>
  <c r="F115" i="32"/>
  <c r="F116" i="32"/>
  <c r="M280" i="5"/>
  <c r="R280" i="5"/>
  <c r="S280" i="5" s="1"/>
  <c r="D280" i="5"/>
  <c r="I280" i="5"/>
  <c r="M279" i="5"/>
  <c r="R279" i="5"/>
  <c r="D279" i="5"/>
  <c r="I279" i="5"/>
  <c r="J279" i="5" s="1"/>
  <c r="T279" i="5"/>
  <c r="M278" i="5"/>
  <c r="R278" i="5"/>
  <c r="U278" i="5" s="1"/>
  <c r="S278" i="5"/>
  <c r="V278" i="5" s="1"/>
  <c r="D278" i="5"/>
  <c r="I278" i="5"/>
  <c r="J278" i="5" s="1"/>
  <c r="T278" i="5"/>
  <c r="M277" i="5"/>
  <c r="R277" i="5"/>
  <c r="U277" i="5" s="1"/>
  <c r="S277" i="5"/>
  <c r="D277" i="5"/>
  <c r="J277" i="5" s="1"/>
  <c r="I277" i="5"/>
  <c r="V277" i="5"/>
  <c r="M276" i="5"/>
  <c r="R276" i="5"/>
  <c r="D276" i="5"/>
  <c r="J276" i="5" s="1"/>
  <c r="I276" i="5"/>
  <c r="U276" i="5"/>
  <c r="M275" i="5"/>
  <c r="R275" i="5"/>
  <c r="D275" i="5"/>
  <c r="I275" i="5"/>
  <c r="J275" i="5" s="1"/>
  <c r="M274" i="5"/>
  <c r="S274" i="5" s="1"/>
  <c r="V274" i="5" s="1"/>
  <c r="R274" i="5"/>
  <c r="D274" i="5"/>
  <c r="I274" i="5"/>
  <c r="J274" i="5" s="1"/>
  <c r="T274" i="5"/>
  <c r="M273" i="5"/>
  <c r="T273" i="5" s="1"/>
  <c r="R273" i="5"/>
  <c r="S273" i="5"/>
  <c r="D273" i="5"/>
  <c r="I273" i="5"/>
  <c r="U273" i="5" s="1"/>
  <c r="J273" i="5"/>
  <c r="M244" i="5"/>
  <c r="D244" i="5"/>
  <c r="T244" i="5"/>
  <c r="R244" i="5"/>
  <c r="I244" i="5"/>
  <c r="J244" i="5" s="1"/>
  <c r="U244" i="5"/>
  <c r="S244" i="5"/>
  <c r="V244" i="5" s="1"/>
  <c r="M245" i="5"/>
  <c r="S245" i="5" s="1"/>
  <c r="V245" i="5" s="1"/>
  <c r="D245" i="5"/>
  <c r="J245" i="5" s="1"/>
  <c r="R245" i="5"/>
  <c r="U245" i="5" s="1"/>
  <c r="I245" i="5"/>
  <c r="M246" i="5"/>
  <c r="D246" i="5"/>
  <c r="J246" i="5" s="1"/>
  <c r="R246" i="5"/>
  <c r="I246" i="5"/>
  <c r="M247" i="5"/>
  <c r="D247" i="5"/>
  <c r="R247" i="5"/>
  <c r="U247" i="5" s="1"/>
  <c r="I247" i="5"/>
  <c r="J247" i="5"/>
  <c r="M248" i="5"/>
  <c r="S248" i="5" s="1"/>
  <c r="V248" i="5" s="1"/>
  <c r="D248" i="5"/>
  <c r="T248" i="5" s="1"/>
  <c r="R248" i="5"/>
  <c r="I248" i="5"/>
  <c r="U248" i="5"/>
  <c r="J248" i="5"/>
  <c r="M249" i="5"/>
  <c r="T249" i="5" s="1"/>
  <c r="D249" i="5"/>
  <c r="J249" i="5" s="1"/>
  <c r="R249" i="5"/>
  <c r="I249" i="5"/>
  <c r="U249" i="5"/>
  <c r="S249" i="5"/>
  <c r="V249" i="5"/>
  <c r="M250" i="5"/>
  <c r="D250" i="5"/>
  <c r="J250" i="5" s="1"/>
  <c r="R250" i="5"/>
  <c r="I250" i="5"/>
  <c r="U250" i="5"/>
  <c r="M251" i="5"/>
  <c r="D251" i="5"/>
  <c r="T251" i="5" s="1"/>
  <c r="R251" i="5"/>
  <c r="I251" i="5"/>
  <c r="S251" i="5"/>
  <c r="J251" i="5"/>
  <c r="M252" i="5"/>
  <c r="D252" i="5"/>
  <c r="R252" i="5"/>
  <c r="I252" i="5"/>
  <c r="M253" i="5"/>
  <c r="D253" i="5"/>
  <c r="J253" i="5" s="1"/>
  <c r="V253" i="5" s="1"/>
  <c r="R253" i="5"/>
  <c r="S253" i="5" s="1"/>
  <c r="I253" i="5"/>
  <c r="U253" i="5" s="1"/>
  <c r="M254" i="5"/>
  <c r="D254" i="5"/>
  <c r="J254" i="5" s="1"/>
  <c r="T254" i="5"/>
  <c r="R254" i="5"/>
  <c r="U254" i="5" s="1"/>
  <c r="I254" i="5"/>
  <c r="M255" i="5"/>
  <c r="D255" i="5"/>
  <c r="J255" i="5" s="1"/>
  <c r="T255" i="5"/>
  <c r="R255" i="5"/>
  <c r="U255" i="5" s="1"/>
  <c r="I255" i="5"/>
  <c r="M256" i="5"/>
  <c r="T256" i="5" s="1"/>
  <c r="D256" i="5"/>
  <c r="R256" i="5"/>
  <c r="U256" i="5" s="1"/>
  <c r="I256" i="5"/>
  <c r="S256" i="5"/>
  <c r="J256" i="5"/>
  <c r="V256" i="5"/>
  <c r="M257" i="5"/>
  <c r="D257" i="5"/>
  <c r="R257" i="5"/>
  <c r="I257" i="5"/>
  <c r="S257" i="5"/>
  <c r="J257" i="5"/>
  <c r="M258" i="5"/>
  <c r="T258" i="5" s="1"/>
  <c r="D258" i="5"/>
  <c r="R258" i="5"/>
  <c r="I258" i="5"/>
  <c r="U258" i="5" s="1"/>
  <c r="S258" i="5"/>
  <c r="J258" i="5"/>
  <c r="V258" i="5" s="1"/>
  <c r="M259" i="5"/>
  <c r="D259" i="5"/>
  <c r="T259" i="5"/>
  <c r="R259" i="5"/>
  <c r="S259" i="5" s="1"/>
  <c r="I259" i="5"/>
  <c r="U259" i="5"/>
  <c r="M260" i="5"/>
  <c r="D260" i="5"/>
  <c r="J260" i="5" s="1"/>
  <c r="T260" i="5"/>
  <c r="R260" i="5"/>
  <c r="S260" i="5" s="1"/>
  <c r="V260" i="5" s="1"/>
  <c r="I260" i="5"/>
  <c r="U260" i="5"/>
  <c r="M261" i="5"/>
  <c r="D261" i="5"/>
  <c r="J261" i="5" s="1"/>
  <c r="R261" i="5"/>
  <c r="U261" i="5" s="1"/>
  <c r="I261" i="5"/>
  <c r="M262" i="5"/>
  <c r="T262" i="5" s="1"/>
  <c r="D262" i="5"/>
  <c r="R262" i="5"/>
  <c r="I262" i="5"/>
  <c r="M263" i="5"/>
  <c r="D263" i="5"/>
  <c r="R263" i="5"/>
  <c r="U263" i="5" s="1"/>
  <c r="I263" i="5"/>
  <c r="S263" i="5"/>
  <c r="V263" i="5" s="1"/>
  <c r="J263" i="5"/>
  <c r="M264" i="5"/>
  <c r="D264" i="5"/>
  <c r="J264" i="5" s="1"/>
  <c r="T264" i="5"/>
  <c r="R264" i="5"/>
  <c r="I264" i="5"/>
  <c r="U264" i="5"/>
  <c r="S264" i="5"/>
  <c r="V264" i="5" s="1"/>
  <c r="M265" i="5"/>
  <c r="T265" i="5" s="1"/>
  <c r="D265" i="5"/>
  <c r="R265" i="5"/>
  <c r="I265" i="5"/>
  <c r="U265" i="5"/>
  <c r="S265" i="5"/>
  <c r="J265" i="5"/>
  <c r="V265" i="5"/>
  <c r="M266" i="5"/>
  <c r="T266" i="5" s="1"/>
  <c r="D266" i="5"/>
  <c r="R266" i="5"/>
  <c r="I266" i="5"/>
  <c r="J266" i="5" s="1"/>
  <c r="U266" i="5"/>
  <c r="S266" i="5"/>
  <c r="V266" i="5" s="1"/>
  <c r="M267" i="5"/>
  <c r="D267" i="5"/>
  <c r="T267" i="5"/>
  <c r="R267" i="5"/>
  <c r="U267" i="5" s="1"/>
  <c r="I267" i="5"/>
  <c r="S267" i="5"/>
  <c r="V267" i="5" s="1"/>
  <c r="J267" i="5"/>
  <c r="M268" i="5"/>
  <c r="D268" i="5"/>
  <c r="T268" i="5"/>
  <c r="R268" i="5"/>
  <c r="U268" i="5" s="1"/>
  <c r="I268" i="5"/>
  <c r="M269" i="5"/>
  <c r="S269" i="5" s="1"/>
  <c r="V269" i="5" s="1"/>
  <c r="D269" i="5"/>
  <c r="J269" i="5" s="1"/>
  <c r="T269" i="5"/>
  <c r="R269" i="5"/>
  <c r="U269" i="5" s="1"/>
  <c r="I269" i="5"/>
  <c r="M270" i="5"/>
  <c r="S270" i="5" s="1"/>
  <c r="D270" i="5"/>
  <c r="T270" i="5"/>
  <c r="R270" i="5"/>
  <c r="U270" i="5" s="1"/>
  <c r="I270" i="5"/>
  <c r="V270" i="5"/>
  <c r="M241" i="5"/>
  <c r="T241" i="5" s="1"/>
  <c r="D241" i="5"/>
  <c r="J241" i="5" s="1"/>
  <c r="R241" i="5"/>
  <c r="S241" i="5"/>
  <c r="V241" i="5" s="1"/>
  <c r="I241" i="5"/>
  <c r="M242" i="5"/>
  <c r="S242" i="5" s="1"/>
  <c r="D242" i="5"/>
  <c r="J242" i="5" s="1"/>
  <c r="T242" i="5"/>
  <c r="R242" i="5"/>
  <c r="I242" i="5"/>
  <c r="V242" i="5"/>
  <c r="M243" i="5"/>
  <c r="D243" i="5"/>
  <c r="T243" i="5"/>
  <c r="R243" i="5"/>
  <c r="I243" i="5"/>
  <c r="J243" i="5" s="1"/>
  <c r="M9" i="5"/>
  <c r="D9" i="5"/>
  <c r="J9" i="5" s="1"/>
  <c r="R9" i="5"/>
  <c r="U9" i="5" s="1"/>
  <c r="I9" i="5"/>
  <c r="M10" i="5"/>
  <c r="D10" i="5"/>
  <c r="T10" i="5" s="1"/>
  <c r="R10" i="5"/>
  <c r="I10" i="5"/>
  <c r="U10" i="5"/>
  <c r="S10" i="5"/>
  <c r="M11" i="5"/>
  <c r="T11" i="5" s="1"/>
  <c r="D11" i="5"/>
  <c r="R11" i="5"/>
  <c r="I11" i="5"/>
  <c r="U11" i="5" s="1"/>
  <c r="S11" i="5"/>
  <c r="M12" i="5"/>
  <c r="T12" i="5" s="1"/>
  <c r="D12" i="5"/>
  <c r="R12" i="5"/>
  <c r="I12" i="5"/>
  <c r="J12" i="5" s="1"/>
  <c r="U12" i="5"/>
  <c r="S12" i="5"/>
  <c r="V12" i="5" s="1"/>
  <c r="M13" i="5"/>
  <c r="D13" i="5"/>
  <c r="T13" i="5"/>
  <c r="R13" i="5"/>
  <c r="I13" i="5"/>
  <c r="J13" i="5" s="1"/>
  <c r="M14" i="5"/>
  <c r="D14" i="5"/>
  <c r="T14" i="5"/>
  <c r="R14" i="5"/>
  <c r="I14" i="5"/>
  <c r="M15" i="5"/>
  <c r="S15" i="5" s="1"/>
  <c r="D15" i="5"/>
  <c r="J15" i="5" s="1"/>
  <c r="T15" i="5"/>
  <c r="R15" i="5"/>
  <c r="I15" i="5"/>
  <c r="U15" i="5"/>
  <c r="V15" i="5"/>
  <c r="M16" i="5"/>
  <c r="S16" i="5" s="1"/>
  <c r="D16" i="5"/>
  <c r="J16" i="5" s="1"/>
  <c r="V16" i="5" s="1"/>
  <c r="R16" i="5"/>
  <c r="U16" i="5" s="1"/>
  <c r="I16" i="5"/>
  <c r="M17" i="5"/>
  <c r="D17" i="5"/>
  <c r="T17" i="5"/>
  <c r="R17" i="5"/>
  <c r="U17" i="5" s="1"/>
  <c r="I17" i="5"/>
  <c r="J17" i="5"/>
  <c r="M18" i="5"/>
  <c r="D18" i="5"/>
  <c r="R18" i="5"/>
  <c r="I18" i="5"/>
  <c r="U18" i="5"/>
  <c r="J18" i="5"/>
  <c r="M19" i="5"/>
  <c r="D19" i="5"/>
  <c r="R19" i="5"/>
  <c r="I19" i="5"/>
  <c r="J19" i="5" s="1"/>
  <c r="U19" i="5"/>
  <c r="S19" i="5"/>
  <c r="M20" i="5"/>
  <c r="T20" i="5" s="1"/>
  <c r="D20" i="5"/>
  <c r="R20" i="5"/>
  <c r="U20" i="5" s="1"/>
  <c r="I20" i="5"/>
  <c r="J20" i="5" s="1"/>
  <c r="M21" i="5"/>
  <c r="D21" i="5"/>
  <c r="T21" i="5"/>
  <c r="R21" i="5"/>
  <c r="S21" i="5" s="1"/>
  <c r="I21" i="5"/>
  <c r="U21" i="5"/>
  <c r="M22" i="5"/>
  <c r="D22" i="5"/>
  <c r="J22" i="5" s="1"/>
  <c r="T22" i="5"/>
  <c r="R22" i="5"/>
  <c r="I22" i="5"/>
  <c r="M23" i="5"/>
  <c r="T23" i="5" s="1"/>
  <c r="D23" i="5"/>
  <c r="J23" i="5" s="1"/>
  <c r="R23" i="5"/>
  <c r="U23" i="5" s="1"/>
  <c r="I23" i="5"/>
  <c r="M24" i="5"/>
  <c r="S24" i="5" s="1"/>
  <c r="D24" i="5"/>
  <c r="T24" i="5"/>
  <c r="R24" i="5"/>
  <c r="I24" i="5"/>
  <c r="J24" i="5"/>
  <c r="V24" i="5" s="1"/>
  <c r="M25" i="5"/>
  <c r="T25" i="5" s="1"/>
  <c r="D25" i="5"/>
  <c r="J25" i="5" s="1"/>
  <c r="R25" i="5"/>
  <c r="U25" i="5" s="1"/>
  <c r="I25" i="5"/>
  <c r="M26" i="5"/>
  <c r="D26" i="5"/>
  <c r="T26" i="5"/>
  <c r="R26" i="5"/>
  <c r="I26" i="5"/>
  <c r="U26" i="5"/>
  <c r="S26" i="5"/>
  <c r="J26" i="5"/>
  <c r="V26" i="5"/>
  <c r="M27" i="5"/>
  <c r="T27" i="5" s="1"/>
  <c r="D27" i="5"/>
  <c r="R27" i="5"/>
  <c r="I27" i="5"/>
  <c r="U27" i="5" s="1"/>
  <c r="S27" i="5"/>
  <c r="J27" i="5"/>
  <c r="V27" i="5" s="1"/>
  <c r="M28" i="5"/>
  <c r="T28" i="5" s="1"/>
  <c r="D28" i="5"/>
  <c r="R28" i="5"/>
  <c r="U28" i="5" s="1"/>
  <c r="I28" i="5"/>
  <c r="J28" i="5" s="1"/>
  <c r="M29" i="5"/>
  <c r="D29" i="5"/>
  <c r="T29" i="5"/>
  <c r="R29" i="5"/>
  <c r="S29" i="5" s="1"/>
  <c r="V29" i="5" s="1"/>
  <c r="I29" i="5"/>
  <c r="U29" i="5"/>
  <c r="J29" i="5"/>
  <c r="M30" i="5"/>
  <c r="S30" i="5" s="1"/>
  <c r="D30" i="5"/>
  <c r="T30" i="5"/>
  <c r="R30" i="5"/>
  <c r="I30" i="5"/>
  <c r="M31" i="5"/>
  <c r="T31" i="5" s="1"/>
  <c r="D31" i="5"/>
  <c r="R31" i="5"/>
  <c r="I31" i="5"/>
  <c r="M32" i="5"/>
  <c r="S32" i="5" s="1"/>
  <c r="D32" i="5"/>
  <c r="T32" i="5" s="1"/>
  <c r="R32" i="5"/>
  <c r="U32" i="5" s="1"/>
  <c r="I32" i="5"/>
  <c r="J32" i="5"/>
  <c r="V32" i="5"/>
  <c r="M33" i="5"/>
  <c r="D33" i="5"/>
  <c r="T33" i="5"/>
  <c r="R33" i="5"/>
  <c r="U33" i="5" s="1"/>
  <c r="I33" i="5"/>
  <c r="S33" i="5"/>
  <c r="J33" i="5"/>
  <c r="M34" i="5"/>
  <c r="T34" i="5" s="1"/>
  <c r="D34" i="5"/>
  <c r="R34" i="5"/>
  <c r="I34" i="5"/>
  <c r="U34" i="5"/>
  <c r="S34" i="5"/>
  <c r="V34" i="5" s="1"/>
  <c r="J34" i="5"/>
  <c r="M35" i="5"/>
  <c r="D35" i="5"/>
  <c r="R35" i="5"/>
  <c r="I35" i="5"/>
  <c r="U35" i="5"/>
  <c r="S35" i="5"/>
  <c r="V35" i="5" s="1"/>
  <c r="J35" i="5"/>
  <c r="M36" i="5"/>
  <c r="T36" i="5" s="1"/>
  <c r="D36" i="5"/>
  <c r="R36" i="5"/>
  <c r="I36" i="5"/>
  <c r="U36" i="5" s="1"/>
  <c r="S36" i="5"/>
  <c r="J36" i="5"/>
  <c r="V36" i="5" s="1"/>
  <c r="M37" i="5"/>
  <c r="D37" i="5"/>
  <c r="J37" i="5" s="1"/>
  <c r="T37" i="5"/>
  <c r="R37" i="5"/>
  <c r="S37" i="5" s="1"/>
  <c r="V37" i="5" s="1"/>
  <c r="I37" i="5"/>
  <c r="M38" i="5"/>
  <c r="D38" i="5"/>
  <c r="R38" i="5"/>
  <c r="S38" i="5" s="1"/>
  <c r="I38" i="5"/>
  <c r="U38" i="5"/>
  <c r="M39" i="5"/>
  <c r="D39" i="5"/>
  <c r="J39" i="5" s="1"/>
  <c r="R39" i="5"/>
  <c r="U39" i="5" s="1"/>
  <c r="I39" i="5"/>
  <c r="M40" i="5"/>
  <c r="T40" i="5" s="1"/>
  <c r="D40" i="5"/>
  <c r="R40" i="5"/>
  <c r="U40" i="5" s="1"/>
  <c r="I40" i="5"/>
  <c r="M41" i="5"/>
  <c r="D41" i="5"/>
  <c r="R41" i="5"/>
  <c r="U41" i="5" s="1"/>
  <c r="I41" i="5"/>
  <c r="S41" i="5"/>
  <c r="V41" i="5" s="1"/>
  <c r="J41" i="5"/>
  <c r="M42" i="5"/>
  <c r="D42" i="5"/>
  <c r="J42" i="5" s="1"/>
  <c r="T42" i="5"/>
  <c r="R42" i="5"/>
  <c r="I42" i="5"/>
  <c r="U42" i="5"/>
  <c r="S42" i="5"/>
  <c r="V42" i="5" s="1"/>
  <c r="M43" i="5"/>
  <c r="T43" i="5" s="1"/>
  <c r="D43" i="5"/>
  <c r="R43" i="5"/>
  <c r="I43" i="5"/>
  <c r="U43" i="5"/>
  <c r="S43" i="5"/>
  <c r="J43" i="5"/>
  <c r="V43" i="5"/>
  <c r="M44" i="5"/>
  <c r="T44" i="5" s="1"/>
  <c r="D44" i="5"/>
  <c r="R44" i="5"/>
  <c r="I44" i="5"/>
  <c r="J44" i="5" s="1"/>
  <c r="U44" i="5"/>
  <c r="S44" i="5"/>
  <c r="V44" i="5" s="1"/>
  <c r="M45" i="5"/>
  <c r="D45" i="5"/>
  <c r="T45" i="5"/>
  <c r="R45" i="5"/>
  <c r="U45" i="5" s="1"/>
  <c r="I45" i="5"/>
  <c r="S45" i="5"/>
  <c r="V45" i="5" s="1"/>
  <c r="J45" i="5"/>
  <c r="M46" i="5"/>
  <c r="D46" i="5"/>
  <c r="J46" i="5" s="1"/>
  <c r="T46" i="5"/>
  <c r="R46" i="5"/>
  <c r="U46" i="5" s="1"/>
  <c r="I46" i="5"/>
  <c r="M47" i="5"/>
  <c r="S47" i="5" s="1"/>
  <c r="D47" i="5"/>
  <c r="J47" i="5" s="1"/>
  <c r="T47" i="5"/>
  <c r="R47" i="5"/>
  <c r="U47" i="5" s="1"/>
  <c r="I47" i="5"/>
  <c r="M48" i="5"/>
  <c r="S48" i="5" s="1"/>
  <c r="D48" i="5"/>
  <c r="T48" i="5"/>
  <c r="R48" i="5"/>
  <c r="U48" i="5" s="1"/>
  <c r="I48" i="5"/>
  <c r="J48" i="5"/>
  <c r="V48" i="5"/>
  <c r="M49" i="5"/>
  <c r="S49" i="5" s="1"/>
  <c r="D49" i="5"/>
  <c r="J49" i="5" s="1"/>
  <c r="R49" i="5"/>
  <c r="U49" i="5" s="1"/>
  <c r="I49" i="5"/>
  <c r="M50" i="5"/>
  <c r="T50" i="5" s="1"/>
  <c r="D50" i="5"/>
  <c r="R50" i="5"/>
  <c r="I50" i="5"/>
  <c r="U50" i="5"/>
  <c r="S50" i="5"/>
  <c r="J50" i="5"/>
  <c r="V50" i="5"/>
  <c r="M51" i="5"/>
  <c r="T51" i="5" s="1"/>
  <c r="D51" i="5"/>
  <c r="R51" i="5"/>
  <c r="I51" i="5"/>
  <c r="U51" i="5"/>
  <c r="M52" i="5"/>
  <c r="T52" i="5" s="1"/>
  <c r="D52" i="5"/>
  <c r="R52" i="5"/>
  <c r="I52" i="5"/>
  <c r="U52" i="5"/>
  <c r="S52" i="5"/>
  <c r="J52" i="5"/>
  <c r="V52" i="5"/>
  <c r="M53" i="5"/>
  <c r="D53" i="5"/>
  <c r="T53" i="5"/>
  <c r="R53" i="5"/>
  <c r="S53" i="5" s="1"/>
  <c r="I53" i="5"/>
  <c r="U53" i="5"/>
  <c r="M54" i="5"/>
  <c r="D54" i="5"/>
  <c r="J54" i="5" s="1"/>
  <c r="R54" i="5"/>
  <c r="U54" i="5" s="1"/>
  <c r="I54" i="5"/>
  <c r="S54" i="5"/>
  <c r="V54" i="5" s="1"/>
  <c r="M55" i="5"/>
  <c r="D55" i="5"/>
  <c r="J55" i="5" s="1"/>
  <c r="T55" i="5"/>
  <c r="R55" i="5"/>
  <c r="U55" i="5" s="1"/>
  <c r="I55" i="5"/>
  <c r="M56" i="5"/>
  <c r="S56" i="5" s="1"/>
  <c r="V56" i="5" s="1"/>
  <c r="D56" i="5"/>
  <c r="J56" i="5" s="1"/>
  <c r="T56" i="5"/>
  <c r="R56" i="5"/>
  <c r="U56" i="5" s="1"/>
  <c r="I56" i="5"/>
  <c r="M57" i="5"/>
  <c r="D57" i="5"/>
  <c r="R57" i="5"/>
  <c r="U57" i="5" s="1"/>
  <c r="I57" i="5"/>
  <c r="S57" i="5"/>
  <c r="J57" i="5"/>
  <c r="V57" i="5"/>
  <c r="M58" i="5"/>
  <c r="S58" i="5" s="1"/>
  <c r="D58" i="5"/>
  <c r="J58" i="5" s="1"/>
  <c r="R58" i="5"/>
  <c r="I58" i="5"/>
  <c r="U58" i="5"/>
  <c r="M59" i="5"/>
  <c r="T59" i="5" s="1"/>
  <c r="D59" i="5"/>
  <c r="R59" i="5"/>
  <c r="I59" i="5"/>
  <c r="U59" i="5"/>
  <c r="S59" i="5"/>
  <c r="J59" i="5"/>
  <c r="V59" i="5"/>
  <c r="M60" i="5"/>
  <c r="T60" i="5" s="1"/>
  <c r="D60" i="5"/>
  <c r="R60" i="5"/>
  <c r="I60" i="5"/>
  <c r="J60" i="5" s="1"/>
  <c r="M61" i="5"/>
  <c r="D61" i="5"/>
  <c r="T61" i="5"/>
  <c r="R61" i="5"/>
  <c r="I61" i="5"/>
  <c r="U61" i="5" s="1"/>
  <c r="S61" i="5"/>
  <c r="M62" i="5"/>
  <c r="S62" i="5" s="1"/>
  <c r="D62" i="5"/>
  <c r="T62" i="5" s="1"/>
  <c r="R62" i="5"/>
  <c r="I62" i="5"/>
  <c r="M63" i="5"/>
  <c r="D63" i="5"/>
  <c r="J63" i="5" s="1"/>
  <c r="R63" i="5"/>
  <c r="I63" i="5"/>
  <c r="U63" i="5" s="1"/>
  <c r="M64" i="5"/>
  <c r="S64" i="5" s="1"/>
  <c r="V64" i="5" s="1"/>
  <c r="D64" i="5"/>
  <c r="R64" i="5"/>
  <c r="U64" i="5" s="1"/>
  <c r="I64" i="5"/>
  <c r="J64" i="5"/>
  <c r="M65" i="5"/>
  <c r="S65" i="5" s="1"/>
  <c r="V65" i="5" s="1"/>
  <c r="D65" i="5"/>
  <c r="J65" i="5" s="1"/>
  <c r="T65" i="5"/>
  <c r="R65" i="5"/>
  <c r="U65" i="5" s="1"/>
  <c r="I65" i="5"/>
  <c r="M66" i="5"/>
  <c r="T66" i="5" s="1"/>
  <c r="D66" i="5"/>
  <c r="R66" i="5"/>
  <c r="I66" i="5"/>
  <c r="U66" i="5"/>
  <c r="S66" i="5"/>
  <c r="V66" i="5" s="1"/>
  <c r="J66" i="5"/>
  <c r="M67" i="5"/>
  <c r="D67" i="5"/>
  <c r="J67" i="5" s="1"/>
  <c r="R67" i="5"/>
  <c r="I67" i="5"/>
  <c r="U67" i="5" s="1"/>
  <c r="M68" i="5"/>
  <c r="T68" i="5" s="1"/>
  <c r="D68" i="5"/>
  <c r="R68" i="5"/>
  <c r="U68" i="5" s="1"/>
  <c r="I68" i="5"/>
  <c r="J68" i="5"/>
  <c r="M69" i="5"/>
  <c r="D69" i="5"/>
  <c r="J69" i="5" s="1"/>
  <c r="T69" i="5"/>
  <c r="R69" i="5"/>
  <c r="I69" i="5"/>
  <c r="M70" i="5"/>
  <c r="D70" i="5"/>
  <c r="T70" i="5" s="1"/>
  <c r="R70" i="5"/>
  <c r="I70" i="5"/>
  <c r="U70" i="5" s="1"/>
  <c r="S70" i="5"/>
  <c r="M71" i="5"/>
  <c r="T71" i="5" s="1"/>
  <c r="D71" i="5"/>
  <c r="J71" i="5" s="1"/>
  <c r="R71" i="5"/>
  <c r="U71" i="5" s="1"/>
  <c r="I71" i="5"/>
  <c r="M72" i="5"/>
  <c r="T72" i="5" s="1"/>
  <c r="D72" i="5"/>
  <c r="R72" i="5"/>
  <c r="U72" i="5" s="1"/>
  <c r="I72" i="5"/>
  <c r="J72" i="5"/>
  <c r="M73" i="5"/>
  <c r="S73" i="5" s="1"/>
  <c r="D73" i="5"/>
  <c r="R73" i="5"/>
  <c r="U73" i="5" s="1"/>
  <c r="I73" i="5"/>
  <c r="J73" i="5"/>
  <c r="V73" i="5"/>
  <c r="M74" i="5"/>
  <c r="D74" i="5"/>
  <c r="R74" i="5"/>
  <c r="I74" i="5"/>
  <c r="U74" i="5" s="1"/>
  <c r="J74" i="5"/>
  <c r="M75" i="5"/>
  <c r="T75" i="5" s="1"/>
  <c r="D75" i="5"/>
  <c r="R75" i="5"/>
  <c r="I75" i="5"/>
  <c r="U75" i="5" s="1"/>
  <c r="S75" i="5"/>
  <c r="J75" i="5"/>
  <c r="V75" i="5"/>
  <c r="M76" i="5"/>
  <c r="T76" i="5" s="1"/>
  <c r="D76" i="5"/>
  <c r="R76" i="5"/>
  <c r="U76" i="5" s="1"/>
  <c r="I76" i="5"/>
  <c r="J76" i="5" s="1"/>
  <c r="S76" i="5"/>
  <c r="V76" i="5" s="1"/>
  <c r="M77" i="5"/>
  <c r="D77" i="5"/>
  <c r="T77" i="5"/>
  <c r="R77" i="5"/>
  <c r="U77" i="5" s="1"/>
  <c r="I77" i="5"/>
  <c r="S77" i="5"/>
  <c r="J77" i="5"/>
  <c r="M78" i="5"/>
  <c r="D78" i="5"/>
  <c r="J78" i="5" s="1"/>
  <c r="R78" i="5"/>
  <c r="I78" i="5"/>
  <c r="M79" i="5"/>
  <c r="D79" i="5"/>
  <c r="T79" i="5"/>
  <c r="R79" i="5"/>
  <c r="I79" i="5"/>
  <c r="U79" i="5"/>
  <c r="J79" i="5"/>
  <c r="M80" i="5"/>
  <c r="S80" i="5" s="1"/>
  <c r="V80" i="5" s="1"/>
  <c r="D80" i="5"/>
  <c r="J80" i="5" s="1"/>
  <c r="T80" i="5"/>
  <c r="R80" i="5"/>
  <c r="U80" i="5" s="1"/>
  <c r="I80" i="5"/>
  <c r="M81" i="5"/>
  <c r="T81" i="5" s="1"/>
  <c r="D81" i="5"/>
  <c r="R81" i="5"/>
  <c r="U81" i="5" s="1"/>
  <c r="I81" i="5"/>
  <c r="J81" i="5"/>
  <c r="M82" i="5"/>
  <c r="T82" i="5" s="1"/>
  <c r="D82" i="5"/>
  <c r="R82" i="5"/>
  <c r="I82" i="5"/>
  <c r="U82" i="5"/>
  <c r="J82" i="5"/>
  <c r="M83" i="5"/>
  <c r="T83" i="5" s="1"/>
  <c r="D83" i="5"/>
  <c r="R83" i="5"/>
  <c r="U83" i="5" s="1"/>
  <c r="I83" i="5"/>
  <c r="J83" i="5"/>
  <c r="M84" i="5"/>
  <c r="T84" i="5" s="1"/>
  <c r="D84" i="5"/>
  <c r="R84" i="5"/>
  <c r="S84" i="5" s="1"/>
  <c r="I84" i="5"/>
  <c r="J84" i="5" s="1"/>
  <c r="M85" i="5"/>
  <c r="D85" i="5"/>
  <c r="T85" i="5" s="1"/>
  <c r="R85" i="5"/>
  <c r="S85" i="5" s="1"/>
  <c r="I85" i="5"/>
  <c r="M86" i="5"/>
  <c r="D86" i="5"/>
  <c r="T86" i="5"/>
  <c r="R86" i="5"/>
  <c r="I86" i="5"/>
  <c r="U86" i="5"/>
  <c r="S86" i="5"/>
  <c r="M87" i="5"/>
  <c r="S87" i="5" s="1"/>
  <c r="D87" i="5"/>
  <c r="J87" i="5" s="1"/>
  <c r="T87" i="5"/>
  <c r="R87" i="5"/>
  <c r="U87" i="5" s="1"/>
  <c r="I87" i="5"/>
  <c r="V87" i="5"/>
  <c r="M88" i="5"/>
  <c r="D88" i="5"/>
  <c r="T88" i="5"/>
  <c r="R88" i="5"/>
  <c r="S88" i="5" s="1"/>
  <c r="I88" i="5"/>
  <c r="J88" i="5" s="1"/>
  <c r="V88" i="5"/>
  <c r="M89" i="5"/>
  <c r="D89" i="5"/>
  <c r="J89" i="5" s="1"/>
  <c r="R89" i="5"/>
  <c r="U89" i="5" s="1"/>
  <c r="I89" i="5"/>
  <c r="M90" i="5"/>
  <c r="T90" i="5" s="1"/>
  <c r="D90" i="5"/>
  <c r="R90" i="5"/>
  <c r="I90" i="5"/>
  <c r="U90" i="5"/>
  <c r="J90" i="5"/>
  <c r="M91" i="5"/>
  <c r="T91" i="5" s="1"/>
  <c r="D91" i="5"/>
  <c r="R91" i="5"/>
  <c r="I91" i="5"/>
  <c r="U91" i="5"/>
  <c r="S91" i="5"/>
  <c r="J91" i="5"/>
  <c r="V91" i="5"/>
  <c r="M92" i="5"/>
  <c r="D92" i="5"/>
  <c r="T92" i="5"/>
  <c r="R92" i="5"/>
  <c r="U92" i="5" s="1"/>
  <c r="I92" i="5"/>
  <c r="J92" i="5" s="1"/>
  <c r="S92" i="5"/>
  <c r="M93" i="5"/>
  <c r="D93" i="5"/>
  <c r="T93" i="5"/>
  <c r="R93" i="5"/>
  <c r="S93" i="5" s="1"/>
  <c r="V93" i="5" s="1"/>
  <c r="I93" i="5"/>
  <c r="U93" i="5"/>
  <c r="J93" i="5"/>
  <c r="M94" i="5"/>
  <c r="S94" i="5" s="1"/>
  <c r="D94" i="5"/>
  <c r="R94" i="5"/>
  <c r="I94" i="5"/>
  <c r="M95" i="5"/>
  <c r="T95" i="5" s="1"/>
  <c r="D95" i="5"/>
  <c r="R95" i="5"/>
  <c r="I95" i="5"/>
  <c r="M96" i="5"/>
  <c r="S96" i="5" s="1"/>
  <c r="D96" i="5"/>
  <c r="R96" i="5"/>
  <c r="U96" i="5" s="1"/>
  <c r="I96" i="5"/>
  <c r="J96" i="5"/>
  <c r="V96" i="5"/>
  <c r="M97" i="5"/>
  <c r="S97" i="5" s="1"/>
  <c r="D97" i="5"/>
  <c r="J97" i="5" s="1"/>
  <c r="R97" i="5"/>
  <c r="I97" i="5"/>
  <c r="U97" i="5"/>
  <c r="M98" i="5"/>
  <c r="T98" i="5" s="1"/>
  <c r="D98" i="5"/>
  <c r="R98" i="5"/>
  <c r="I98" i="5"/>
  <c r="U98" i="5"/>
  <c r="S98" i="5"/>
  <c r="J98" i="5"/>
  <c r="V98" i="5"/>
  <c r="M99" i="5"/>
  <c r="T99" i="5" s="1"/>
  <c r="D99" i="5"/>
  <c r="R99" i="5"/>
  <c r="I99" i="5"/>
  <c r="U99" i="5"/>
  <c r="M100" i="5"/>
  <c r="T100" i="5" s="1"/>
  <c r="D100" i="5"/>
  <c r="R100" i="5"/>
  <c r="I100" i="5"/>
  <c r="U100" i="5"/>
  <c r="S100" i="5"/>
  <c r="J100" i="5"/>
  <c r="V100" i="5"/>
  <c r="M101" i="5"/>
  <c r="D101" i="5"/>
  <c r="T101" i="5" s="1"/>
  <c r="R101" i="5"/>
  <c r="S101" i="5" s="1"/>
  <c r="I101" i="5"/>
  <c r="U101" i="5"/>
  <c r="M102" i="5"/>
  <c r="D102" i="5"/>
  <c r="J102" i="5" s="1"/>
  <c r="R102" i="5"/>
  <c r="U102" i="5" s="1"/>
  <c r="I102" i="5"/>
  <c r="S102" i="5"/>
  <c r="V102" i="5" s="1"/>
  <c r="M103" i="5"/>
  <c r="D103" i="5"/>
  <c r="J103" i="5" s="1"/>
  <c r="T103" i="5"/>
  <c r="R103" i="5"/>
  <c r="U103" i="5" s="1"/>
  <c r="I103" i="5"/>
  <c r="M104" i="5"/>
  <c r="D104" i="5"/>
  <c r="J104" i="5" s="1"/>
  <c r="R104" i="5"/>
  <c r="U104" i="5" s="1"/>
  <c r="I104" i="5"/>
  <c r="M105" i="5"/>
  <c r="T105" i="5" s="1"/>
  <c r="D105" i="5"/>
  <c r="R105" i="5"/>
  <c r="U105" i="5" s="1"/>
  <c r="I105" i="5"/>
  <c r="J105" i="5"/>
  <c r="M106" i="5"/>
  <c r="S106" i="5" s="1"/>
  <c r="V106" i="5" s="1"/>
  <c r="D106" i="5"/>
  <c r="J106" i="5" s="1"/>
  <c r="T106" i="5"/>
  <c r="R106" i="5"/>
  <c r="I106" i="5"/>
  <c r="U106" i="5" s="1"/>
  <c r="M107" i="5"/>
  <c r="T107" i="5" s="1"/>
  <c r="D107" i="5"/>
  <c r="R107" i="5"/>
  <c r="I107" i="5"/>
  <c r="J107" i="5" s="1"/>
  <c r="U107" i="5"/>
  <c r="S107" i="5"/>
  <c r="V107" i="5" s="1"/>
  <c r="M108" i="5"/>
  <c r="D108" i="5"/>
  <c r="R108" i="5"/>
  <c r="I108" i="5"/>
  <c r="J108" i="5" s="1"/>
  <c r="U108" i="5"/>
  <c r="M109" i="5"/>
  <c r="D109" i="5"/>
  <c r="T109" i="5"/>
  <c r="R109" i="5"/>
  <c r="I109" i="5"/>
  <c r="J109" i="5" s="1"/>
  <c r="U109" i="5"/>
  <c r="S109" i="5"/>
  <c r="M110" i="5"/>
  <c r="S110" i="5" s="1"/>
  <c r="D110" i="5"/>
  <c r="J110" i="5" s="1"/>
  <c r="T110" i="5"/>
  <c r="R110" i="5"/>
  <c r="U110" i="5" s="1"/>
  <c r="I110" i="5"/>
  <c r="M111" i="5"/>
  <c r="D111" i="5"/>
  <c r="T111" i="5" s="1"/>
  <c r="R111" i="5"/>
  <c r="I111" i="5"/>
  <c r="U111" i="5" s="1"/>
  <c r="M112" i="5"/>
  <c r="S112" i="5" s="1"/>
  <c r="V112" i="5" s="1"/>
  <c r="D112" i="5"/>
  <c r="R112" i="5"/>
  <c r="U112" i="5" s="1"/>
  <c r="I112" i="5"/>
  <c r="J112" i="5"/>
  <c r="M113" i="5"/>
  <c r="D113" i="5"/>
  <c r="T113" i="5"/>
  <c r="R113" i="5"/>
  <c r="I113" i="5"/>
  <c r="U113" i="5"/>
  <c r="S113" i="5"/>
  <c r="J113" i="5"/>
  <c r="V113" i="5"/>
  <c r="M114" i="5"/>
  <c r="T114" i="5" s="1"/>
  <c r="D114" i="5"/>
  <c r="R114" i="5"/>
  <c r="I114" i="5"/>
  <c r="U114" i="5"/>
  <c r="S114" i="5"/>
  <c r="V114" i="5" s="1"/>
  <c r="J114" i="5"/>
  <c r="M115" i="5"/>
  <c r="D115" i="5"/>
  <c r="R115" i="5"/>
  <c r="I115" i="5"/>
  <c r="U115" i="5"/>
  <c r="S115" i="5"/>
  <c r="J115" i="5"/>
  <c r="M116" i="5"/>
  <c r="T116" i="5" s="1"/>
  <c r="D116" i="5"/>
  <c r="R116" i="5"/>
  <c r="U116" i="5" s="1"/>
  <c r="I116" i="5"/>
  <c r="S116" i="5"/>
  <c r="V116" i="5" s="1"/>
  <c r="J116" i="5"/>
  <c r="M117" i="5"/>
  <c r="D117" i="5"/>
  <c r="T117" i="5"/>
  <c r="R117" i="5"/>
  <c r="S117" i="5" s="1"/>
  <c r="I117" i="5"/>
  <c r="U117" i="5"/>
  <c r="M118" i="5"/>
  <c r="D118" i="5"/>
  <c r="T118" i="5"/>
  <c r="R118" i="5"/>
  <c r="U118" i="5" s="1"/>
  <c r="I118" i="5"/>
  <c r="S118" i="5"/>
  <c r="M119" i="5"/>
  <c r="D119" i="5"/>
  <c r="J119" i="5" s="1"/>
  <c r="R119" i="5"/>
  <c r="U119" i="5" s="1"/>
  <c r="I119" i="5"/>
  <c r="M120" i="5"/>
  <c r="D120" i="5"/>
  <c r="T120" i="5" s="1"/>
  <c r="R120" i="5"/>
  <c r="I120" i="5"/>
  <c r="S120" i="5"/>
  <c r="M121" i="5"/>
  <c r="D121" i="5"/>
  <c r="J121" i="5" s="1"/>
  <c r="R121" i="5"/>
  <c r="U121" i="5" s="1"/>
  <c r="I121" i="5"/>
  <c r="M122" i="5"/>
  <c r="D122" i="5"/>
  <c r="T122" i="5"/>
  <c r="R122" i="5"/>
  <c r="I122" i="5"/>
  <c r="U122" i="5"/>
  <c r="S122" i="5"/>
  <c r="V122" i="5" s="1"/>
  <c r="J122" i="5"/>
  <c r="M123" i="5"/>
  <c r="T123" i="5" s="1"/>
  <c r="D123" i="5"/>
  <c r="R123" i="5"/>
  <c r="I123" i="5"/>
  <c r="U123" i="5" s="1"/>
  <c r="S123" i="5"/>
  <c r="M124" i="5"/>
  <c r="D124" i="5"/>
  <c r="T124" i="5"/>
  <c r="R124" i="5"/>
  <c r="I124" i="5"/>
  <c r="J124" i="5" s="1"/>
  <c r="U124" i="5"/>
  <c r="S124" i="5"/>
  <c r="V124" i="5" s="1"/>
  <c r="M125" i="5"/>
  <c r="D125" i="5"/>
  <c r="T125" i="5"/>
  <c r="R125" i="5"/>
  <c r="I125" i="5"/>
  <c r="J125" i="5" s="1"/>
  <c r="M126" i="5"/>
  <c r="D126" i="5"/>
  <c r="T126" i="5"/>
  <c r="R126" i="5"/>
  <c r="I126" i="5"/>
  <c r="M127" i="5"/>
  <c r="S127" i="5" s="1"/>
  <c r="D127" i="5"/>
  <c r="T127" i="5"/>
  <c r="R127" i="5"/>
  <c r="I127" i="5"/>
  <c r="U127" i="5"/>
  <c r="J127" i="5"/>
  <c r="M128" i="5"/>
  <c r="S128" i="5" s="1"/>
  <c r="D128" i="5"/>
  <c r="T128" i="5"/>
  <c r="R128" i="5"/>
  <c r="U128" i="5" s="1"/>
  <c r="I128" i="5"/>
  <c r="J128" i="5"/>
  <c r="V128" i="5" s="1"/>
  <c r="M129" i="5"/>
  <c r="D129" i="5"/>
  <c r="T129" i="5"/>
  <c r="R129" i="5"/>
  <c r="U129" i="5" s="1"/>
  <c r="I129" i="5"/>
  <c r="S129" i="5"/>
  <c r="J129" i="5"/>
  <c r="M130" i="5"/>
  <c r="T130" i="5" s="1"/>
  <c r="D130" i="5"/>
  <c r="R130" i="5"/>
  <c r="I130" i="5"/>
  <c r="U130" i="5"/>
  <c r="S130" i="5"/>
  <c r="V130" i="5" s="1"/>
  <c r="J130" i="5"/>
  <c r="M131" i="5"/>
  <c r="D131" i="5"/>
  <c r="R131" i="5"/>
  <c r="U131" i="5" s="1"/>
  <c r="I131" i="5"/>
  <c r="S131" i="5"/>
  <c r="J131" i="5"/>
  <c r="M132" i="5"/>
  <c r="T132" i="5" s="1"/>
  <c r="D132" i="5"/>
  <c r="R132" i="5"/>
  <c r="I132" i="5"/>
  <c r="U132" i="5" s="1"/>
  <c r="S132" i="5"/>
  <c r="J132" i="5"/>
  <c r="V132" i="5" s="1"/>
  <c r="M133" i="5"/>
  <c r="D133" i="5"/>
  <c r="J133" i="5" s="1"/>
  <c r="T133" i="5"/>
  <c r="R133" i="5"/>
  <c r="S133" i="5" s="1"/>
  <c r="V133" i="5" s="1"/>
  <c r="I133" i="5"/>
  <c r="M134" i="5"/>
  <c r="D134" i="5"/>
  <c r="R134" i="5"/>
  <c r="S134" i="5" s="1"/>
  <c r="I134" i="5"/>
  <c r="U134" i="5"/>
  <c r="M135" i="5"/>
  <c r="D135" i="5"/>
  <c r="J135" i="5" s="1"/>
  <c r="R135" i="5"/>
  <c r="U135" i="5" s="1"/>
  <c r="I135" i="5"/>
  <c r="M136" i="5"/>
  <c r="S136" i="5" s="1"/>
  <c r="V136" i="5" s="1"/>
  <c r="D136" i="5"/>
  <c r="J136" i="5" s="1"/>
  <c r="T136" i="5"/>
  <c r="R136" i="5"/>
  <c r="U136" i="5" s="1"/>
  <c r="I136" i="5"/>
  <c r="M137" i="5"/>
  <c r="T137" i="5" s="1"/>
  <c r="D137" i="5"/>
  <c r="R137" i="5"/>
  <c r="U137" i="5" s="1"/>
  <c r="I137" i="5"/>
  <c r="S137" i="5"/>
  <c r="J137" i="5"/>
  <c r="V137" i="5"/>
  <c r="M138" i="5"/>
  <c r="S138" i="5" s="1"/>
  <c r="D138" i="5"/>
  <c r="R138" i="5"/>
  <c r="I138" i="5"/>
  <c r="U138" i="5" s="1"/>
  <c r="M139" i="5"/>
  <c r="T139" i="5" s="1"/>
  <c r="D139" i="5"/>
  <c r="R139" i="5"/>
  <c r="I139" i="5"/>
  <c r="U139" i="5"/>
  <c r="S139" i="5"/>
  <c r="J139" i="5"/>
  <c r="V139" i="5"/>
  <c r="M140" i="5"/>
  <c r="S140" i="5" s="1"/>
  <c r="V140" i="5" s="1"/>
  <c r="D140" i="5"/>
  <c r="T140" i="5"/>
  <c r="R140" i="5"/>
  <c r="U140" i="5" s="1"/>
  <c r="I140" i="5"/>
  <c r="J140" i="5" s="1"/>
  <c r="M141" i="5"/>
  <c r="D141" i="5"/>
  <c r="T141" i="5"/>
  <c r="R141" i="5"/>
  <c r="I141" i="5"/>
  <c r="J141" i="5"/>
  <c r="M142" i="5"/>
  <c r="D142" i="5"/>
  <c r="R142" i="5"/>
  <c r="U142" i="5" s="1"/>
  <c r="I142" i="5"/>
  <c r="M143" i="5"/>
  <c r="S143" i="5" s="1"/>
  <c r="D143" i="5"/>
  <c r="R143" i="5"/>
  <c r="U143" i="5" s="1"/>
  <c r="I143" i="5"/>
  <c r="J143" i="5"/>
  <c r="M144" i="5"/>
  <c r="S144" i="5" s="1"/>
  <c r="D144" i="5"/>
  <c r="T144" i="5"/>
  <c r="R144" i="5"/>
  <c r="U144" i="5" s="1"/>
  <c r="I144" i="5"/>
  <c r="J144" i="5"/>
  <c r="V144" i="5"/>
  <c r="M145" i="5"/>
  <c r="D145" i="5"/>
  <c r="R145" i="5"/>
  <c r="I145" i="5"/>
  <c r="U145" i="5"/>
  <c r="J145" i="5"/>
  <c r="M146" i="5"/>
  <c r="T146" i="5" s="1"/>
  <c r="D146" i="5"/>
  <c r="R146" i="5"/>
  <c r="I146" i="5"/>
  <c r="U146" i="5"/>
  <c r="S146" i="5"/>
  <c r="J146" i="5"/>
  <c r="V146" i="5"/>
  <c r="M147" i="5"/>
  <c r="T147" i="5" s="1"/>
  <c r="D147" i="5"/>
  <c r="R147" i="5"/>
  <c r="I147" i="5"/>
  <c r="U147" i="5" s="1"/>
  <c r="J147" i="5"/>
  <c r="M148" i="5"/>
  <c r="T148" i="5" s="1"/>
  <c r="D148" i="5"/>
  <c r="R148" i="5"/>
  <c r="S148" i="5" s="1"/>
  <c r="V148" i="5" s="1"/>
  <c r="I148" i="5"/>
  <c r="U148" i="5"/>
  <c r="J148" i="5"/>
  <c r="M149" i="5"/>
  <c r="D149" i="5"/>
  <c r="J149" i="5" s="1"/>
  <c r="R149" i="5"/>
  <c r="S149" i="5" s="1"/>
  <c r="I149" i="5"/>
  <c r="U149" i="5" s="1"/>
  <c r="M150" i="5"/>
  <c r="D150" i="5"/>
  <c r="R150" i="5"/>
  <c r="I150" i="5"/>
  <c r="U150" i="5"/>
  <c r="S150" i="5"/>
  <c r="M151" i="5"/>
  <c r="S151" i="5" s="1"/>
  <c r="D151" i="5"/>
  <c r="J151" i="5" s="1"/>
  <c r="R151" i="5"/>
  <c r="U151" i="5" s="1"/>
  <c r="I151" i="5"/>
  <c r="M152" i="5"/>
  <c r="T152" i="5" s="1"/>
  <c r="D152" i="5"/>
  <c r="R152" i="5"/>
  <c r="I152" i="5"/>
  <c r="J152" i="5"/>
  <c r="M153" i="5"/>
  <c r="T153" i="5" s="1"/>
  <c r="D153" i="5"/>
  <c r="R153" i="5"/>
  <c r="U153" i="5" s="1"/>
  <c r="I153" i="5"/>
  <c r="J153" i="5"/>
  <c r="M154" i="5"/>
  <c r="D154" i="5"/>
  <c r="T154" i="5" s="1"/>
  <c r="R154" i="5"/>
  <c r="I154" i="5"/>
  <c r="S154" i="5"/>
  <c r="M155" i="5"/>
  <c r="D155" i="5"/>
  <c r="R155" i="5"/>
  <c r="I155" i="5"/>
  <c r="J155" i="5" s="1"/>
  <c r="U155" i="5"/>
  <c r="M156" i="5"/>
  <c r="T156" i="5" s="1"/>
  <c r="D156" i="5"/>
  <c r="R156" i="5"/>
  <c r="I156" i="5"/>
  <c r="J156" i="5"/>
  <c r="M157" i="5"/>
  <c r="D157" i="5"/>
  <c r="T157" i="5"/>
  <c r="R157" i="5"/>
  <c r="I157" i="5"/>
  <c r="J157" i="5" s="1"/>
  <c r="M158" i="5"/>
  <c r="T158" i="5" s="1"/>
  <c r="D158" i="5"/>
  <c r="R158" i="5"/>
  <c r="U158" i="5" s="1"/>
  <c r="I158" i="5"/>
  <c r="M159" i="5"/>
  <c r="S159" i="5" s="1"/>
  <c r="D159" i="5"/>
  <c r="T159" i="5"/>
  <c r="R159" i="5"/>
  <c r="I159" i="5"/>
  <c r="U159" i="5"/>
  <c r="J159" i="5"/>
  <c r="M160" i="5"/>
  <c r="D160" i="5"/>
  <c r="T160" i="5"/>
  <c r="R160" i="5"/>
  <c r="U160" i="5" s="1"/>
  <c r="I160" i="5"/>
  <c r="J160" i="5"/>
  <c r="M161" i="5"/>
  <c r="D161" i="5"/>
  <c r="T161" i="5"/>
  <c r="R161" i="5"/>
  <c r="S161" i="5" s="1"/>
  <c r="V161" i="5" s="1"/>
  <c r="I161" i="5"/>
  <c r="U161" i="5"/>
  <c r="J161" i="5"/>
  <c r="M162" i="5"/>
  <c r="T162" i="5" s="1"/>
  <c r="D162" i="5"/>
  <c r="R162" i="5"/>
  <c r="I162" i="5"/>
  <c r="U162" i="5"/>
  <c r="S162" i="5"/>
  <c r="V162" i="5" s="1"/>
  <c r="J162" i="5"/>
  <c r="M163" i="5"/>
  <c r="D163" i="5"/>
  <c r="R163" i="5"/>
  <c r="I163" i="5"/>
  <c r="U163" i="5"/>
  <c r="S163" i="5"/>
  <c r="V163" i="5" s="1"/>
  <c r="J163" i="5"/>
  <c r="M164" i="5"/>
  <c r="T164" i="5" s="1"/>
  <c r="D164" i="5"/>
  <c r="R164" i="5"/>
  <c r="U164" i="5" s="1"/>
  <c r="I164" i="5"/>
  <c r="S164" i="5"/>
  <c r="V164" i="5" s="1"/>
  <c r="J164" i="5"/>
  <c r="M165" i="5"/>
  <c r="D165" i="5"/>
  <c r="T165" i="5"/>
  <c r="R165" i="5"/>
  <c r="I165" i="5"/>
  <c r="U165" i="5" s="1"/>
  <c r="S165" i="5"/>
  <c r="M166" i="5"/>
  <c r="D166" i="5"/>
  <c r="J166" i="5" s="1"/>
  <c r="R166" i="5"/>
  <c r="U166" i="5" s="1"/>
  <c r="I166" i="5"/>
  <c r="S166" i="5"/>
  <c r="V166" i="5" s="1"/>
  <c r="M167" i="5"/>
  <c r="D167" i="5"/>
  <c r="J167" i="5" s="1"/>
  <c r="T167" i="5"/>
  <c r="R167" i="5"/>
  <c r="U167" i="5" s="1"/>
  <c r="I167" i="5"/>
  <c r="M168" i="5"/>
  <c r="D168" i="5"/>
  <c r="J168" i="5" s="1"/>
  <c r="R168" i="5"/>
  <c r="U168" i="5" s="1"/>
  <c r="I168" i="5"/>
  <c r="M169" i="5"/>
  <c r="T169" i="5" s="1"/>
  <c r="D169" i="5"/>
  <c r="R169" i="5"/>
  <c r="U169" i="5" s="1"/>
  <c r="I169" i="5"/>
  <c r="J169" i="5"/>
  <c r="M170" i="5"/>
  <c r="D170" i="5"/>
  <c r="J170" i="5" s="1"/>
  <c r="R170" i="5"/>
  <c r="I170" i="5"/>
  <c r="U170" i="5"/>
  <c r="M171" i="5"/>
  <c r="T171" i="5" s="1"/>
  <c r="D171" i="5"/>
  <c r="R171" i="5"/>
  <c r="I171" i="5"/>
  <c r="U171" i="5"/>
  <c r="S171" i="5"/>
  <c r="J171" i="5"/>
  <c r="V171" i="5" s="1"/>
  <c r="M172" i="5"/>
  <c r="D172" i="5"/>
  <c r="R172" i="5"/>
  <c r="I172" i="5"/>
  <c r="U172" i="5" s="1"/>
  <c r="J172" i="5"/>
  <c r="M173" i="5"/>
  <c r="D173" i="5"/>
  <c r="T173" i="5"/>
  <c r="R173" i="5"/>
  <c r="U173" i="5" s="1"/>
  <c r="I173" i="5"/>
  <c r="S173" i="5"/>
  <c r="J173" i="5"/>
  <c r="M174" i="5"/>
  <c r="D174" i="5"/>
  <c r="J174" i="5" s="1"/>
  <c r="R174" i="5"/>
  <c r="I174" i="5"/>
  <c r="U174" i="5" s="1"/>
  <c r="M175" i="5"/>
  <c r="D175" i="5"/>
  <c r="T175" i="5" s="1"/>
  <c r="R175" i="5"/>
  <c r="I175" i="5"/>
  <c r="U175" i="5"/>
  <c r="J175" i="5"/>
  <c r="M176" i="5"/>
  <c r="S176" i="5" s="1"/>
  <c r="D176" i="5"/>
  <c r="J176" i="5" s="1"/>
  <c r="T176" i="5"/>
  <c r="R176" i="5"/>
  <c r="U176" i="5" s="1"/>
  <c r="I176" i="5"/>
  <c r="M177" i="5"/>
  <c r="D177" i="5"/>
  <c r="T177" i="5"/>
  <c r="R177" i="5"/>
  <c r="I177" i="5"/>
  <c r="U177" i="5"/>
  <c r="S177" i="5"/>
  <c r="J177" i="5"/>
  <c r="M178" i="5"/>
  <c r="D178" i="5"/>
  <c r="J178" i="5" s="1"/>
  <c r="R178" i="5"/>
  <c r="I178" i="5"/>
  <c r="U178" i="5"/>
  <c r="M179" i="5"/>
  <c r="D179" i="5"/>
  <c r="R179" i="5"/>
  <c r="I179" i="5"/>
  <c r="U179" i="5"/>
  <c r="S179" i="5"/>
  <c r="V179" i="5" s="1"/>
  <c r="J179" i="5"/>
  <c r="M180" i="5"/>
  <c r="D180" i="5"/>
  <c r="J180" i="5" s="1"/>
  <c r="R180" i="5"/>
  <c r="I180" i="5"/>
  <c r="M181" i="5"/>
  <c r="D181" i="5"/>
  <c r="R181" i="5"/>
  <c r="I181" i="5"/>
  <c r="U181" i="5"/>
  <c r="S181" i="5"/>
  <c r="M182" i="5"/>
  <c r="D182" i="5"/>
  <c r="J182" i="5" s="1"/>
  <c r="T182" i="5"/>
  <c r="R182" i="5"/>
  <c r="U182" i="5" s="1"/>
  <c r="I182" i="5"/>
  <c r="M183" i="5"/>
  <c r="D183" i="5"/>
  <c r="R183" i="5"/>
  <c r="I183" i="5"/>
  <c r="S183" i="5"/>
  <c r="M184" i="5"/>
  <c r="D184" i="5"/>
  <c r="J184" i="5" s="1"/>
  <c r="R184" i="5"/>
  <c r="U184" i="5" s="1"/>
  <c r="I184" i="5"/>
  <c r="M185" i="5"/>
  <c r="D185" i="5"/>
  <c r="T185" i="5"/>
  <c r="R185" i="5"/>
  <c r="I185" i="5"/>
  <c r="S185" i="5"/>
  <c r="J185" i="5"/>
  <c r="V185" i="5"/>
  <c r="M186" i="5"/>
  <c r="S186" i="5" s="1"/>
  <c r="D186" i="5"/>
  <c r="J186" i="5" s="1"/>
  <c r="R186" i="5"/>
  <c r="I186" i="5"/>
  <c r="U186" i="5" s="1"/>
  <c r="M187" i="5"/>
  <c r="D187" i="5"/>
  <c r="T187" i="5"/>
  <c r="R187" i="5"/>
  <c r="I187" i="5"/>
  <c r="J187" i="5" s="1"/>
  <c r="U187" i="5"/>
  <c r="S187" i="5"/>
  <c r="V187" i="5"/>
  <c r="M188" i="5"/>
  <c r="D188" i="5"/>
  <c r="R188" i="5"/>
  <c r="I188" i="5"/>
  <c r="U188" i="5"/>
  <c r="J188" i="5"/>
  <c r="M189" i="5"/>
  <c r="D189" i="5"/>
  <c r="R189" i="5"/>
  <c r="I189" i="5"/>
  <c r="U189" i="5"/>
  <c r="J189" i="5"/>
  <c r="M190" i="5"/>
  <c r="D190" i="5"/>
  <c r="J190" i="5" s="1"/>
  <c r="R190" i="5"/>
  <c r="I190" i="5"/>
  <c r="U190" i="5"/>
  <c r="M191" i="5"/>
  <c r="D191" i="5"/>
  <c r="T191" i="5" s="1"/>
  <c r="R191" i="5"/>
  <c r="I191" i="5"/>
  <c r="U191" i="5"/>
  <c r="M192" i="5"/>
  <c r="S192" i="5" s="1"/>
  <c r="V192" i="5" s="1"/>
  <c r="D192" i="5"/>
  <c r="J192" i="5" s="1"/>
  <c r="R192" i="5"/>
  <c r="U192" i="5" s="1"/>
  <c r="I192" i="5"/>
  <c r="M193" i="5"/>
  <c r="D193" i="5"/>
  <c r="R193" i="5"/>
  <c r="I193" i="5"/>
  <c r="U193" i="5"/>
  <c r="S193" i="5"/>
  <c r="M194" i="5"/>
  <c r="D194" i="5"/>
  <c r="J194" i="5" s="1"/>
  <c r="R194" i="5"/>
  <c r="U194" i="5" s="1"/>
  <c r="I194" i="5"/>
  <c r="M195" i="5"/>
  <c r="T195" i="5" s="1"/>
  <c r="D195" i="5"/>
  <c r="R195" i="5"/>
  <c r="I195" i="5"/>
  <c r="J195" i="5" s="1"/>
  <c r="U195" i="5"/>
  <c r="M196" i="5"/>
  <c r="D196" i="5"/>
  <c r="J196" i="5" s="1"/>
  <c r="R196" i="5"/>
  <c r="U196" i="5" s="1"/>
  <c r="I196" i="5"/>
  <c r="M197" i="5"/>
  <c r="D197" i="5"/>
  <c r="T197" i="5"/>
  <c r="R197" i="5"/>
  <c r="S197" i="5" s="1"/>
  <c r="I197" i="5"/>
  <c r="U197" i="5"/>
  <c r="M198" i="5"/>
  <c r="D198" i="5"/>
  <c r="R198" i="5"/>
  <c r="S198" i="5" s="1"/>
  <c r="I198" i="5"/>
  <c r="U198" i="5"/>
  <c r="M199" i="5"/>
  <c r="T199" i="5" s="1"/>
  <c r="D199" i="5"/>
  <c r="R199" i="5"/>
  <c r="U199" i="5" s="1"/>
  <c r="I199" i="5"/>
  <c r="M200" i="5"/>
  <c r="S200" i="5" s="1"/>
  <c r="D200" i="5"/>
  <c r="J200" i="5" s="1"/>
  <c r="R200" i="5"/>
  <c r="U200" i="5" s="1"/>
  <c r="I200" i="5"/>
  <c r="M201" i="5"/>
  <c r="D201" i="5"/>
  <c r="T201" i="5" s="1"/>
  <c r="R201" i="5"/>
  <c r="I201" i="5"/>
  <c r="S201" i="5"/>
  <c r="J201" i="5"/>
  <c r="M202" i="5"/>
  <c r="S202" i="5" s="1"/>
  <c r="D202" i="5"/>
  <c r="J202" i="5" s="1"/>
  <c r="R202" i="5"/>
  <c r="I202" i="5"/>
  <c r="U202" i="5" s="1"/>
  <c r="M203" i="5"/>
  <c r="D203" i="5"/>
  <c r="R203" i="5"/>
  <c r="I203" i="5"/>
  <c r="U203" i="5"/>
  <c r="J203" i="5"/>
  <c r="M204" i="5"/>
  <c r="D204" i="5"/>
  <c r="R204" i="5"/>
  <c r="I204" i="5"/>
  <c r="U204" i="5" s="1"/>
  <c r="J204" i="5"/>
  <c r="M205" i="5"/>
  <c r="D205" i="5"/>
  <c r="T205" i="5"/>
  <c r="R205" i="5"/>
  <c r="I205" i="5"/>
  <c r="S205" i="5"/>
  <c r="V205" i="5" s="1"/>
  <c r="J205" i="5"/>
  <c r="M206" i="5"/>
  <c r="D206" i="5"/>
  <c r="J206" i="5" s="1"/>
  <c r="R206" i="5"/>
  <c r="I206" i="5"/>
  <c r="U206" i="5" s="1"/>
  <c r="M207" i="5"/>
  <c r="D207" i="5"/>
  <c r="R207" i="5"/>
  <c r="I207" i="5"/>
  <c r="J207" i="5" s="1"/>
  <c r="M208" i="5"/>
  <c r="D208" i="5"/>
  <c r="J208" i="5" s="1"/>
  <c r="R208" i="5"/>
  <c r="I208" i="5"/>
  <c r="U208" i="5"/>
  <c r="M209" i="5"/>
  <c r="D209" i="5"/>
  <c r="R209" i="5"/>
  <c r="U209" i="5" s="1"/>
  <c r="I209" i="5"/>
  <c r="J209" i="5"/>
  <c r="M210" i="5"/>
  <c r="D210" i="5"/>
  <c r="J210" i="5" s="1"/>
  <c r="R210" i="5"/>
  <c r="I210" i="5"/>
  <c r="U210" i="5"/>
  <c r="M211" i="5"/>
  <c r="T211" i="5" s="1"/>
  <c r="D211" i="5"/>
  <c r="R211" i="5"/>
  <c r="S211" i="5" s="1"/>
  <c r="V211" i="5" s="1"/>
  <c r="I211" i="5"/>
  <c r="J211" i="5"/>
  <c r="M212" i="5"/>
  <c r="T212" i="5" s="1"/>
  <c r="D212" i="5"/>
  <c r="J212" i="5" s="1"/>
  <c r="R212" i="5"/>
  <c r="S212" i="5" s="1"/>
  <c r="I212" i="5"/>
  <c r="U212" i="5"/>
  <c r="V212" i="5"/>
  <c r="M213" i="5"/>
  <c r="D213" i="5"/>
  <c r="T213" i="5"/>
  <c r="R213" i="5"/>
  <c r="I213" i="5"/>
  <c r="S213" i="5"/>
  <c r="M214" i="5"/>
  <c r="D214" i="5"/>
  <c r="J214" i="5" s="1"/>
  <c r="R214" i="5"/>
  <c r="S214" i="5" s="1"/>
  <c r="I214" i="5"/>
  <c r="U214" i="5" s="1"/>
  <c r="V214" i="5"/>
  <c r="M215" i="5"/>
  <c r="D215" i="5"/>
  <c r="T215" i="5"/>
  <c r="R215" i="5"/>
  <c r="I215" i="5"/>
  <c r="M216" i="5"/>
  <c r="D216" i="5"/>
  <c r="J216" i="5" s="1"/>
  <c r="R216" i="5"/>
  <c r="U216" i="5" s="1"/>
  <c r="I216" i="5"/>
  <c r="M217" i="5"/>
  <c r="D217" i="5"/>
  <c r="R217" i="5"/>
  <c r="I217" i="5"/>
  <c r="U217" i="5"/>
  <c r="J217" i="5"/>
  <c r="M218" i="5"/>
  <c r="D218" i="5"/>
  <c r="R218" i="5"/>
  <c r="I218" i="5"/>
  <c r="U218" i="5" s="1"/>
  <c r="J218" i="5"/>
  <c r="M219" i="5"/>
  <c r="D219" i="5"/>
  <c r="T219" i="5"/>
  <c r="R219" i="5"/>
  <c r="S219" i="5" s="1"/>
  <c r="V219" i="5" s="1"/>
  <c r="I219" i="5"/>
  <c r="U219" i="5"/>
  <c r="J219" i="5"/>
  <c r="M220" i="5"/>
  <c r="D220" i="5"/>
  <c r="T220" i="5"/>
  <c r="R220" i="5"/>
  <c r="I220" i="5"/>
  <c r="U220" i="5"/>
  <c r="S220" i="5"/>
  <c r="V220" i="5" s="1"/>
  <c r="J220" i="5"/>
  <c r="M221" i="5"/>
  <c r="S221" i="5" s="1"/>
  <c r="V221" i="5" s="1"/>
  <c r="D221" i="5"/>
  <c r="J221" i="5" s="1"/>
  <c r="T221" i="5"/>
  <c r="R221" i="5"/>
  <c r="I221" i="5"/>
  <c r="U221" i="5"/>
  <c r="M222" i="5"/>
  <c r="S222" i="5" s="1"/>
  <c r="D222" i="5"/>
  <c r="T222" i="5"/>
  <c r="R222" i="5"/>
  <c r="I222" i="5"/>
  <c r="U222" i="5"/>
  <c r="J222" i="5"/>
  <c r="V222" i="5" s="1"/>
  <c r="M223" i="5"/>
  <c r="S223" i="5" s="1"/>
  <c r="D223" i="5"/>
  <c r="R223" i="5"/>
  <c r="I223" i="5"/>
  <c r="U223" i="5" s="1"/>
  <c r="M224" i="5"/>
  <c r="D224" i="5"/>
  <c r="T224" i="5"/>
  <c r="R224" i="5"/>
  <c r="I224" i="5"/>
  <c r="U224" i="5"/>
  <c r="S224" i="5"/>
  <c r="J224" i="5"/>
  <c r="V224" i="5"/>
  <c r="M225" i="5"/>
  <c r="D225" i="5"/>
  <c r="R225" i="5"/>
  <c r="S225" i="5" s="1"/>
  <c r="I225" i="5"/>
  <c r="U225" i="5" s="1"/>
  <c r="M226" i="5"/>
  <c r="T226" i="5" s="1"/>
  <c r="D226" i="5"/>
  <c r="R226" i="5"/>
  <c r="I226" i="5"/>
  <c r="U226" i="5" s="1"/>
  <c r="S226" i="5"/>
  <c r="J226" i="5"/>
  <c r="V226" i="5" s="1"/>
  <c r="M227" i="5"/>
  <c r="S227" i="5" s="1"/>
  <c r="V227" i="5" s="1"/>
  <c r="D227" i="5"/>
  <c r="J227" i="5" s="1"/>
  <c r="R227" i="5"/>
  <c r="I227" i="5"/>
  <c r="U227" i="5"/>
  <c r="M228" i="5"/>
  <c r="D228" i="5"/>
  <c r="T228" i="5"/>
  <c r="R228" i="5"/>
  <c r="I228" i="5"/>
  <c r="U228" i="5"/>
  <c r="S228" i="5"/>
  <c r="V228" i="5" s="1"/>
  <c r="J228" i="5"/>
  <c r="M229" i="5"/>
  <c r="S229" i="5" s="1"/>
  <c r="V229" i="5" s="1"/>
  <c r="D229" i="5"/>
  <c r="J229" i="5" s="1"/>
  <c r="T229" i="5"/>
  <c r="R229" i="5"/>
  <c r="U229" i="5" s="1"/>
  <c r="I229" i="5"/>
  <c r="M230" i="5"/>
  <c r="D230" i="5"/>
  <c r="J230" i="5" s="1"/>
  <c r="T230" i="5"/>
  <c r="R230" i="5"/>
  <c r="I230" i="5"/>
  <c r="U230" i="5"/>
  <c r="M231" i="5"/>
  <c r="D231" i="5"/>
  <c r="R231" i="5"/>
  <c r="I231" i="5"/>
  <c r="U231" i="5" s="1"/>
  <c r="J231" i="5"/>
  <c r="M232" i="5"/>
  <c r="T232" i="5" s="1"/>
  <c r="D232" i="5"/>
  <c r="R232" i="5"/>
  <c r="I232" i="5"/>
  <c r="U232" i="5"/>
  <c r="J232" i="5"/>
  <c r="M233" i="5"/>
  <c r="D233" i="5"/>
  <c r="T233" i="5"/>
  <c r="R233" i="5"/>
  <c r="I233" i="5"/>
  <c r="U233" i="5"/>
  <c r="S233" i="5"/>
  <c r="V233" i="5" s="1"/>
  <c r="J233" i="5"/>
  <c r="M234" i="5"/>
  <c r="D234" i="5"/>
  <c r="R234" i="5"/>
  <c r="U234" i="5" s="1"/>
  <c r="I234" i="5"/>
  <c r="S234" i="5"/>
  <c r="M235" i="5"/>
  <c r="T235" i="5" s="1"/>
  <c r="D235" i="5"/>
  <c r="R235" i="5"/>
  <c r="U235" i="5" s="1"/>
  <c r="I235" i="5"/>
  <c r="S235" i="5"/>
  <c r="J235" i="5"/>
  <c r="V235" i="5"/>
  <c r="M236" i="5"/>
  <c r="S236" i="5" s="1"/>
  <c r="D236" i="5"/>
  <c r="T236" i="5"/>
  <c r="R236" i="5"/>
  <c r="I236" i="5"/>
  <c r="M237" i="5"/>
  <c r="D237" i="5"/>
  <c r="T237" i="5"/>
  <c r="R237" i="5"/>
  <c r="I237" i="5"/>
  <c r="U237" i="5"/>
  <c r="S237" i="5"/>
  <c r="M238" i="5"/>
  <c r="S238" i="5" s="1"/>
  <c r="V238" i="5" s="1"/>
  <c r="D238" i="5"/>
  <c r="J238" i="5" s="1"/>
  <c r="T238" i="5"/>
  <c r="R238" i="5"/>
  <c r="I238" i="5"/>
  <c r="U238" i="5"/>
  <c r="M239" i="5"/>
  <c r="T239" i="5" s="1"/>
  <c r="D239" i="5"/>
  <c r="J239" i="5" s="1"/>
  <c r="R239" i="5"/>
  <c r="U239" i="5" s="1"/>
  <c r="I239" i="5"/>
  <c r="M240" i="5"/>
  <c r="B240" i="5"/>
  <c r="D240" i="5" s="1"/>
  <c r="R240" i="5"/>
  <c r="E240" i="5"/>
  <c r="F240" i="5"/>
  <c r="F281" i="5" s="1"/>
  <c r="G240" i="5"/>
  <c r="H240" i="5"/>
  <c r="S240" i="5"/>
  <c r="G7" i="6"/>
  <c r="J7" i="6" s="1"/>
  <c r="J8" i="6" s="1"/>
  <c r="D7" i="6"/>
  <c r="I7" i="6"/>
  <c r="G6" i="6"/>
  <c r="D6" i="6"/>
  <c r="J6" i="6" s="1"/>
  <c r="H6" i="6"/>
  <c r="M8" i="5"/>
  <c r="R8" i="5"/>
  <c r="R281" i="5" s="1"/>
  <c r="D8" i="5"/>
  <c r="I8" i="5"/>
  <c r="J8" i="5"/>
  <c r="M271" i="5"/>
  <c r="R271" i="5"/>
  <c r="L281" i="5"/>
  <c r="N281" i="5"/>
  <c r="O281" i="5"/>
  <c r="P281" i="5"/>
  <c r="Q281" i="5"/>
  <c r="C281" i="5"/>
  <c r="E281" i="5"/>
  <c r="G281" i="5"/>
  <c r="H281" i="5"/>
  <c r="K36" i="30"/>
  <c r="L36" i="30"/>
  <c r="M36" i="30"/>
  <c r="N9" i="30"/>
  <c r="N10" i="30"/>
  <c r="N11" i="30"/>
  <c r="N13" i="30"/>
  <c r="N14" i="30"/>
  <c r="R14" i="30" s="1"/>
  <c r="N17" i="30"/>
  <c r="Q17" i="30" s="1"/>
  <c r="N19" i="30"/>
  <c r="R19" i="30" s="1"/>
  <c r="N20" i="30"/>
  <c r="R20" i="30" s="1"/>
  <c r="N21" i="30"/>
  <c r="N22" i="30"/>
  <c r="N24" i="30"/>
  <c r="N25" i="30"/>
  <c r="J36" i="30"/>
  <c r="C36" i="30"/>
  <c r="Q25" i="30"/>
  <c r="Q24" i="30"/>
  <c r="Q22" i="30"/>
  <c r="Q21" i="30"/>
  <c r="Q19" i="30"/>
  <c r="Q14" i="30"/>
  <c r="T14" i="30" s="1"/>
  <c r="Q13" i="30"/>
  <c r="E27" i="47"/>
  <c r="E28" i="47" s="1"/>
  <c r="J7" i="46"/>
  <c r="L7" i="46"/>
  <c r="M7" i="46"/>
  <c r="L8" i="46"/>
  <c r="M8" i="46"/>
  <c r="J9" i="46"/>
  <c r="L9" i="46"/>
  <c r="M9" i="46"/>
  <c r="L10" i="46"/>
  <c r="M10" i="46" s="1"/>
  <c r="L11" i="46"/>
  <c r="L280" i="46" s="1"/>
  <c r="L12" i="46"/>
  <c r="M12" i="46" s="1"/>
  <c r="L13" i="46"/>
  <c r="M13" i="46" s="1"/>
  <c r="L14" i="46"/>
  <c r="M14" i="46"/>
  <c r="L15" i="46"/>
  <c r="M15" i="46"/>
  <c r="L16" i="46"/>
  <c r="M16" i="46" s="1"/>
  <c r="L17" i="46"/>
  <c r="M17" i="46" s="1"/>
  <c r="L18" i="46"/>
  <c r="M18" i="46"/>
  <c r="L19" i="46"/>
  <c r="M19" i="46" s="1"/>
  <c r="L20" i="46"/>
  <c r="M20" i="46" s="1"/>
  <c r="L21" i="46"/>
  <c r="M21" i="46" s="1"/>
  <c r="L22" i="46"/>
  <c r="M22" i="46"/>
  <c r="L23" i="46"/>
  <c r="M23" i="46"/>
  <c r="L24" i="46"/>
  <c r="M24" i="46"/>
  <c r="L25" i="46"/>
  <c r="M25" i="46" s="1"/>
  <c r="L26" i="46"/>
  <c r="M26" i="46" s="1"/>
  <c r="L27" i="46"/>
  <c r="M27" i="46"/>
  <c r="L28" i="46"/>
  <c r="M28" i="46" s="1"/>
  <c r="L29" i="46"/>
  <c r="M29" i="46" s="1"/>
  <c r="L30" i="46"/>
  <c r="M30" i="46"/>
  <c r="L31" i="46"/>
  <c r="M31" i="46" s="1"/>
  <c r="L32" i="46"/>
  <c r="M32" i="46"/>
  <c r="L33" i="46"/>
  <c r="M33" i="46"/>
  <c r="L34" i="46"/>
  <c r="M34" i="46" s="1"/>
  <c r="L35" i="46"/>
  <c r="M35" i="46" s="1"/>
  <c r="L36" i="46"/>
  <c r="M36" i="46" s="1"/>
  <c r="L37" i="46"/>
  <c r="M37" i="46" s="1"/>
  <c r="L38" i="46"/>
  <c r="M38" i="46"/>
  <c r="L39" i="46"/>
  <c r="M39" i="46" s="1"/>
  <c r="L40" i="46"/>
  <c r="M40" i="46" s="1"/>
  <c r="L41" i="46"/>
  <c r="M41" i="46"/>
  <c r="L42" i="46"/>
  <c r="M42" i="46"/>
  <c r="L43" i="46"/>
  <c r="M43" i="46" s="1"/>
  <c r="L44" i="46"/>
  <c r="M44" i="46" s="1"/>
  <c r="L45" i="46"/>
  <c r="M45" i="46" s="1"/>
  <c r="L46" i="46"/>
  <c r="M46" i="46"/>
  <c r="L47" i="46"/>
  <c r="M47" i="46" s="1"/>
  <c r="L48" i="46"/>
  <c r="M48" i="46" s="1"/>
  <c r="L49" i="46"/>
  <c r="M49" i="46" s="1"/>
  <c r="L50" i="46"/>
  <c r="M50" i="46"/>
  <c r="L51" i="46"/>
  <c r="M51" i="46"/>
  <c r="L52" i="46"/>
  <c r="M52" i="46" s="1"/>
  <c r="L53" i="46"/>
  <c r="M53" i="46" s="1"/>
  <c r="L54" i="46"/>
  <c r="M54" i="46"/>
  <c r="L55" i="46"/>
  <c r="M55" i="46"/>
  <c r="L56" i="46"/>
  <c r="M56" i="46" s="1"/>
  <c r="L57" i="46"/>
  <c r="M57" i="46" s="1"/>
  <c r="L58" i="46"/>
  <c r="M58" i="46" s="1"/>
  <c r="L59" i="46"/>
  <c r="M59" i="46"/>
  <c r="L60" i="46"/>
  <c r="M60" i="46" s="1"/>
  <c r="L61" i="46"/>
  <c r="M61" i="46" s="1"/>
  <c r="L62" i="46"/>
  <c r="M62" i="46"/>
  <c r="L63" i="46"/>
  <c r="M63" i="46" s="1"/>
  <c r="L64" i="46"/>
  <c r="M64" i="46"/>
  <c r="L65" i="46"/>
  <c r="M65" i="46" s="1"/>
  <c r="L66" i="46"/>
  <c r="M66" i="46" s="1"/>
  <c r="L67" i="46"/>
  <c r="M67" i="46" s="1"/>
  <c r="L68" i="46"/>
  <c r="M68" i="46" s="1"/>
  <c r="L69" i="46"/>
  <c r="M69" i="46" s="1"/>
  <c r="L70" i="46"/>
  <c r="M70" i="46"/>
  <c r="L71" i="46"/>
  <c r="M71" i="46" s="1"/>
  <c r="L72" i="46"/>
  <c r="M72" i="46" s="1"/>
  <c r="L73" i="46"/>
  <c r="M73" i="46"/>
  <c r="L74" i="46"/>
  <c r="M74" i="46" s="1"/>
  <c r="L75" i="46"/>
  <c r="M75" i="46" s="1"/>
  <c r="L76" i="46"/>
  <c r="M76" i="46" s="1"/>
  <c r="L77" i="46"/>
  <c r="M77" i="46" s="1"/>
  <c r="L78" i="46"/>
  <c r="M78" i="46"/>
  <c r="L79" i="46"/>
  <c r="M79" i="46"/>
  <c r="L80" i="46"/>
  <c r="M80" i="46"/>
  <c r="L81" i="46"/>
  <c r="M81" i="46"/>
  <c r="L82" i="46"/>
  <c r="M82" i="46"/>
  <c r="L83" i="46"/>
  <c r="M83" i="46"/>
  <c r="L84" i="46"/>
  <c r="M84" i="46" s="1"/>
  <c r="L85" i="46"/>
  <c r="M85" i="46" s="1"/>
  <c r="L86" i="46"/>
  <c r="M86" i="46"/>
  <c r="L87" i="46"/>
  <c r="M87" i="46"/>
  <c r="L88" i="46"/>
  <c r="M88" i="46" s="1"/>
  <c r="L89" i="46"/>
  <c r="M89" i="46" s="1"/>
  <c r="L90" i="46"/>
  <c r="M90" i="46"/>
  <c r="L91" i="46"/>
  <c r="M91" i="46" s="1"/>
  <c r="L92" i="46"/>
  <c r="M92" i="46" s="1"/>
  <c r="L93" i="46"/>
  <c r="M93" i="46"/>
  <c r="L94" i="46"/>
  <c r="M94" i="46"/>
  <c r="L95" i="46"/>
  <c r="M95" i="46" s="1"/>
  <c r="L96" i="46"/>
  <c r="M96" i="46"/>
  <c r="L97" i="46"/>
  <c r="M97" i="46"/>
  <c r="L98" i="46"/>
  <c r="M98" i="46"/>
  <c r="L99" i="46"/>
  <c r="M99" i="46"/>
  <c r="L100" i="46"/>
  <c r="M100" i="46" s="1"/>
  <c r="L101" i="46"/>
  <c r="M101" i="46" s="1"/>
  <c r="L102" i="46"/>
  <c r="M102" i="46"/>
  <c r="L103" i="46"/>
  <c r="M103" i="46"/>
  <c r="L104" i="46"/>
  <c r="M104" i="46"/>
  <c r="L105" i="46"/>
  <c r="M105" i="46" s="1"/>
  <c r="L106" i="46"/>
  <c r="M106" i="46" s="1"/>
  <c r="L107" i="46"/>
  <c r="M107" i="46"/>
  <c r="L108" i="46"/>
  <c r="M108" i="46" s="1"/>
  <c r="L109" i="46"/>
  <c r="M109" i="46"/>
  <c r="L110" i="46"/>
  <c r="M110" i="46"/>
  <c r="L111" i="46"/>
  <c r="M111" i="46" s="1"/>
  <c r="L112" i="46"/>
  <c r="M112" i="46" s="1"/>
  <c r="L113" i="46"/>
  <c r="M113" i="46"/>
  <c r="L114" i="46"/>
  <c r="M114" i="46"/>
  <c r="L115" i="46"/>
  <c r="M115" i="46"/>
  <c r="L116" i="46"/>
  <c r="M116" i="46" s="1"/>
  <c r="L117" i="46"/>
  <c r="M117" i="46" s="1"/>
  <c r="L118" i="46"/>
  <c r="M118" i="46"/>
  <c r="L119" i="46"/>
  <c r="M119" i="46" s="1"/>
  <c r="L120" i="46"/>
  <c r="M120" i="46"/>
  <c r="L121" i="46"/>
  <c r="M121" i="46"/>
  <c r="L122" i="46"/>
  <c r="M122" i="46" s="1"/>
  <c r="L123" i="46"/>
  <c r="M123" i="46" s="1"/>
  <c r="L124" i="46"/>
  <c r="M124" i="46" s="1"/>
  <c r="L125" i="46"/>
  <c r="M125" i="46"/>
  <c r="L126" i="46"/>
  <c r="M126" i="46"/>
  <c r="L127" i="46"/>
  <c r="M127" i="46"/>
  <c r="L128" i="46"/>
  <c r="M128" i="46" s="1"/>
  <c r="L129" i="46"/>
  <c r="M129" i="46" s="1"/>
  <c r="L130" i="46"/>
  <c r="M130" i="46"/>
  <c r="L131" i="46"/>
  <c r="M131" i="46"/>
  <c r="L132" i="46"/>
  <c r="M132" i="46" s="1"/>
  <c r="L133" i="46"/>
  <c r="M133" i="46"/>
  <c r="L134" i="46"/>
  <c r="M134" i="46"/>
  <c r="L135" i="46"/>
  <c r="M135" i="46" s="1"/>
  <c r="L136" i="46"/>
  <c r="M136" i="46" s="1"/>
  <c r="L137" i="46"/>
  <c r="M137" i="46"/>
  <c r="L138" i="46"/>
  <c r="M138" i="46"/>
  <c r="L139" i="46"/>
  <c r="M139" i="46" s="1"/>
  <c r="L140" i="46"/>
  <c r="M140" i="46" s="1"/>
  <c r="L141" i="46"/>
  <c r="M141" i="46"/>
  <c r="L142" i="46"/>
  <c r="M142" i="46"/>
  <c r="L143" i="46"/>
  <c r="M143" i="46"/>
  <c r="L144" i="46"/>
  <c r="M144" i="46"/>
  <c r="L145" i="46"/>
  <c r="M145" i="46" s="1"/>
  <c r="L146" i="46"/>
  <c r="M146" i="46"/>
  <c r="L147" i="46"/>
  <c r="M147" i="46"/>
  <c r="L148" i="46"/>
  <c r="M148" i="46" s="1"/>
  <c r="L149" i="46"/>
  <c r="M149" i="46" s="1"/>
  <c r="L150" i="46"/>
  <c r="M150" i="46"/>
  <c r="L151" i="46"/>
  <c r="M151" i="46" s="1"/>
  <c r="L152" i="46"/>
  <c r="M152" i="46" s="1"/>
  <c r="L153" i="46"/>
  <c r="M153" i="46" s="1"/>
  <c r="L154" i="46"/>
  <c r="M154" i="46"/>
  <c r="L155" i="46"/>
  <c r="M155" i="46"/>
  <c r="L156" i="46"/>
  <c r="M156" i="46" s="1"/>
  <c r="L157" i="46"/>
  <c r="M157" i="46"/>
  <c r="L158" i="46"/>
  <c r="M158" i="46"/>
  <c r="L159" i="46"/>
  <c r="M159" i="46"/>
  <c r="L160" i="46"/>
  <c r="M160" i="46"/>
  <c r="L161" i="46"/>
  <c r="M161" i="46"/>
  <c r="L162" i="46"/>
  <c r="M162" i="46" s="1"/>
  <c r="L163" i="46"/>
  <c r="M163" i="46"/>
  <c r="L164" i="46"/>
  <c r="M164" i="46"/>
  <c r="L165" i="46"/>
  <c r="M165" i="46"/>
  <c r="L166" i="46"/>
  <c r="M166" i="46"/>
  <c r="L167" i="46"/>
  <c r="M167" i="46"/>
  <c r="L168" i="46"/>
  <c r="M168" i="46"/>
  <c r="L169" i="46"/>
  <c r="M169" i="46"/>
  <c r="L170" i="46"/>
  <c r="M170" i="46" s="1"/>
  <c r="L171" i="46"/>
  <c r="M171" i="46"/>
  <c r="L172" i="46"/>
  <c r="M172" i="46"/>
  <c r="L173" i="46"/>
  <c r="M173" i="46"/>
  <c r="L174" i="46"/>
  <c r="M174" i="46"/>
  <c r="L175" i="46"/>
  <c r="M175" i="46"/>
  <c r="L176" i="46"/>
  <c r="M176" i="46"/>
  <c r="L177" i="46"/>
  <c r="M177" i="46"/>
  <c r="L178" i="46"/>
  <c r="M178" i="46" s="1"/>
  <c r="L179" i="46"/>
  <c r="M179" i="46"/>
  <c r="L180" i="46"/>
  <c r="M180" i="46"/>
  <c r="L181" i="46"/>
  <c r="M181" i="46"/>
  <c r="L182" i="46"/>
  <c r="M182" i="46"/>
  <c r="L183" i="46"/>
  <c r="M183" i="46"/>
  <c r="L184" i="46"/>
  <c r="M184" i="46"/>
  <c r="L185" i="46"/>
  <c r="M185" i="46"/>
  <c r="L186" i="46"/>
  <c r="M186" i="46" s="1"/>
  <c r="L187" i="46"/>
  <c r="M187" i="46"/>
  <c r="L188" i="46"/>
  <c r="M188" i="46"/>
  <c r="L189" i="46"/>
  <c r="M189" i="46"/>
  <c r="L190" i="46"/>
  <c r="M190" i="46"/>
  <c r="L191" i="46"/>
  <c r="M191" i="46"/>
  <c r="L192" i="46"/>
  <c r="M192" i="46"/>
  <c r="L193" i="46"/>
  <c r="M193" i="46"/>
  <c r="L194" i="46"/>
  <c r="M194" i="46" s="1"/>
  <c r="L195" i="46"/>
  <c r="M195" i="46"/>
  <c r="L196" i="46"/>
  <c r="M196" i="46"/>
  <c r="L197" i="46"/>
  <c r="M197" i="46"/>
  <c r="L198" i="46"/>
  <c r="M198" i="46"/>
  <c r="L199" i="46"/>
  <c r="M199" i="46"/>
  <c r="L200" i="46"/>
  <c r="M200" i="46"/>
  <c r="L201" i="46"/>
  <c r="M201" i="46"/>
  <c r="L202" i="46"/>
  <c r="M202" i="46" s="1"/>
  <c r="L203" i="46"/>
  <c r="M203" i="46"/>
  <c r="L204" i="46"/>
  <c r="M204" i="46"/>
  <c r="L205" i="46"/>
  <c r="M205" i="46"/>
  <c r="L206" i="46"/>
  <c r="M206" i="46"/>
  <c r="L207" i="46"/>
  <c r="M207" i="46"/>
  <c r="L208" i="46"/>
  <c r="M208" i="46"/>
  <c r="L209" i="46"/>
  <c r="M209" i="46"/>
  <c r="L210" i="46"/>
  <c r="M210" i="46" s="1"/>
  <c r="L211" i="46"/>
  <c r="M211" i="46"/>
  <c r="L212" i="46"/>
  <c r="M212" i="46"/>
  <c r="L213" i="46"/>
  <c r="M213" i="46"/>
  <c r="L214" i="46"/>
  <c r="M214" i="46"/>
  <c r="L215" i="46"/>
  <c r="M215" i="46"/>
  <c r="L216" i="46"/>
  <c r="M216" i="46"/>
  <c r="L217" i="46"/>
  <c r="M217" i="46"/>
  <c r="L218" i="46"/>
  <c r="M218" i="46" s="1"/>
  <c r="L219" i="46"/>
  <c r="M219" i="46"/>
  <c r="L220" i="46"/>
  <c r="M220" i="46"/>
  <c r="L221" i="46"/>
  <c r="M221" i="46"/>
  <c r="L222" i="46"/>
  <c r="M222" i="46"/>
  <c r="L223" i="46"/>
  <c r="M223" i="46" s="1"/>
  <c r="L224" i="46"/>
  <c r="M224" i="46"/>
  <c r="L225" i="46"/>
  <c r="M225" i="46"/>
  <c r="L226" i="46"/>
  <c r="M226" i="46" s="1"/>
  <c r="L227" i="46"/>
  <c r="M227" i="46"/>
  <c r="L228" i="46"/>
  <c r="M228" i="46"/>
  <c r="L229" i="46"/>
  <c r="M229" i="46"/>
  <c r="L230" i="46"/>
  <c r="M230" i="46"/>
  <c r="L231" i="46"/>
  <c r="M231" i="46" s="1"/>
  <c r="L232" i="46"/>
  <c r="M232" i="46"/>
  <c r="L233" i="46"/>
  <c r="M233" i="46"/>
  <c r="L234" i="46"/>
  <c r="M234" i="46" s="1"/>
  <c r="L235" i="46"/>
  <c r="M235" i="46" s="1"/>
  <c r="L236" i="46"/>
  <c r="M236" i="46"/>
  <c r="L237" i="46"/>
  <c r="M237" i="46"/>
  <c r="L238" i="46"/>
  <c r="M238" i="46"/>
  <c r="L239" i="46"/>
  <c r="M239" i="46" s="1"/>
  <c r="L240" i="46"/>
  <c r="M240" i="46"/>
  <c r="L241" i="46"/>
  <c r="M241" i="46"/>
  <c r="L242" i="46"/>
  <c r="M242" i="46" s="1"/>
  <c r="L243" i="46"/>
  <c r="M243" i="46" s="1"/>
  <c r="L244" i="46"/>
  <c r="M244" i="46"/>
  <c r="L245" i="46"/>
  <c r="M245" i="46"/>
  <c r="L246" i="46"/>
  <c r="M246" i="46"/>
  <c r="L247" i="46"/>
  <c r="M247" i="46" s="1"/>
  <c r="L248" i="46"/>
  <c r="M248" i="46"/>
  <c r="L249" i="46"/>
  <c r="M249" i="46"/>
  <c r="L250" i="46"/>
  <c r="M250" i="46" s="1"/>
  <c r="L251" i="46"/>
  <c r="M251" i="46" s="1"/>
  <c r="L252" i="46"/>
  <c r="M252" i="46"/>
  <c r="L253" i="46"/>
  <c r="M253" i="46"/>
  <c r="L254" i="46"/>
  <c r="M254" i="46"/>
  <c r="L255" i="46"/>
  <c r="M255" i="46" s="1"/>
  <c r="L256" i="46"/>
  <c r="M256" i="46"/>
  <c r="L257" i="46"/>
  <c r="M257" i="46"/>
  <c r="L258" i="46"/>
  <c r="M258" i="46" s="1"/>
  <c r="L259" i="46"/>
  <c r="M259" i="46"/>
  <c r="L260" i="46"/>
  <c r="M260" i="46"/>
  <c r="L261" i="46"/>
  <c r="M261" i="46"/>
  <c r="L262" i="46"/>
  <c r="M262" i="46"/>
  <c r="L263" i="46"/>
  <c r="M263" i="46" s="1"/>
  <c r="L264" i="46"/>
  <c r="M264" i="46"/>
  <c r="L265" i="46"/>
  <c r="M265" i="46"/>
  <c r="L266" i="46"/>
  <c r="M266" i="46" s="1"/>
  <c r="L267" i="46"/>
  <c r="M267" i="46"/>
  <c r="L268" i="46"/>
  <c r="M268" i="46"/>
  <c r="L269" i="46"/>
  <c r="M269" i="46"/>
  <c r="L270" i="46"/>
  <c r="M270" i="46"/>
  <c r="L272" i="46"/>
  <c r="M272" i="46" s="1"/>
  <c r="J273" i="46"/>
  <c r="L273" i="46"/>
  <c r="M273" i="46" s="1"/>
  <c r="L274" i="46"/>
  <c r="M274" i="46" s="1"/>
  <c r="L275" i="46"/>
  <c r="M275" i="46"/>
  <c r="J276" i="46"/>
  <c r="L276" i="46"/>
  <c r="M276" i="46"/>
  <c r="L277" i="46"/>
  <c r="M277" i="46"/>
  <c r="J278" i="46"/>
  <c r="L278" i="46"/>
  <c r="M278" i="46"/>
  <c r="L279" i="46"/>
  <c r="M279" i="46" s="1"/>
  <c r="B280" i="46"/>
  <c r="C280" i="46"/>
  <c r="D280" i="46"/>
  <c r="E280" i="46"/>
  <c r="I280" i="46"/>
  <c r="J280" i="46"/>
  <c r="K280" i="46"/>
  <c r="N102" i="32"/>
  <c r="N103" i="32"/>
  <c r="N104" i="32"/>
  <c r="F101" i="22"/>
  <c r="E5" i="45"/>
  <c r="E6" i="45"/>
  <c r="E7" i="45"/>
  <c r="E8" i="45"/>
  <c r="E9" i="45"/>
  <c r="E10" i="45"/>
  <c r="E11" i="45"/>
  <c r="E12" i="45"/>
  <c r="E13" i="45"/>
  <c r="E14" i="45"/>
  <c r="D15" i="45"/>
  <c r="E4" i="45"/>
  <c r="E15" i="45" s="1"/>
  <c r="N87" i="38"/>
  <c r="Q87" i="38" s="1"/>
  <c r="T87" i="38" s="1"/>
  <c r="I87" i="38"/>
  <c r="S87" i="38"/>
  <c r="N86" i="38"/>
  <c r="R86" i="38" s="1"/>
  <c r="I86" i="38"/>
  <c r="S86" i="38"/>
  <c r="N84" i="38"/>
  <c r="R84" i="38" s="1"/>
  <c r="Q84" i="38"/>
  <c r="T84" i="38" s="1"/>
  <c r="I84" i="38"/>
  <c r="S84" i="38"/>
  <c r="N83" i="38"/>
  <c r="Q83" i="38"/>
  <c r="T83" i="38" s="1"/>
  <c r="I83" i="38"/>
  <c r="S83" i="38"/>
  <c r="R83" i="38"/>
  <c r="N82" i="38"/>
  <c r="R82" i="38" s="1"/>
  <c r="I82" i="38"/>
  <c r="S82" i="38"/>
  <c r="N81" i="38"/>
  <c r="Q81" i="38" s="1"/>
  <c r="T81" i="38" s="1"/>
  <c r="I81" i="38"/>
  <c r="S81" i="38"/>
  <c r="N80" i="38"/>
  <c r="Q80" i="38" s="1"/>
  <c r="T80" i="38" s="1"/>
  <c r="I80" i="38"/>
  <c r="S80" i="38"/>
  <c r="R80" i="38"/>
  <c r="N75" i="38"/>
  <c r="R75" i="38" s="1"/>
  <c r="Q75" i="38"/>
  <c r="I75" i="38"/>
  <c r="T75" i="38"/>
  <c r="S75" i="38"/>
  <c r="N71" i="38"/>
  <c r="Q71" i="38" s="1"/>
  <c r="T71" i="38" s="1"/>
  <c r="I71" i="38"/>
  <c r="S71" i="38"/>
  <c r="N70" i="38"/>
  <c r="R70" i="38" s="1"/>
  <c r="I70" i="38"/>
  <c r="S70" i="38"/>
  <c r="N69" i="38"/>
  <c r="R69" i="38" s="1"/>
  <c r="Q69" i="38"/>
  <c r="T69" i="38" s="1"/>
  <c r="I69" i="38"/>
  <c r="S69" i="38"/>
  <c r="N68" i="38"/>
  <c r="Q68" i="38"/>
  <c r="T68" i="38" s="1"/>
  <c r="I68" i="38"/>
  <c r="S68" i="38"/>
  <c r="R68" i="38"/>
  <c r="N73" i="38"/>
  <c r="R73" i="38" s="1"/>
  <c r="I73" i="38"/>
  <c r="S73" i="38"/>
  <c r="N72" i="38"/>
  <c r="Q72" i="38" s="1"/>
  <c r="T72" i="38" s="1"/>
  <c r="I72" i="38"/>
  <c r="S72" i="38"/>
  <c r="N67" i="38"/>
  <c r="Q67" i="38" s="1"/>
  <c r="T67" i="38" s="1"/>
  <c r="I67" i="38"/>
  <c r="S67" i="38"/>
  <c r="R67" i="38"/>
  <c r="N65" i="38"/>
  <c r="R65" i="38" s="1"/>
  <c r="Q65" i="38"/>
  <c r="I65" i="38"/>
  <c r="T65" i="38"/>
  <c r="S65" i="38"/>
  <c r="N63" i="38"/>
  <c r="Q63" i="38" s="1"/>
  <c r="T63" i="38" s="1"/>
  <c r="I63" i="38"/>
  <c r="S63" i="38"/>
  <c r="N62" i="38"/>
  <c r="R62" i="38" s="1"/>
  <c r="I62" i="38"/>
  <c r="S62" i="38"/>
  <c r="N61" i="38"/>
  <c r="R61" i="38" s="1"/>
  <c r="Q61" i="38"/>
  <c r="T61" i="38" s="1"/>
  <c r="I61" i="38"/>
  <c r="S61" i="38"/>
  <c r="N60" i="38"/>
  <c r="Q60" i="38"/>
  <c r="T60" i="38" s="1"/>
  <c r="I60" i="38"/>
  <c r="S60" i="38"/>
  <c r="R60" i="38"/>
  <c r="N59" i="38"/>
  <c r="R59" i="38" s="1"/>
  <c r="I59" i="38"/>
  <c r="S59" i="38"/>
  <c r="N56" i="38"/>
  <c r="Q56" i="38" s="1"/>
  <c r="T56" i="38" s="1"/>
  <c r="I56" i="38"/>
  <c r="S56" i="38"/>
  <c r="N55" i="38"/>
  <c r="Q55" i="38" s="1"/>
  <c r="T55" i="38" s="1"/>
  <c r="I55" i="38"/>
  <c r="S55" i="38"/>
  <c r="R55" i="38"/>
  <c r="N53" i="38"/>
  <c r="Q53" i="38"/>
  <c r="N52" i="38"/>
  <c r="Q52" i="38"/>
  <c r="N51" i="38"/>
  <c r="Q51" i="38" s="1"/>
  <c r="N49" i="38"/>
  <c r="Q49" i="38" s="1"/>
  <c r="T49" i="38" s="1"/>
  <c r="I49" i="38"/>
  <c r="S49" i="38"/>
  <c r="N48" i="38"/>
  <c r="R48" i="38" s="1"/>
  <c r="I48" i="38"/>
  <c r="S48" i="38"/>
  <c r="N47" i="38"/>
  <c r="R47" i="38" s="1"/>
  <c r="Q47" i="38"/>
  <c r="T47" i="38" s="1"/>
  <c r="I47" i="38"/>
  <c r="S47" i="38"/>
  <c r="N46" i="38"/>
  <c r="Q46" i="38"/>
  <c r="T46" i="38" s="1"/>
  <c r="I46" i="38"/>
  <c r="S46" i="38"/>
  <c r="R46" i="38"/>
  <c r="N43" i="38"/>
  <c r="R43" i="38" s="1"/>
  <c r="I43" i="38"/>
  <c r="S43" i="38"/>
  <c r="N42" i="38"/>
  <c r="Q42" i="38" s="1"/>
  <c r="T42" i="38" s="1"/>
  <c r="I42" i="38"/>
  <c r="S42" i="38"/>
  <c r="N41" i="38"/>
  <c r="Q41" i="38" s="1"/>
  <c r="T41" i="38" s="1"/>
  <c r="I41" i="38"/>
  <c r="S41" i="38"/>
  <c r="R41" i="38"/>
  <c r="N40" i="38"/>
  <c r="R40" i="38" s="1"/>
  <c r="Q40" i="38"/>
  <c r="I40" i="38"/>
  <c r="T40" i="38"/>
  <c r="S40" i="38"/>
  <c r="N39" i="38"/>
  <c r="Q39" i="38" s="1"/>
  <c r="T39" i="38" s="1"/>
  <c r="I39" i="38"/>
  <c r="S39" i="38"/>
  <c r="N38" i="38"/>
  <c r="R38" i="38" s="1"/>
  <c r="I38" i="38"/>
  <c r="S38" i="38"/>
  <c r="N37" i="38"/>
  <c r="R37" i="38" s="1"/>
  <c r="Q37" i="38"/>
  <c r="T37" i="38" s="1"/>
  <c r="I37" i="38"/>
  <c r="S37" i="38"/>
  <c r="N36" i="38"/>
  <c r="Q36" i="38"/>
  <c r="T36" i="38" s="1"/>
  <c r="I36" i="38"/>
  <c r="S36" i="38"/>
  <c r="R36" i="38"/>
  <c r="N35" i="38"/>
  <c r="R35" i="38" s="1"/>
  <c r="I35" i="38"/>
  <c r="S35" i="38"/>
  <c r="N34" i="38"/>
  <c r="Q34" i="38" s="1"/>
  <c r="T34" i="38" s="1"/>
  <c r="I34" i="38"/>
  <c r="S34" i="38"/>
  <c r="N33" i="38"/>
  <c r="Q33" i="38" s="1"/>
  <c r="T33" i="38" s="1"/>
  <c r="I33" i="38"/>
  <c r="S33" i="38"/>
  <c r="R33" i="38"/>
  <c r="N31" i="38"/>
  <c r="R31" i="38" s="1"/>
  <c r="Q31" i="38"/>
  <c r="I31" i="38"/>
  <c r="T31" i="38"/>
  <c r="S31" i="38"/>
  <c r="N30" i="38"/>
  <c r="Q30" i="38" s="1"/>
  <c r="T30" i="38" s="1"/>
  <c r="I30" i="38"/>
  <c r="S30" i="38"/>
  <c r="N29" i="38"/>
  <c r="R29" i="38" s="1"/>
  <c r="I29" i="38"/>
  <c r="S29" i="38"/>
  <c r="N28" i="38"/>
  <c r="R28" i="38" s="1"/>
  <c r="Q28" i="38"/>
  <c r="T28" i="38" s="1"/>
  <c r="I28" i="38"/>
  <c r="S28" i="38"/>
  <c r="N27" i="38"/>
  <c r="Q27" i="38"/>
  <c r="T27" i="38" s="1"/>
  <c r="I27" i="38"/>
  <c r="S27" i="38"/>
  <c r="R27" i="38"/>
  <c r="N26" i="38"/>
  <c r="R26" i="38" s="1"/>
  <c r="I26" i="38"/>
  <c r="S26" i="38"/>
  <c r="N25" i="38"/>
  <c r="Q25" i="38" s="1"/>
  <c r="T25" i="38" s="1"/>
  <c r="I25" i="38"/>
  <c r="S25" i="38"/>
  <c r="N24" i="38"/>
  <c r="Q24" i="38" s="1"/>
  <c r="T24" i="38" s="1"/>
  <c r="I24" i="38"/>
  <c r="S24" i="38"/>
  <c r="R24" i="38"/>
  <c r="N23" i="38"/>
  <c r="R23" i="38" s="1"/>
  <c r="Q23" i="38"/>
  <c r="I23" i="38"/>
  <c r="T23" i="38"/>
  <c r="S23" i="38"/>
  <c r="N22" i="38"/>
  <c r="Q22" i="38" s="1"/>
  <c r="T22" i="38" s="1"/>
  <c r="I22" i="38"/>
  <c r="S22" i="38"/>
  <c r="N21" i="38"/>
  <c r="R21" i="38" s="1"/>
  <c r="I21" i="38"/>
  <c r="S21" i="38"/>
  <c r="N19" i="38"/>
  <c r="R19" i="38" s="1"/>
  <c r="Q19" i="38"/>
  <c r="T19" i="38" s="1"/>
  <c r="I19" i="38"/>
  <c r="S19" i="38"/>
  <c r="N18" i="38"/>
  <c r="Q18" i="38" s="1"/>
  <c r="T18" i="38" s="1"/>
  <c r="I18" i="38"/>
  <c r="S18" i="38"/>
  <c r="R18" i="38"/>
  <c r="N17" i="38"/>
  <c r="R17" i="38" s="1"/>
  <c r="I17" i="38"/>
  <c r="S17" i="38"/>
  <c r="N16" i="38"/>
  <c r="Q16" i="38" s="1"/>
  <c r="T16" i="38" s="1"/>
  <c r="I16" i="38"/>
  <c r="S16" i="38"/>
  <c r="N15" i="38"/>
  <c r="Q15" i="38" s="1"/>
  <c r="T15" i="38" s="1"/>
  <c r="I15" i="38"/>
  <c r="S15" i="38"/>
  <c r="R15" i="38"/>
  <c r="N14" i="38"/>
  <c r="R14" i="38" s="1"/>
  <c r="Q14" i="38"/>
  <c r="I14" i="38"/>
  <c r="T14" i="38"/>
  <c r="S14" i="38"/>
  <c r="N13" i="38"/>
  <c r="Q13" i="38" s="1"/>
  <c r="T13" i="38" s="1"/>
  <c r="I13" i="38"/>
  <c r="S13" i="38"/>
  <c r="N12" i="38"/>
  <c r="R12" i="38" s="1"/>
  <c r="I12" i="38"/>
  <c r="S12" i="38"/>
  <c r="N11" i="38"/>
  <c r="R11" i="38" s="1"/>
  <c r="Q11" i="38"/>
  <c r="T11" i="38" s="1"/>
  <c r="I11" i="38"/>
  <c r="S11" i="38"/>
  <c r="N10" i="38"/>
  <c r="Q10" i="38" s="1"/>
  <c r="T10" i="38" s="1"/>
  <c r="I10" i="38"/>
  <c r="S10" i="38"/>
  <c r="R10" i="38"/>
  <c r="N7" i="38"/>
  <c r="Q7" i="38" s="1"/>
  <c r="T7" i="38" s="1"/>
  <c r="S7" i="38"/>
  <c r="I7" i="38"/>
  <c r="N6" i="38"/>
  <c r="Q6" i="38" s="1"/>
  <c r="T6" i="38" s="1"/>
  <c r="I6" i="38"/>
  <c r="S6" i="38"/>
  <c r="N79" i="38"/>
  <c r="Q79" i="38" s="1"/>
  <c r="N78" i="38"/>
  <c r="Q78" i="38" s="1"/>
  <c r="N77" i="38"/>
  <c r="Q77" i="38" s="1"/>
  <c r="N76" i="38"/>
  <c r="Q76" i="38"/>
  <c r="N66" i="38"/>
  <c r="Q66" i="38"/>
  <c r="N64" i="38"/>
  <c r="Q64" i="38" s="1"/>
  <c r="N58" i="38"/>
  <c r="Q58" i="38" s="1"/>
  <c r="N57" i="38"/>
  <c r="Q57" i="38" s="1"/>
  <c r="N44" i="38"/>
  <c r="Q44" i="38" s="1"/>
  <c r="K90" i="38"/>
  <c r="L90" i="38"/>
  <c r="M90" i="38"/>
  <c r="C90" i="38"/>
  <c r="D90" i="38"/>
  <c r="E90" i="38"/>
  <c r="F90" i="38"/>
  <c r="N113" i="32"/>
  <c r="R113" i="32" s="1"/>
  <c r="F113" i="32"/>
  <c r="S113" i="32"/>
  <c r="I113" i="32"/>
  <c r="I115" i="32"/>
  <c r="N115" i="32"/>
  <c r="R115" i="32" s="1"/>
  <c r="S115" i="32"/>
  <c r="F114" i="32"/>
  <c r="I114" i="32"/>
  <c r="N114" i="32"/>
  <c r="R114" i="32" s="1"/>
  <c r="Q114" i="32"/>
  <c r="T114" i="32" s="1"/>
  <c r="S114" i="32"/>
  <c r="F112" i="32"/>
  <c r="I112" i="32" s="1"/>
  <c r="N112" i="32"/>
  <c r="Q112" i="32" s="1"/>
  <c r="S112" i="32"/>
  <c r="R112" i="32"/>
  <c r="F111" i="32"/>
  <c r="I111" i="32" s="1"/>
  <c r="T111" i="32" s="1"/>
  <c r="N111" i="32"/>
  <c r="R111" i="32" s="1"/>
  <c r="Q111" i="32"/>
  <c r="S111" i="32"/>
  <c r="F110" i="32"/>
  <c r="I110" i="32" s="1"/>
  <c r="N110" i="32"/>
  <c r="Q110" i="32" s="1"/>
  <c r="S110" i="32"/>
  <c r="R110" i="32"/>
  <c r="F109" i="32"/>
  <c r="I109" i="32"/>
  <c r="N109" i="32"/>
  <c r="Q109" i="32" s="1"/>
  <c r="T109" i="32" s="1"/>
  <c r="S109" i="32"/>
  <c r="F108" i="32"/>
  <c r="I108" i="32" s="1"/>
  <c r="N108" i="32"/>
  <c r="Q108" i="32" s="1"/>
  <c r="S108" i="32"/>
  <c r="F107" i="32"/>
  <c r="I107" i="32"/>
  <c r="N107" i="32"/>
  <c r="R107" i="32" s="1"/>
  <c r="Q107" i="32"/>
  <c r="T107" i="32"/>
  <c r="S107" i="32"/>
  <c r="F106" i="32"/>
  <c r="I106" i="32"/>
  <c r="N106" i="32"/>
  <c r="Q106" i="32" s="1"/>
  <c r="T106" i="32" s="1"/>
  <c r="S106" i="32"/>
  <c r="F105" i="32"/>
  <c r="I105" i="32"/>
  <c r="N105" i="32"/>
  <c r="Q105" i="32"/>
  <c r="T105" i="32" s="1"/>
  <c r="S105" i="32"/>
  <c r="R105" i="32"/>
  <c r="F103" i="32"/>
  <c r="R103" i="32" s="1"/>
  <c r="I103" i="32"/>
  <c r="Q103" i="32"/>
  <c r="T103" i="32"/>
  <c r="S103" i="32"/>
  <c r="F102" i="32"/>
  <c r="I102" i="32" s="1"/>
  <c r="T102" i="32" s="1"/>
  <c r="Q102" i="32"/>
  <c r="S102" i="32"/>
  <c r="N98" i="32"/>
  <c r="R98" i="32" s="1"/>
  <c r="F98" i="32"/>
  <c r="I98" i="32"/>
  <c r="S98" i="32"/>
  <c r="N97" i="32"/>
  <c r="R97" i="32" s="1"/>
  <c r="Q97" i="32"/>
  <c r="T97" i="32" s="1"/>
  <c r="F97" i="32"/>
  <c r="I97" i="32"/>
  <c r="S97" i="32"/>
  <c r="N95" i="32"/>
  <c r="R95" i="32" s="1"/>
  <c r="F95" i="32"/>
  <c r="I95" i="32" s="1"/>
  <c r="S95" i="32"/>
  <c r="N94" i="32"/>
  <c r="R94" i="32" s="1"/>
  <c r="Q94" i="32"/>
  <c r="T94" i="32" s="1"/>
  <c r="F94" i="32"/>
  <c r="I94" i="32"/>
  <c r="S94" i="32"/>
  <c r="N93" i="32"/>
  <c r="Q93" i="32" s="1"/>
  <c r="T93" i="32" s="1"/>
  <c r="F93" i="32"/>
  <c r="I93" i="32" s="1"/>
  <c r="S93" i="32"/>
  <c r="R93" i="32"/>
  <c r="N92" i="32"/>
  <c r="Q92" i="32" s="1"/>
  <c r="T92" i="32" s="1"/>
  <c r="F92" i="32"/>
  <c r="I92" i="32"/>
  <c r="S92" i="32"/>
  <c r="N91" i="32"/>
  <c r="Q91" i="32" s="1"/>
  <c r="F91" i="32"/>
  <c r="I91" i="32" s="1"/>
  <c r="S91" i="32"/>
  <c r="R91" i="32"/>
  <c r="N90" i="32"/>
  <c r="R90" i="32" s="1"/>
  <c r="Q90" i="32"/>
  <c r="F90" i="32"/>
  <c r="I90" i="32" s="1"/>
  <c r="S90" i="32"/>
  <c r="N87" i="32"/>
  <c r="Q87" i="32" s="1"/>
  <c r="T87" i="32" s="1"/>
  <c r="F87" i="32"/>
  <c r="I87" i="32" s="1"/>
  <c r="S87" i="32"/>
  <c r="N86" i="32"/>
  <c r="Q86" i="32"/>
  <c r="F86" i="32"/>
  <c r="R86" i="32" s="1"/>
  <c r="I86" i="32"/>
  <c r="T86" i="32"/>
  <c r="S86" i="32"/>
  <c r="N85" i="32"/>
  <c r="R85" i="32" s="1"/>
  <c r="Q85" i="32"/>
  <c r="F85" i="32"/>
  <c r="I85" i="32" s="1"/>
  <c r="T85" i="32" s="1"/>
  <c r="S85" i="32"/>
  <c r="N84" i="32"/>
  <c r="Q84" i="32"/>
  <c r="F84" i="32"/>
  <c r="I84" i="32"/>
  <c r="T84" i="32" s="1"/>
  <c r="S84" i="32"/>
  <c r="R84" i="32"/>
  <c r="N83" i="32"/>
  <c r="Q83" i="32"/>
  <c r="F83" i="32"/>
  <c r="I83" i="32"/>
  <c r="T83" i="32"/>
  <c r="S83" i="32"/>
  <c r="R83" i="32"/>
  <c r="N82" i="32"/>
  <c r="Q82" i="32"/>
  <c r="F82" i="32"/>
  <c r="I82" i="32"/>
  <c r="T82" i="32" s="1"/>
  <c r="S82" i="32"/>
  <c r="R82" i="32"/>
  <c r="N80" i="32"/>
  <c r="R80" i="32" s="1"/>
  <c r="Q80" i="32"/>
  <c r="T80" i="32" s="1"/>
  <c r="F80" i="32"/>
  <c r="I80" i="32" s="1"/>
  <c r="S80" i="32"/>
  <c r="N79" i="32"/>
  <c r="Q79" i="32"/>
  <c r="T79" i="32" s="1"/>
  <c r="F79" i="32"/>
  <c r="I79" i="32" s="1"/>
  <c r="S79" i="32"/>
  <c r="R79" i="32"/>
  <c r="N78" i="32"/>
  <c r="R78" i="32" s="1"/>
  <c r="F78" i="32"/>
  <c r="I78" i="32"/>
  <c r="S78" i="32"/>
  <c r="N77" i="32"/>
  <c r="R77" i="32" s="1"/>
  <c r="Q77" i="32"/>
  <c r="T77" i="32" s="1"/>
  <c r="F77" i="32"/>
  <c r="I77" i="32"/>
  <c r="S77" i="32"/>
  <c r="N76" i="32"/>
  <c r="R76" i="32" s="1"/>
  <c r="Q76" i="32"/>
  <c r="F76" i="32"/>
  <c r="I76" i="32" s="1"/>
  <c r="T76" i="32" s="1"/>
  <c r="S76" i="32"/>
  <c r="N72" i="32"/>
  <c r="R72" i="32" s="1"/>
  <c r="Q72" i="32"/>
  <c r="T72" i="32" s="1"/>
  <c r="F72" i="32"/>
  <c r="I72" i="32"/>
  <c r="S72" i="32"/>
  <c r="N70" i="32"/>
  <c r="Q70" i="32" s="1"/>
  <c r="F70" i="32"/>
  <c r="I70" i="32" s="1"/>
  <c r="S70" i="32"/>
  <c r="R70" i="32"/>
  <c r="N69" i="32"/>
  <c r="Q69" i="32" s="1"/>
  <c r="T69" i="32" s="1"/>
  <c r="B69" i="32"/>
  <c r="F69" i="32"/>
  <c r="I69" i="32"/>
  <c r="S69" i="32"/>
  <c r="N68" i="32"/>
  <c r="Q68" i="32" s="1"/>
  <c r="T68" i="32" s="1"/>
  <c r="F68" i="32"/>
  <c r="I68" i="32" s="1"/>
  <c r="S68" i="32"/>
  <c r="R68" i="32"/>
  <c r="N66" i="32"/>
  <c r="R66" i="32" s="1"/>
  <c r="Q66" i="32"/>
  <c r="T66" i="32" s="1"/>
  <c r="F66" i="32"/>
  <c r="I66" i="32" s="1"/>
  <c r="S66" i="32"/>
  <c r="N63" i="32"/>
  <c r="R63" i="32" s="1"/>
  <c r="Q63" i="32"/>
  <c r="F63" i="32"/>
  <c r="I63" i="32" s="1"/>
  <c r="S63" i="32"/>
  <c r="N62" i="32"/>
  <c r="R62" i="32" s="1"/>
  <c r="F62" i="32"/>
  <c r="I62" i="32"/>
  <c r="S62" i="32"/>
  <c r="N33" i="32"/>
  <c r="R33" i="32" s="1"/>
  <c r="F33" i="32"/>
  <c r="I33" i="32" s="1"/>
  <c r="S33" i="32"/>
  <c r="N34" i="32"/>
  <c r="F34" i="32"/>
  <c r="R34" i="32"/>
  <c r="S34" i="32"/>
  <c r="Q34" i="32"/>
  <c r="T34" i="32" s="1"/>
  <c r="I34" i="32"/>
  <c r="N35" i="32"/>
  <c r="C35" i="32"/>
  <c r="F35" i="32"/>
  <c r="I35" i="32" s="1"/>
  <c r="R35" i="32"/>
  <c r="S35" i="32"/>
  <c r="Q35" i="32"/>
  <c r="N36" i="32"/>
  <c r="R36" i="32" s="1"/>
  <c r="F36" i="32"/>
  <c r="S36" i="32"/>
  <c r="Q36" i="32"/>
  <c r="I36" i="32"/>
  <c r="T36" i="32"/>
  <c r="N37" i="32"/>
  <c r="R37" i="32" s="1"/>
  <c r="F37" i="32"/>
  <c r="S37" i="32"/>
  <c r="Q37" i="32"/>
  <c r="T37" i="32" s="1"/>
  <c r="I37" i="32"/>
  <c r="N38" i="32"/>
  <c r="R38" i="32" s="1"/>
  <c r="B38" i="32"/>
  <c r="F38" i="32" s="1"/>
  <c r="I38" i="32" s="1"/>
  <c r="T38" i="32" s="1"/>
  <c r="S38" i="32"/>
  <c r="Q38" i="32"/>
  <c r="N39" i="32"/>
  <c r="R39" i="32" s="1"/>
  <c r="F39" i="32"/>
  <c r="S39" i="32"/>
  <c r="I39" i="32"/>
  <c r="N40" i="32"/>
  <c r="R40" i="32" s="1"/>
  <c r="F40" i="32"/>
  <c r="I40" i="32" s="1"/>
  <c r="S40" i="32"/>
  <c r="N41" i="32"/>
  <c r="R41" i="32" s="1"/>
  <c r="B41" i="32"/>
  <c r="B117" i="32" s="1"/>
  <c r="F41" i="32"/>
  <c r="I41" i="32" s="1"/>
  <c r="S41" i="32"/>
  <c r="N42" i="32"/>
  <c r="Q42" i="32" s="1"/>
  <c r="F42" i="32"/>
  <c r="I42" i="32" s="1"/>
  <c r="R42" i="32"/>
  <c r="S42" i="32"/>
  <c r="N43" i="32"/>
  <c r="Q43" i="32" s="1"/>
  <c r="T43" i="32" s="1"/>
  <c r="F43" i="32"/>
  <c r="I43" i="32" s="1"/>
  <c r="R43" i="32"/>
  <c r="S43" i="32"/>
  <c r="N44" i="32"/>
  <c r="R44" i="32" s="1"/>
  <c r="F44" i="32"/>
  <c r="I44" i="32" s="1"/>
  <c r="S44" i="32"/>
  <c r="Q44" i="32"/>
  <c r="T44" i="32" s="1"/>
  <c r="N45" i="32"/>
  <c r="F45" i="32"/>
  <c r="R45" i="32"/>
  <c r="S45" i="32"/>
  <c r="Q45" i="32"/>
  <c r="T45" i="32" s="1"/>
  <c r="I45" i="32"/>
  <c r="N46" i="32"/>
  <c r="F46" i="32"/>
  <c r="R46" i="32"/>
  <c r="S46" i="32"/>
  <c r="Q46" i="32"/>
  <c r="I46" i="32"/>
  <c r="T46" i="32"/>
  <c r="N47" i="32"/>
  <c r="R47" i="32" s="1"/>
  <c r="B47" i="32"/>
  <c r="F47" i="32" s="1"/>
  <c r="I47" i="32" s="1"/>
  <c r="T47" i="32" s="1"/>
  <c r="S47" i="32"/>
  <c r="Q47" i="32"/>
  <c r="N48" i="32"/>
  <c r="F48" i="32"/>
  <c r="R48" i="32" s="1"/>
  <c r="S48" i="32"/>
  <c r="Q48" i="32"/>
  <c r="T48" i="32" s="1"/>
  <c r="I48" i="32"/>
  <c r="N49" i="32"/>
  <c r="R49" i="32" s="1"/>
  <c r="F49" i="32"/>
  <c r="S49" i="32"/>
  <c r="I49" i="32"/>
  <c r="N50" i="32"/>
  <c r="R50" i="32" s="1"/>
  <c r="F50" i="32"/>
  <c r="I50" i="32" s="1"/>
  <c r="S50" i="32"/>
  <c r="N51" i="32"/>
  <c r="R51" i="32" s="1"/>
  <c r="B51" i="32"/>
  <c r="F51" i="32"/>
  <c r="I51" i="32" s="1"/>
  <c r="T51" i="32" s="1"/>
  <c r="S51" i="32"/>
  <c r="Q51" i="32"/>
  <c r="N52" i="32"/>
  <c r="Q52" i="32" s="1"/>
  <c r="F52" i="32"/>
  <c r="I52" i="32" s="1"/>
  <c r="R52" i="32"/>
  <c r="S52" i="32"/>
  <c r="N53" i="32"/>
  <c r="R53" i="32" s="1"/>
  <c r="B53" i="32"/>
  <c r="F53" i="32"/>
  <c r="I53" i="32" s="1"/>
  <c r="S53" i="32"/>
  <c r="N54" i="32"/>
  <c r="Q54" i="32" s="1"/>
  <c r="T54" i="32" s="1"/>
  <c r="B54" i="32"/>
  <c r="F54" i="32"/>
  <c r="I54" i="32" s="1"/>
  <c r="R54" i="32"/>
  <c r="S54" i="32"/>
  <c r="N55" i="32"/>
  <c r="R55" i="32" s="1"/>
  <c r="F55" i="32"/>
  <c r="S55" i="32"/>
  <c r="I55" i="32"/>
  <c r="N56" i="32"/>
  <c r="F56" i="32"/>
  <c r="I56" i="32" s="1"/>
  <c r="S56" i="32"/>
  <c r="Q56" i="32"/>
  <c r="N57" i="32"/>
  <c r="B57" i="32"/>
  <c r="F57" i="32"/>
  <c r="R57" i="32" s="1"/>
  <c r="S57" i="32"/>
  <c r="Q57" i="32"/>
  <c r="N58" i="32"/>
  <c r="Q58" i="32" s="1"/>
  <c r="B58" i="32"/>
  <c r="D58" i="32"/>
  <c r="D117" i="32" s="1"/>
  <c r="S58" i="32"/>
  <c r="N59" i="32"/>
  <c r="Q59" i="32" s="1"/>
  <c r="B59" i="32"/>
  <c r="F59" i="32" s="1"/>
  <c r="S59" i="32"/>
  <c r="N32" i="32"/>
  <c r="R32" i="32" s="1"/>
  <c r="Q32" i="32"/>
  <c r="F32" i="32"/>
  <c r="I32" i="32"/>
  <c r="T32" i="32"/>
  <c r="S32" i="32"/>
  <c r="N15" i="32"/>
  <c r="F15" i="32"/>
  <c r="R15" i="32"/>
  <c r="S15" i="32"/>
  <c r="Q15" i="32"/>
  <c r="T15" i="32" s="1"/>
  <c r="I15" i="32"/>
  <c r="N16" i="32"/>
  <c r="R16" i="32" s="1"/>
  <c r="F16" i="32"/>
  <c r="S16" i="32"/>
  <c r="Q16" i="32"/>
  <c r="I16" i="32"/>
  <c r="T16" i="32"/>
  <c r="N17" i="32"/>
  <c r="R17" i="32" s="1"/>
  <c r="F17" i="32"/>
  <c r="S17" i="32"/>
  <c r="Q17" i="32"/>
  <c r="T17" i="32" s="1"/>
  <c r="I17" i="32"/>
  <c r="N18" i="32"/>
  <c r="R18" i="32" s="1"/>
  <c r="F18" i="32"/>
  <c r="S18" i="32"/>
  <c r="I18" i="32"/>
  <c r="N19" i="32"/>
  <c r="R19" i="32" s="1"/>
  <c r="F19" i="32"/>
  <c r="I19" i="32" s="1"/>
  <c r="S19" i="32"/>
  <c r="N20" i="32"/>
  <c r="Q20" i="32" s="1"/>
  <c r="T20" i="32" s="1"/>
  <c r="F20" i="32"/>
  <c r="I20" i="32" s="1"/>
  <c r="R20" i="32"/>
  <c r="S20" i="32"/>
  <c r="N21" i="32"/>
  <c r="Q21" i="32" s="1"/>
  <c r="T21" i="32" s="1"/>
  <c r="F21" i="32"/>
  <c r="I21" i="32" s="1"/>
  <c r="R21" i="32"/>
  <c r="S21" i="32"/>
  <c r="N22" i="32"/>
  <c r="R22" i="32" s="1"/>
  <c r="F22" i="32"/>
  <c r="I22" i="32" s="1"/>
  <c r="S22" i="32"/>
  <c r="Q22" i="32"/>
  <c r="N23" i="32"/>
  <c r="F23" i="32"/>
  <c r="R23" i="32"/>
  <c r="S23" i="32"/>
  <c r="Q23" i="32"/>
  <c r="T23" i="32" s="1"/>
  <c r="I23" i="32"/>
  <c r="N24" i="32"/>
  <c r="Q24" i="32" s="1"/>
  <c r="T24" i="32" s="1"/>
  <c r="F24" i="32"/>
  <c r="R24" i="32"/>
  <c r="S24" i="32"/>
  <c r="I24" i="32"/>
  <c r="N25" i="32"/>
  <c r="R25" i="32" s="1"/>
  <c r="F25" i="32"/>
  <c r="S25" i="32"/>
  <c r="Q25" i="32"/>
  <c r="I25" i="32"/>
  <c r="T25" i="32"/>
  <c r="N26" i="32"/>
  <c r="R26" i="32" s="1"/>
  <c r="F26" i="32"/>
  <c r="S26" i="32"/>
  <c r="I26" i="32"/>
  <c r="N27" i="32"/>
  <c r="R27" i="32" s="1"/>
  <c r="F27" i="32"/>
  <c r="I27" i="32" s="1"/>
  <c r="S27" i="32"/>
  <c r="N28" i="32"/>
  <c r="Q28" i="32" s="1"/>
  <c r="T28" i="32" s="1"/>
  <c r="F28" i="32"/>
  <c r="I28" i="32" s="1"/>
  <c r="R28" i="32"/>
  <c r="S28" i="32"/>
  <c r="N29" i="32"/>
  <c r="R29" i="32" s="1"/>
  <c r="F29" i="32"/>
  <c r="S29" i="32"/>
  <c r="I29" i="32"/>
  <c r="N14" i="32"/>
  <c r="Q14" i="32"/>
  <c r="F14" i="32"/>
  <c r="R14" i="32" s="1"/>
  <c r="I14" i="32"/>
  <c r="T14" i="32"/>
  <c r="S14" i="32"/>
  <c r="N12" i="32"/>
  <c r="F12" i="32"/>
  <c r="R12" i="32"/>
  <c r="S12" i="32"/>
  <c r="Q12" i="32"/>
  <c r="T12" i="32" s="1"/>
  <c r="I12" i="32"/>
  <c r="N11" i="32"/>
  <c r="Q11" i="32" s="1"/>
  <c r="T11" i="32" s="1"/>
  <c r="F11" i="32"/>
  <c r="I11" i="32"/>
  <c r="S11" i="32"/>
  <c r="R11" i="32"/>
  <c r="N8" i="32"/>
  <c r="R8" i="32" s="1"/>
  <c r="F8" i="32"/>
  <c r="S8" i="32"/>
  <c r="Q8" i="32"/>
  <c r="T8" i="32" s="1"/>
  <c r="I8" i="32"/>
  <c r="N7" i="32"/>
  <c r="N117" i="32" s="1"/>
  <c r="F7" i="32"/>
  <c r="I7" i="32" s="1"/>
  <c r="S7" i="32"/>
  <c r="F9" i="32"/>
  <c r="I9" i="32" s="1"/>
  <c r="F10" i="32"/>
  <c r="I10" i="32" s="1"/>
  <c r="F13" i="32"/>
  <c r="F31" i="32"/>
  <c r="B65" i="32"/>
  <c r="F65" i="32"/>
  <c r="F75" i="32"/>
  <c r="I75" i="32" s="1"/>
  <c r="F89" i="32"/>
  <c r="F96" i="32"/>
  <c r="F99" i="32"/>
  <c r="F100" i="32"/>
  <c r="C117" i="32"/>
  <c r="E117" i="32"/>
  <c r="N30" i="32"/>
  <c r="Q30" i="32"/>
  <c r="N60" i="32"/>
  <c r="Q60" i="32" s="1"/>
  <c r="N61" i="32"/>
  <c r="Q61" i="32"/>
  <c r="N64" i="32"/>
  <c r="Q64" i="32" s="1"/>
  <c r="N67" i="32"/>
  <c r="Q67" i="32"/>
  <c r="N71" i="32"/>
  <c r="Q71" i="32"/>
  <c r="N73" i="32"/>
  <c r="Q73" i="32" s="1"/>
  <c r="N74" i="32"/>
  <c r="Q74" i="32" s="1"/>
  <c r="N81" i="32"/>
  <c r="Q81" i="32"/>
  <c r="N88" i="32"/>
  <c r="Q88" i="32" s="1"/>
  <c r="Q104" i="32"/>
  <c r="N116" i="32"/>
  <c r="R116" i="32" s="1"/>
  <c r="Q116" i="32"/>
  <c r="T116" i="32" s="1"/>
  <c r="M117" i="32"/>
  <c r="K117" i="32"/>
  <c r="L117" i="32"/>
  <c r="J117" i="32"/>
  <c r="E8" i="6"/>
  <c r="F8" i="6"/>
  <c r="G8" i="6"/>
  <c r="B8" i="6"/>
  <c r="C8" i="6"/>
  <c r="D8" i="6"/>
  <c r="H8" i="6"/>
  <c r="I8" i="6"/>
  <c r="K281" i="5"/>
  <c r="F7" i="30"/>
  <c r="I7" i="30" s="1"/>
  <c r="F9" i="30"/>
  <c r="I9" i="30"/>
  <c r="F10" i="30"/>
  <c r="G10" i="30"/>
  <c r="S10" i="30" s="1"/>
  <c r="I10" i="30"/>
  <c r="F11" i="30"/>
  <c r="G11" i="30"/>
  <c r="S11" i="30" s="1"/>
  <c r="F13" i="30"/>
  <c r="I13" i="30" s="1"/>
  <c r="G13" i="30"/>
  <c r="S13" i="30" s="1"/>
  <c r="F14" i="30"/>
  <c r="I14" i="30" s="1"/>
  <c r="F17" i="30"/>
  <c r="I17" i="30"/>
  <c r="F19" i="30"/>
  <c r="I19" i="30"/>
  <c r="F20" i="30"/>
  <c r="I20" i="30" s="1"/>
  <c r="F21" i="30"/>
  <c r="I21" i="30"/>
  <c r="F22" i="30"/>
  <c r="I22" i="30"/>
  <c r="F24" i="30"/>
  <c r="I24" i="30"/>
  <c r="F25" i="30"/>
  <c r="I25" i="30" s="1"/>
  <c r="F27" i="30"/>
  <c r="I27" i="30" s="1"/>
  <c r="F29" i="30"/>
  <c r="R29" i="30" s="1"/>
  <c r="I29" i="30"/>
  <c r="F31" i="30"/>
  <c r="R31" i="30" s="1"/>
  <c r="I31" i="30"/>
  <c r="T31" i="30" s="1"/>
  <c r="F33" i="30"/>
  <c r="I33" i="30" s="1"/>
  <c r="T33" i="30" s="1"/>
  <c r="B35" i="30"/>
  <c r="D35" i="30"/>
  <c r="D36" i="30" s="1"/>
  <c r="E35" i="30"/>
  <c r="E36" i="30" s="1"/>
  <c r="F35" i="30"/>
  <c r="R35" i="30" s="1"/>
  <c r="B36" i="30"/>
  <c r="I8" i="38"/>
  <c r="I9" i="38"/>
  <c r="I20" i="38"/>
  <c r="I32" i="38"/>
  <c r="I45" i="38"/>
  <c r="I50" i="38"/>
  <c r="I54" i="38"/>
  <c r="I74" i="38"/>
  <c r="I85" i="38"/>
  <c r="I88" i="38"/>
  <c r="I89" i="38"/>
  <c r="J90" i="38"/>
  <c r="B90" i="38"/>
  <c r="I13" i="32"/>
  <c r="I31" i="32"/>
  <c r="I65" i="32"/>
  <c r="I89" i="32"/>
  <c r="I96" i="32"/>
  <c r="I99" i="32"/>
  <c r="I100" i="32"/>
  <c r="F5" i="22"/>
  <c r="F105" i="22" s="1"/>
  <c r="I5" i="22"/>
  <c r="F6" i="22"/>
  <c r="I6" i="22" s="1"/>
  <c r="F7" i="22"/>
  <c r="I7" i="22" s="1"/>
  <c r="F8" i="22"/>
  <c r="I8" i="22" s="1"/>
  <c r="F9" i="22"/>
  <c r="I9" i="22" s="1"/>
  <c r="F10" i="22"/>
  <c r="I10" i="22"/>
  <c r="F11" i="22"/>
  <c r="I11" i="22" s="1"/>
  <c r="F12" i="22"/>
  <c r="I12" i="22" s="1"/>
  <c r="F13" i="22"/>
  <c r="I13" i="22"/>
  <c r="F14" i="22"/>
  <c r="I14" i="22" s="1"/>
  <c r="F15" i="22"/>
  <c r="I15" i="22" s="1"/>
  <c r="F16" i="22"/>
  <c r="I16" i="22" s="1"/>
  <c r="F17" i="22"/>
  <c r="I17" i="22"/>
  <c r="F18" i="22"/>
  <c r="I18" i="22"/>
  <c r="F19" i="22"/>
  <c r="I19" i="22" s="1"/>
  <c r="F20" i="22"/>
  <c r="I20" i="22" s="1"/>
  <c r="F21" i="22"/>
  <c r="I21" i="22"/>
  <c r="F22" i="22"/>
  <c r="I22" i="22" s="1"/>
  <c r="F23" i="22"/>
  <c r="I23" i="22" s="1"/>
  <c r="F24" i="22"/>
  <c r="I24" i="22" s="1"/>
  <c r="I26" i="22"/>
  <c r="F25" i="22"/>
  <c r="I25" i="22" s="1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F63" i="22"/>
  <c r="I63" i="22"/>
  <c r="F64" i="22"/>
  <c r="I64" i="22" s="1"/>
  <c r="F65" i="22"/>
  <c r="I65" i="22"/>
  <c r="F66" i="22"/>
  <c r="I66" i="22"/>
  <c r="F67" i="22"/>
  <c r="I67" i="22"/>
  <c r="F68" i="22"/>
  <c r="I68" i="22" s="1"/>
  <c r="F69" i="22"/>
  <c r="I69" i="22" s="1"/>
  <c r="F70" i="22"/>
  <c r="I70" i="22"/>
  <c r="F71" i="22"/>
  <c r="I71" i="22"/>
  <c r="F72" i="22"/>
  <c r="I72" i="22" s="1"/>
  <c r="F73" i="22"/>
  <c r="I73" i="22"/>
  <c r="I74" i="22"/>
  <c r="I75" i="22"/>
  <c r="I76" i="22"/>
  <c r="I77" i="22"/>
  <c r="I78" i="22"/>
  <c r="I79" i="22"/>
  <c r="I80" i="22"/>
  <c r="I81" i="22"/>
  <c r="F82" i="22"/>
  <c r="I82" i="22"/>
  <c r="F83" i="22"/>
  <c r="I83" i="22"/>
  <c r="F84" i="22"/>
  <c r="I84" i="22" s="1"/>
  <c r="F85" i="22"/>
  <c r="I85" i="22"/>
  <c r="F86" i="22"/>
  <c r="I86" i="22"/>
  <c r="F87" i="22"/>
  <c r="I87" i="22"/>
  <c r="F88" i="22"/>
  <c r="I88" i="22" s="1"/>
  <c r="F90" i="22"/>
  <c r="I90" i="22" s="1"/>
  <c r="F91" i="22"/>
  <c r="I91" i="22"/>
  <c r="F92" i="22"/>
  <c r="I92" i="22"/>
  <c r="F93" i="22"/>
  <c r="I93" i="22" s="1"/>
  <c r="F94" i="22"/>
  <c r="I94" i="22"/>
  <c r="F95" i="22"/>
  <c r="I95" i="22"/>
  <c r="F96" i="22"/>
  <c r="I96" i="22"/>
  <c r="F97" i="22"/>
  <c r="I97" i="22" s="1"/>
  <c r="F98" i="22"/>
  <c r="I98" i="22" s="1"/>
  <c r="F99" i="22"/>
  <c r="I99" i="22"/>
  <c r="F100" i="22"/>
  <c r="I100" i="22"/>
  <c r="I101" i="22"/>
  <c r="F102" i="22"/>
  <c r="I102" i="22" s="1"/>
  <c r="F103" i="22"/>
  <c r="I103" i="22" s="1"/>
  <c r="F104" i="22"/>
  <c r="I104" i="22" s="1"/>
  <c r="B105" i="22"/>
  <c r="C105" i="22"/>
  <c r="D105" i="22"/>
  <c r="E105" i="22"/>
  <c r="F7" i="27"/>
  <c r="I7" i="27"/>
  <c r="F8" i="27"/>
  <c r="F34" i="27" s="1"/>
  <c r="I8" i="27"/>
  <c r="F9" i="27"/>
  <c r="I9" i="27" s="1"/>
  <c r="F11" i="27"/>
  <c r="I11" i="27"/>
  <c r="F17" i="27"/>
  <c r="I17" i="27"/>
  <c r="F18" i="27"/>
  <c r="I18" i="27"/>
  <c r="F19" i="27"/>
  <c r="I19" i="27" s="1"/>
  <c r="F20" i="27"/>
  <c r="I20" i="27" s="1"/>
  <c r="F22" i="27"/>
  <c r="I22" i="27"/>
  <c r="F23" i="27"/>
  <c r="I23" i="27"/>
  <c r="F25" i="27"/>
  <c r="I25" i="27" s="1"/>
  <c r="F27" i="27"/>
  <c r="I27" i="27"/>
  <c r="F29" i="27"/>
  <c r="I29" i="27"/>
  <c r="F31" i="27"/>
  <c r="I31" i="27"/>
  <c r="F33" i="27"/>
  <c r="I33" i="27" s="1"/>
  <c r="B34" i="27"/>
  <c r="F4" i="35"/>
  <c r="I4" i="35"/>
  <c r="F5" i="35"/>
  <c r="I5" i="35"/>
  <c r="F6" i="35"/>
  <c r="I6" i="35" s="1"/>
  <c r="F7" i="35"/>
  <c r="I7" i="35"/>
  <c r="F8" i="35"/>
  <c r="I8" i="35"/>
  <c r="F9" i="35"/>
  <c r="I9" i="35"/>
  <c r="F10" i="35"/>
  <c r="I10" i="35" s="1"/>
  <c r="F11" i="35"/>
  <c r="I11" i="35" s="1"/>
  <c r="F12" i="35"/>
  <c r="I12" i="35"/>
  <c r="F13" i="35"/>
  <c r="I13" i="35"/>
  <c r="F14" i="35"/>
  <c r="I14" i="35" s="1"/>
  <c r="F15" i="35"/>
  <c r="I15" i="35"/>
  <c r="F16" i="35"/>
  <c r="I16" i="35"/>
  <c r="F17" i="35"/>
  <c r="I17" i="35"/>
  <c r="F18" i="35"/>
  <c r="I18" i="35" s="1"/>
  <c r="F19" i="35"/>
  <c r="I19" i="35" s="1"/>
  <c r="F20" i="35"/>
  <c r="I20" i="35"/>
  <c r="F21" i="35"/>
  <c r="I21" i="35"/>
  <c r="F22" i="35"/>
  <c r="I22" i="35" s="1"/>
  <c r="F23" i="35"/>
  <c r="I23" i="35"/>
  <c r="F24" i="35"/>
  <c r="I24" i="35"/>
  <c r="F25" i="35"/>
  <c r="I25" i="35"/>
  <c r="F26" i="35"/>
  <c r="I26" i="35" s="1"/>
  <c r="F27" i="35"/>
  <c r="I27" i="35" s="1"/>
  <c r="I28" i="35"/>
  <c r="I29" i="35"/>
  <c r="I30" i="35"/>
  <c r="I31" i="35"/>
  <c r="I32" i="35"/>
  <c r="I33" i="35"/>
  <c r="I34" i="35"/>
  <c r="I35" i="35"/>
  <c r="I36" i="35"/>
  <c r="I37" i="35"/>
  <c r="I38" i="35"/>
  <c r="I39" i="35"/>
  <c r="F40" i="35"/>
  <c r="I40" i="35" s="1"/>
  <c r="F41" i="35"/>
  <c r="I41" i="35" s="1"/>
  <c r="F42" i="35"/>
  <c r="I42" i="35" s="1"/>
  <c r="F43" i="35"/>
  <c r="I43" i="35"/>
  <c r="F44" i="35"/>
  <c r="I44" i="35" s="1"/>
  <c r="F45" i="35"/>
  <c r="I45" i="35"/>
  <c r="F46" i="35"/>
  <c r="I46" i="35"/>
  <c r="F47" i="35"/>
  <c r="I47" i="35"/>
  <c r="F48" i="35"/>
  <c r="I48" i="35" s="1"/>
  <c r="F49" i="35"/>
  <c r="I49" i="35" s="1"/>
  <c r="F50" i="35"/>
  <c r="I50" i="35"/>
  <c r="F51" i="35"/>
  <c r="I51" i="35"/>
  <c r="F52" i="35"/>
  <c r="I52" i="35" s="1"/>
  <c r="F53" i="35"/>
  <c r="I53" i="35"/>
  <c r="F54" i="35"/>
  <c r="I54" i="35"/>
  <c r="F55" i="35"/>
  <c r="I55" i="35"/>
  <c r="I56" i="35"/>
  <c r="I57" i="35"/>
  <c r="I58" i="35"/>
  <c r="I59" i="35"/>
  <c r="I60" i="35"/>
  <c r="I61" i="35"/>
  <c r="I62" i="35"/>
  <c r="I63" i="35"/>
  <c r="I64" i="35"/>
  <c r="I65" i="35"/>
  <c r="I66" i="35"/>
  <c r="I67" i="35"/>
  <c r="I68" i="35"/>
  <c r="I69" i="35"/>
  <c r="I70" i="35"/>
  <c r="G71" i="35"/>
  <c r="I71" i="35"/>
  <c r="F72" i="35"/>
  <c r="I72" i="35" s="1"/>
  <c r="F73" i="35"/>
  <c r="I73" i="35"/>
  <c r="F74" i="35"/>
  <c r="I74" i="35" s="1"/>
  <c r="F75" i="35"/>
  <c r="I75" i="35"/>
  <c r="F76" i="35"/>
  <c r="I76" i="35" s="1"/>
  <c r="B77" i="35"/>
  <c r="C77" i="35"/>
  <c r="D77" i="35"/>
  <c r="E77" i="35"/>
  <c r="I5" i="26"/>
  <c r="F7" i="26"/>
  <c r="I7" i="26" s="1"/>
  <c r="F9" i="26"/>
  <c r="I9" i="26"/>
  <c r="F11" i="26"/>
  <c r="I11" i="26" s="1"/>
  <c r="F13" i="26"/>
  <c r="I13" i="26"/>
  <c r="I14" i="26"/>
  <c r="F18" i="26"/>
  <c r="I18" i="26"/>
  <c r="F21" i="26"/>
  <c r="I21" i="26"/>
  <c r="F22" i="26"/>
  <c r="I22" i="26"/>
  <c r="F23" i="26"/>
  <c r="I23" i="26" s="1"/>
  <c r="F25" i="26"/>
  <c r="I25" i="26" s="1"/>
  <c r="F27" i="26"/>
  <c r="I27" i="26"/>
  <c r="F29" i="26"/>
  <c r="I29" i="26" s="1"/>
  <c r="F31" i="26"/>
  <c r="I31" i="26" s="1"/>
  <c r="F33" i="26"/>
  <c r="I33" i="26"/>
  <c r="I35" i="26"/>
  <c r="I37" i="26"/>
  <c r="I39" i="26"/>
  <c r="I41" i="26"/>
  <c r="I43" i="26"/>
  <c r="B44" i="26"/>
  <c r="C44" i="26"/>
  <c r="D44" i="26"/>
  <c r="E44" i="26"/>
  <c r="T56" i="32" l="1"/>
  <c r="T42" i="32"/>
  <c r="T63" i="32"/>
  <c r="T90" i="32"/>
  <c r="T110" i="32"/>
  <c r="T52" i="32"/>
  <c r="T70" i="32"/>
  <c r="R59" i="32"/>
  <c r="I59" i="32"/>
  <c r="T59" i="32" s="1"/>
  <c r="I281" i="5"/>
  <c r="T91" i="32"/>
  <c r="T22" i="32"/>
  <c r="T108" i="32"/>
  <c r="T112" i="32"/>
  <c r="T35" i="32"/>
  <c r="N90" i="38"/>
  <c r="R7" i="38"/>
  <c r="Q17" i="38"/>
  <c r="T17" i="38" s="1"/>
  <c r="Q26" i="38"/>
  <c r="T26" i="38" s="1"/>
  <c r="Q35" i="38"/>
  <c r="T35" i="38" s="1"/>
  <c r="Q43" i="38"/>
  <c r="T43" i="38" s="1"/>
  <c r="Q59" i="38"/>
  <c r="T59" i="38" s="1"/>
  <c r="Q73" i="38"/>
  <c r="T73" i="38" s="1"/>
  <c r="Q82" i="38"/>
  <c r="T82" i="38" s="1"/>
  <c r="T13" i="30"/>
  <c r="D281" i="5"/>
  <c r="S8" i="5"/>
  <c r="S208" i="5"/>
  <c r="V208" i="5" s="1"/>
  <c r="T208" i="5"/>
  <c r="T202" i="5"/>
  <c r="T188" i="5"/>
  <c r="S188" i="5"/>
  <c r="V188" i="5" s="1"/>
  <c r="T89" i="5"/>
  <c r="S89" i="5"/>
  <c r="V89" i="5" s="1"/>
  <c r="T9" i="5"/>
  <c r="S9" i="5"/>
  <c r="V9" i="5" s="1"/>
  <c r="U141" i="5"/>
  <c r="S141" i="5"/>
  <c r="V141" i="5" s="1"/>
  <c r="S119" i="5"/>
  <c r="V119" i="5" s="1"/>
  <c r="T119" i="5"/>
  <c r="I35" i="30"/>
  <c r="I11" i="30"/>
  <c r="R7" i="32"/>
  <c r="F58" i="32"/>
  <c r="R56" i="32"/>
  <c r="Q62" i="32"/>
  <c r="T62" i="32" s="1"/>
  <c r="Q78" i="32"/>
  <c r="T78" i="32" s="1"/>
  <c r="Q98" i="32"/>
  <c r="T98" i="32" s="1"/>
  <c r="Q115" i="32"/>
  <c r="T115" i="32" s="1"/>
  <c r="Q12" i="38"/>
  <c r="T12" i="38" s="1"/>
  <c r="Q21" i="38"/>
  <c r="T21" i="38" s="1"/>
  <c r="Q29" i="38"/>
  <c r="T29" i="38" s="1"/>
  <c r="Q38" i="38"/>
  <c r="T38" i="38" s="1"/>
  <c r="Q48" i="38"/>
  <c r="T48" i="38" s="1"/>
  <c r="Q62" i="38"/>
  <c r="T62" i="38" s="1"/>
  <c r="Q70" i="38"/>
  <c r="T70" i="38" s="1"/>
  <c r="Q86" i="38"/>
  <c r="T86" i="38" s="1"/>
  <c r="M11" i="46"/>
  <c r="M280" i="46" s="1"/>
  <c r="T19" i="30"/>
  <c r="T17" i="30"/>
  <c r="M281" i="5"/>
  <c r="U215" i="5"/>
  <c r="U207" i="5"/>
  <c r="V202" i="5"/>
  <c r="T196" i="5"/>
  <c r="S174" i="5"/>
  <c r="V174" i="5" s="1"/>
  <c r="T174" i="5"/>
  <c r="V159" i="5"/>
  <c r="V97" i="5"/>
  <c r="J40" i="5"/>
  <c r="Q18" i="32"/>
  <c r="T18" i="32" s="1"/>
  <c r="Q49" i="32"/>
  <c r="T49" i="32" s="1"/>
  <c r="Q95" i="32"/>
  <c r="T95" i="32" s="1"/>
  <c r="R102" i="32"/>
  <c r="R13" i="38"/>
  <c r="R22" i="38"/>
  <c r="R30" i="38"/>
  <c r="R39" i="38"/>
  <c r="R49" i="38"/>
  <c r="R63" i="38"/>
  <c r="R71" i="38"/>
  <c r="R87" i="38"/>
  <c r="T21" i="30"/>
  <c r="R13" i="30"/>
  <c r="T240" i="5"/>
  <c r="T218" i="5"/>
  <c r="S218" i="5"/>
  <c r="V218" i="5" s="1"/>
  <c r="T210" i="5"/>
  <c r="S210" i="5"/>
  <c r="V210" i="5" s="1"/>
  <c r="V201" i="5"/>
  <c r="S195" i="5"/>
  <c r="V195" i="5" s="1"/>
  <c r="S190" i="5"/>
  <c r="V190" i="5" s="1"/>
  <c r="T190" i="5"/>
  <c r="V173" i="5"/>
  <c r="J138" i="5"/>
  <c r="V129" i="5"/>
  <c r="J99" i="5"/>
  <c r="T74" i="5"/>
  <c r="S74" i="5"/>
  <c r="V74" i="5" s="1"/>
  <c r="U31" i="5"/>
  <c r="U262" i="5"/>
  <c r="T29" i="30"/>
  <c r="F77" i="35"/>
  <c r="Q20" i="30"/>
  <c r="T20" i="30" s="1"/>
  <c r="T193" i="5"/>
  <c r="J193" i="5"/>
  <c r="V193" i="5" s="1"/>
  <c r="Q27" i="32"/>
  <c r="T27" i="32" s="1"/>
  <c r="Q40" i="32"/>
  <c r="T40" i="32" s="1"/>
  <c r="R87" i="32"/>
  <c r="R108" i="32"/>
  <c r="T22" i="30"/>
  <c r="R11" i="30"/>
  <c r="S215" i="5"/>
  <c r="V215" i="5" s="1"/>
  <c r="V198" i="5"/>
  <c r="T155" i="5"/>
  <c r="S155" i="5"/>
  <c r="V155" i="5" s="1"/>
  <c r="V138" i="5"/>
  <c r="S135" i="5"/>
  <c r="V135" i="5" s="1"/>
  <c r="T135" i="5"/>
  <c r="T108" i="5"/>
  <c r="S108" i="5"/>
  <c r="V108" i="5" s="1"/>
  <c r="J262" i="5"/>
  <c r="U152" i="5"/>
  <c r="S152" i="5"/>
  <c r="V152" i="5" s="1"/>
  <c r="F117" i="32"/>
  <c r="Q53" i="32"/>
  <c r="T53" i="32" s="1"/>
  <c r="R6" i="38"/>
  <c r="R16" i="38"/>
  <c r="R25" i="38"/>
  <c r="R34" i="38"/>
  <c r="R42" i="38"/>
  <c r="R56" i="38"/>
  <c r="R72" i="38"/>
  <c r="R81" i="38"/>
  <c r="T24" i="30"/>
  <c r="R10" i="30"/>
  <c r="Q10" i="30"/>
  <c r="T10" i="30" s="1"/>
  <c r="T231" i="5"/>
  <c r="S231" i="5"/>
  <c r="V231" i="5" s="1"/>
  <c r="S207" i="5"/>
  <c r="V207" i="5" s="1"/>
  <c r="T207" i="5"/>
  <c r="T204" i="5"/>
  <c r="S204" i="5"/>
  <c r="V204" i="5" s="1"/>
  <c r="J198" i="5"/>
  <c r="T198" i="5"/>
  <c r="V181" i="5"/>
  <c r="V127" i="5"/>
  <c r="U22" i="5"/>
  <c r="S22" i="5"/>
  <c r="V22" i="5" s="1"/>
  <c r="T250" i="5"/>
  <c r="S250" i="5"/>
  <c r="V250" i="5" s="1"/>
  <c r="Q7" i="32"/>
  <c r="T7" i="32" s="1"/>
  <c r="Q29" i="32"/>
  <c r="T29" i="32" s="1"/>
  <c r="I57" i="32"/>
  <c r="T57" i="32" s="1"/>
  <c r="Q55" i="32"/>
  <c r="T55" i="32" s="1"/>
  <c r="R106" i="32"/>
  <c r="Q113" i="32"/>
  <c r="T113" i="32" s="1"/>
  <c r="T25" i="30"/>
  <c r="R9" i="30"/>
  <c r="N36" i="30"/>
  <c r="Q9" i="30"/>
  <c r="T9" i="30" s="1"/>
  <c r="S239" i="5"/>
  <c r="V239" i="5" s="1"/>
  <c r="T192" i="5"/>
  <c r="T168" i="5"/>
  <c r="S168" i="5"/>
  <c r="V168" i="5" s="1"/>
  <c r="U154" i="5"/>
  <c r="J154" i="5"/>
  <c r="V154" i="5" s="1"/>
  <c r="V131" i="5"/>
  <c r="V58" i="5"/>
  <c r="V33" i="5"/>
  <c r="Q33" i="32"/>
  <c r="T33" i="32" s="1"/>
  <c r="F36" i="30"/>
  <c r="T184" i="5"/>
  <c r="V176" i="5"/>
  <c r="U157" i="5"/>
  <c r="S157" i="5"/>
  <c r="V157" i="5" s="1"/>
  <c r="T151" i="5"/>
  <c r="U84" i="5"/>
  <c r="U60" i="5"/>
  <c r="V47" i="5"/>
  <c r="U13" i="5"/>
  <c r="S13" i="5"/>
  <c r="V13" i="5" s="1"/>
  <c r="R69" i="32"/>
  <c r="J134" i="5"/>
  <c r="V134" i="5" s="1"/>
  <c r="T134" i="5"/>
  <c r="T104" i="5"/>
  <c r="S104" i="5"/>
  <c r="V104" i="5" s="1"/>
  <c r="R17" i="30"/>
  <c r="R92" i="32"/>
  <c r="S271" i="5"/>
  <c r="J237" i="5"/>
  <c r="V237" i="5" s="1"/>
  <c r="S232" i="5"/>
  <c r="V232" i="5" s="1"/>
  <c r="J223" i="5"/>
  <c r="V223" i="5" s="1"/>
  <c r="U211" i="5"/>
  <c r="S206" i="5"/>
  <c r="V206" i="5" s="1"/>
  <c r="T206" i="5"/>
  <c r="J191" i="5"/>
  <c r="T189" i="5"/>
  <c r="S189" i="5"/>
  <c r="V189" i="5" s="1"/>
  <c r="S184" i="5"/>
  <c r="V184" i="5" s="1"/>
  <c r="J181" i="5"/>
  <c r="T181" i="5"/>
  <c r="V151" i="5"/>
  <c r="V143" i="5"/>
  <c r="U95" i="5"/>
  <c r="V84" i="5"/>
  <c r="T8" i="5"/>
  <c r="T217" i="5"/>
  <c r="S217" i="5"/>
  <c r="V217" i="5" s="1"/>
  <c r="T209" i="5"/>
  <c r="S209" i="5"/>
  <c r="V209" i="5" s="1"/>
  <c r="T200" i="5"/>
  <c r="T186" i="5"/>
  <c r="T178" i="5"/>
  <c r="S178" i="5"/>
  <c r="V178" i="5" s="1"/>
  <c r="V150" i="5"/>
  <c r="J95" i="5"/>
  <c r="S69" i="5"/>
  <c r="V69" i="5" s="1"/>
  <c r="U69" i="5"/>
  <c r="J38" i="5"/>
  <c r="V38" i="5" s="1"/>
  <c r="T38" i="5"/>
  <c r="Q26" i="32"/>
  <c r="T26" i="32" s="1"/>
  <c r="Q39" i="32"/>
  <c r="T39" i="32" s="1"/>
  <c r="R109" i="32"/>
  <c r="U8" i="5"/>
  <c r="T170" i="5"/>
  <c r="S170" i="5"/>
  <c r="V170" i="5" s="1"/>
  <c r="S153" i="5"/>
  <c r="V153" i="5" s="1"/>
  <c r="S78" i="5"/>
  <c r="V78" i="5" s="1"/>
  <c r="T78" i="5"/>
  <c r="S63" i="5"/>
  <c r="V63" i="5" s="1"/>
  <c r="T63" i="5"/>
  <c r="V49" i="5"/>
  <c r="S279" i="5"/>
  <c r="V279" i="5" s="1"/>
  <c r="U279" i="5"/>
  <c r="J240" i="5"/>
  <c r="V240" i="5" s="1"/>
  <c r="F44" i="26"/>
  <c r="Q19" i="32"/>
  <c r="T19" i="32" s="1"/>
  <c r="Q50" i="32"/>
  <c r="T50" i="32" s="1"/>
  <c r="Q41" i="32"/>
  <c r="T41" i="32" s="1"/>
  <c r="R24" i="30"/>
  <c r="I240" i="5"/>
  <c r="U240" i="5" s="1"/>
  <c r="U236" i="5"/>
  <c r="J234" i="5"/>
  <c r="V234" i="5" s="1"/>
  <c r="T203" i="5"/>
  <c r="S203" i="5"/>
  <c r="V203" i="5" s="1"/>
  <c r="V200" i="5"/>
  <c r="T194" i="5"/>
  <c r="S194" i="5"/>
  <c r="V194" i="5" s="1"/>
  <c r="V186" i="5"/>
  <c r="U180" i="5"/>
  <c r="S180" i="5"/>
  <c r="V180" i="5" s="1"/>
  <c r="V177" i="5"/>
  <c r="U125" i="5"/>
  <c r="S125" i="5"/>
  <c r="V125" i="5" s="1"/>
  <c r="R22" i="30"/>
  <c r="T234" i="5"/>
  <c r="S230" i="5"/>
  <c r="V230" i="5" s="1"/>
  <c r="J225" i="5"/>
  <c r="V225" i="5" s="1"/>
  <c r="T223" i="5"/>
  <c r="U213" i="5"/>
  <c r="U205" i="5"/>
  <c r="S199" i="5"/>
  <c r="T172" i="5"/>
  <c r="S172" i="5"/>
  <c r="V172" i="5" s="1"/>
  <c r="U156" i="5"/>
  <c r="S156" i="5"/>
  <c r="V156" i="5" s="1"/>
  <c r="T145" i="5"/>
  <c r="S145" i="5"/>
  <c r="V145" i="5" s="1"/>
  <c r="S142" i="5"/>
  <c r="V142" i="5" s="1"/>
  <c r="T142" i="5"/>
  <c r="V257" i="5"/>
  <c r="S255" i="5"/>
  <c r="V255" i="5" s="1"/>
  <c r="Q11" i="30"/>
  <c r="T11" i="30" s="1"/>
  <c r="R21" i="30"/>
  <c r="J236" i="5"/>
  <c r="V236" i="5" s="1"/>
  <c r="T227" i="5"/>
  <c r="T225" i="5"/>
  <c r="T216" i="5"/>
  <c r="S216" i="5"/>
  <c r="V216" i="5" s="1"/>
  <c r="J183" i="5"/>
  <c r="V183" i="5" s="1"/>
  <c r="T183" i="5"/>
  <c r="T180" i="5"/>
  <c r="S169" i="5"/>
  <c r="V169" i="5" s="1"/>
  <c r="J150" i="5"/>
  <c r="T150" i="5"/>
  <c r="J51" i="5"/>
  <c r="T18" i="5"/>
  <c r="S18" i="5"/>
  <c r="V18" i="5" s="1"/>
  <c r="T138" i="5"/>
  <c r="U133" i="5"/>
  <c r="T121" i="5"/>
  <c r="V110" i="5"/>
  <c r="V92" i="5"/>
  <c r="V77" i="5"/>
  <c r="T67" i="5"/>
  <c r="U62" i="5"/>
  <c r="T58" i="5"/>
  <c r="V53" i="5"/>
  <c r="T49" i="5"/>
  <c r="U37" i="5"/>
  <c r="S28" i="5"/>
  <c r="V28" i="5" s="1"/>
  <c r="U252" i="5"/>
  <c r="S252" i="5"/>
  <c r="V252" i="5" s="1"/>
  <c r="T20" i="49"/>
  <c r="J142" i="5"/>
  <c r="T112" i="5"/>
  <c r="T97" i="5"/>
  <c r="S90" i="5"/>
  <c r="V90" i="5" s="1"/>
  <c r="J31" i="5"/>
  <c r="U24" i="5"/>
  <c r="V19" i="5"/>
  <c r="S17" i="5"/>
  <c r="V17" i="5" s="1"/>
  <c r="J10" i="5"/>
  <c r="J281" i="5" s="1"/>
  <c r="U257" i="5"/>
  <c r="T252" i="5"/>
  <c r="J252" i="5"/>
  <c r="U275" i="5"/>
  <c r="J280" i="5"/>
  <c r="T280" i="5"/>
  <c r="J120" i="5"/>
  <c r="V120" i="5" s="1"/>
  <c r="V109" i="5"/>
  <c r="J101" i="5"/>
  <c r="V101" i="5" s="1"/>
  <c r="S95" i="5"/>
  <c r="V95" i="5" s="1"/>
  <c r="J62" i="5"/>
  <c r="V62" i="5" s="1"/>
  <c r="J53" i="5"/>
  <c r="S40" i="5"/>
  <c r="V40" i="5" s="1"/>
  <c r="S31" i="5"/>
  <c r="V31" i="5" s="1"/>
  <c r="S262" i="5"/>
  <c r="V262" i="5" s="1"/>
  <c r="V259" i="5"/>
  <c r="V280" i="5"/>
  <c r="J165" i="5"/>
  <c r="V165" i="5" s="1"/>
  <c r="S105" i="5"/>
  <c r="V105" i="5" s="1"/>
  <c r="U88" i="5"/>
  <c r="J86" i="5"/>
  <c r="V86" i="5" s="1"/>
  <c r="S71" i="5"/>
  <c r="V71" i="5" s="1"/>
  <c r="U243" i="5"/>
  <c r="T257" i="5"/>
  <c r="S247" i="5"/>
  <c r="V247" i="5" s="1"/>
  <c r="T247" i="5"/>
  <c r="T163" i="5"/>
  <c r="T131" i="5"/>
  <c r="U94" i="5"/>
  <c r="S83" i="5"/>
  <c r="V83" i="5" s="1"/>
  <c r="S81" i="5"/>
  <c r="V81" i="5" s="1"/>
  <c r="S68" i="5"/>
  <c r="V68" i="5" s="1"/>
  <c r="J61" i="5"/>
  <c r="T35" i="5"/>
  <c r="U30" i="5"/>
  <c r="V21" i="5"/>
  <c r="J268" i="5"/>
  <c r="J259" i="5"/>
  <c r="V251" i="5"/>
  <c r="J215" i="5"/>
  <c r="J213" i="5"/>
  <c r="V213" i="5" s="1"/>
  <c r="U201" i="5"/>
  <c r="U183" i="5"/>
  <c r="S167" i="5"/>
  <c r="V167" i="5" s="1"/>
  <c r="U120" i="5"/>
  <c r="J118" i="5"/>
  <c r="V118" i="5" s="1"/>
  <c r="J111" i="5"/>
  <c r="S103" i="5"/>
  <c r="V103" i="5" s="1"/>
  <c r="T94" i="5"/>
  <c r="U85" i="5"/>
  <c r="T73" i="5"/>
  <c r="T64" i="5"/>
  <c r="V61" i="5"/>
  <c r="S46" i="5"/>
  <c r="V46" i="5" s="1"/>
  <c r="S268" i="5"/>
  <c r="J199" i="5"/>
  <c r="J197" i="5"/>
  <c r="V197" i="5" s="1"/>
  <c r="U185" i="5"/>
  <c r="U126" i="5"/>
  <c r="V115" i="5"/>
  <c r="J94" i="5"/>
  <c r="V94" i="5" s="1"/>
  <c r="S55" i="5"/>
  <c r="V55" i="5" s="1"/>
  <c r="T39" i="5"/>
  <c r="J30" i="5"/>
  <c r="J21" i="5"/>
  <c r="T19" i="5"/>
  <c r="U14" i="5"/>
  <c r="S243" i="5"/>
  <c r="V243" i="5" s="1"/>
  <c r="T261" i="5"/>
  <c r="U251" i="5"/>
  <c r="U246" i="5"/>
  <c r="S275" i="5"/>
  <c r="V275" i="5" s="1"/>
  <c r="T275" i="5"/>
  <c r="E46" i="49"/>
  <c r="F45" i="49"/>
  <c r="V85" i="5"/>
  <c r="V30" i="5"/>
  <c r="T7" i="30"/>
  <c r="R33" i="30"/>
  <c r="S191" i="5"/>
  <c r="T179" i="5"/>
  <c r="S175" i="5"/>
  <c r="V175" i="5" s="1"/>
  <c r="S147" i="5"/>
  <c r="V147" i="5" s="1"/>
  <c r="J126" i="5"/>
  <c r="T96" i="5"/>
  <c r="S72" i="5"/>
  <c r="V72" i="5" s="1"/>
  <c r="S39" i="5"/>
  <c r="V39" i="5" s="1"/>
  <c r="J14" i="5"/>
  <c r="S261" i="5"/>
  <c r="V261" i="5" s="1"/>
  <c r="T246" i="5"/>
  <c r="S246" i="5"/>
  <c r="V246" i="5" s="1"/>
  <c r="V273" i="5"/>
  <c r="R7" i="30"/>
  <c r="J158" i="5"/>
  <c r="S126" i="5"/>
  <c r="V126" i="5" s="1"/>
  <c r="J85" i="5"/>
  <c r="S79" i="5"/>
  <c r="V79" i="5" s="1"/>
  <c r="T57" i="5"/>
  <c r="S25" i="5"/>
  <c r="V25" i="5" s="1"/>
  <c r="S14" i="5"/>
  <c r="J11" i="5"/>
  <c r="V11" i="5" s="1"/>
  <c r="S196" i="5"/>
  <c r="V196" i="5" s="1"/>
  <c r="S182" i="5"/>
  <c r="V182" i="5" s="1"/>
  <c r="S158" i="5"/>
  <c r="J123" i="5"/>
  <c r="V123" i="5" s="1"/>
  <c r="J70" i="5"/>
  <c r="V70" i="5" s="1"/>
  <c r="S23" i="5"/>
  <c r="V23" i="5" s="1"/>
  <c r="S20" i="5"/>
  <c r="V20" i="5" s="1"/>
  <c r="T35" i="30"/>
  <c r="T35" i="49"/>
  <c r="B281" i="5"/>
  <c r="T166" i="5"/>
  <c r="V149" i="5"/>
  <c r="T143" i="5"/>
  <c r="J117" i="5"/>
  <c r="V117" i="5" s="1"/>
  <c r="T115" i="5"/>
  <c r="S111" i="5"/>
  <c r="T102" i="5"/>
  <c r="U78" i="5"/>
  <c r="S67" i="5"/>
  <c r="V67" i="5" s="1"/>
  <c r="T54" i="5"/>
  <c r="T41" i="5"/>
  <c r="T16" i="5"/>
  <c r="T263" i="5"/>
  <c r="T245" i="5"/>
  <c r="R27" i="30"/>
  <c r="I35" i="49"/>
  <c r="R35" i="49"/>
  <c r="I15" i="49"/>
  <c r="T15" i="49" s="1"/>
  <c r="R15" i="49"/>
  <c r="R25" i="30"/>
  <c r="T214" i="5"/>
  <c r="S160" i="5"/>
  <c r="V160" i="5" s="1"/>
  <c r="T149" i="5"/>
  <c r="S121" i="5"/>
  <c r="V121" i="5" s="1"/>
  <c r="S82" i="5"/>
  <c r="V82" i="5" s="1"/>
  <c r="S60" i="5"/>
  <c r="V60" i="5" s="1"/>
  <c r="T253" i="5"/>
  <c r="U274" i="5"/>
  <c r="T276" i="5"/>
  <c r="S276" i="5"/>
  <c r="V276" i="5" s="1"/>
  <c r="S99" i="5"/>
  <c r="S51" i="5"/>
  <c r="V51" i="5" s="1"/>
  <c r="T277" i="5"/>
  <c r="T27" i="30"/>
  <c r="S254" i="5"/>
  <c r="V254" i="5" s="1"/>
  <c r="R41" i="49"/>
  <c r="U280" i="5"/>
  <c r="I11" i="49"/>
  <c r="T11" i="49" s="1"/>
  <c r="R33" i="49"/>
  <c r="R13" i="49"/>
  <c r="I45" i="49" l="1"/>
  <c r="T45" i="49" s="1"/>
  <c r="R45" i="49"/>
  <c r="V199" i="5"/>
  <c r="V158" i="5"/>
  <c r="V111" i="5"/>
  <c r="V268" i="5"/>
  <c r="I58" i="32"/>
  <c r="T58" i="32" s="1"/>
  <c r="R58" i="32"/>
  <c r="V14" i="5"/>
  <c r="V10" i="5"/>
  <c r="V8" i="5"/>
  <c r="S281" i="5"/>
  <c r="F46" i="49"/>
  <c r="V99" i="5"/>
  <c r="V19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</author>
  </authors>
  <commentList>
    <comment ref="A70" authorId="0" shapeId="0" xr:uid="{8B766022-9AE4-441D-846D-1755A4832DBC}">
      <text>
        <r>
          <rPr>
            <b/>
            <sz val="9"/>
            <color indexed="81"/>
            <rFont val="Tahoma"/>
            <charset val="222"/>
          </rPr>
          <t>CAT:</t>
        </r>
        <r>
          <rPr>
            <sz val="9"/>
            <color indexed="81"/>
            <rFont val="Tahoma"/>
            <charset val="222"/>
          </rPr>
          <t xml:space="preserve">
2553 : งานขยายพันธุ์พืชอาหารสัตว์</t>
        </r>
      </text>
    </comment>
    <comment ref="A72" authorId="0" shapeId="0" xr:uid="{CFD72211-84C0-4036-8744-E82B9FE7A51E}">
      <text>
        <r>
          <rPr>
            <b/>
            <sz val="9"/>
            <color indexed="81"/>
            <rFont val="Tahoma"/>
            <charset val="222"/>
          </rPr>
          <t>CAT:</t>
        </r>
        <r>
          <rPr>
            <sz val="9"/>
            <color indexed="81"/>
            <rFont val="Tahoma"/>
            <charset val="222"/>
          </rPr>
          <t xml:space="preserve">
2553 : งานถ่ายทอดเทคโนโลยีอาหารสัตว์</t>
        </r>
      </text>
    </comment>
    <comment ref="A76" authorId="0" shapeId="0" xr:uid="{61F5FB02-A6D9-492F-B593-8CCBC803D7F8}">
      <text>
        <r>
          <rPr>
            <b/>
            <sz val="9"/>
            <color indexed="81"/>
            <rFont val="Tahoma"/>
            <charset val="222"/>
          </rPr>
          <t>CAT:</t>
        </r>
        <r>
          <rPr>
            <sz val="9"/>
            <color indexed="81"/>
            <rFont val="Tahoma"/>
            <charset val="222"/>
          </rPr>
          <t xml:space="preserve">
2553 : งานวิจัยด้านอาหารสัตว์</t>
        </r>
      </text>
    </comment>
  </commentList>
</comments>
</file>

<file path=xl/sharedStrings.xml><?xml version="1.0" encoding="utf-8"?>
<sst xmlns="http://schemas.openxmlformats.org/spreadsheetml/2006/main" count="2794" uniqueCount="846">
  <si>
    <t>ค่าใช้จ่ายด้านการฝึกอบรม</t>
  </si>
  <si>
    <t>ค่าใช้จ่ายเงินอุดหนุน</t>
  </si>
  <si>
    <t>ค่าเสื่อมราคาครุภัณฑ์การเกษตร และค่าเสื่อมราคาครุภัณฑ์สนาม เพิ่มขึ้น เนื่องจาก การดำเนินการโอนครุภัณฑ์ในระบบ GFMIS ให้หน่วยงาน ตามการใช้งานจริง</t>
  </si>
  <si>
    <t>ค่าตอบแทนพนักงานราชการและเงินค่าครองชีพเพิ่มขึ้น เนื่องจาก การปรับกรอบพนักงานราชการตามการปฏิบัติงานจริง , ค่าเสื่อมราคายานพาหนะและอุปกรณ์การขนส่งเพิ่มขึ้น เนื่องจาก การดำเนินการโอนครุภัณฑ์ในระบบ GFMIS ให้หน่วยงาน ตามการใช้งานจริง</t>
  </si>
  <si>
    <t>ค่าวัสดุลดลง เนื่องจาก การดำเนินการโอนวัสดุในระบบ GFMIS ให้หน่วยงาน ตามการใช้งานจริง , ค่าเบี้ยเลี้ยง , ค่าที่พัก และค่าใช้จ่ายเดินทางอื่นในประเทศ ลดลง</t>
  </si>
  <si>
    <t>ค่าวัสดุลดลง เนื่องจาก การดำเนินการโอนวัสดุในระบบ GFMIS ให้หน่วยงาน ตามการใช้งานจริง , ค่าล่วงเวลาลดลง ,</t>
  </si>
  <si>
    <t>จำนวนหนังสือเข้า-ออก</t>
  </si>
  <si>
    <t>ค่าวัสดุลดลง เนื่องจาก การดำเนินการโอนวัสดุในระบบ GFMIS ให้หน่วยงาน ตามการใช้งานจริง , ค่าซ่อมแซมและค่าบำรุงรักษาลดลง</t>
  </si>
  <si>
    <t>ค่าวัสดุลดลง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ค่าจ้างเหมาบริการบุคคลภายนอกลดลง</t>
  </si>
  <si>
    <t>ค่าวัสดุลดลง เนื่องจาก การดำเนินการโอนวัสดุในระบบ GFMIS ให้หน่วยงาน ตามการใช้งานจริง , ค่าเบี้ยเลี้ยงลดลง</t>
  </si>
  <si>
    <t xml:space="preserve">ค่าวัสดุลดลง เนื่องจาก การดำเนินการโอนวัสดุในระบบ GFMIS ให้หน่วยงาน ตามการใช้งานจริง ,  ค่าจ้างเหมาบริการบุคคลภายนอก และค่าเบี้ยเลี้ยง ลดลง, </t>
  </si>
  <si>
    <t>ค่าวัสดุลดลง เนื่องจาก การดำเนินการโอนวัสดุในระบบ GFMIS ให้หน่วยงาน ตามการใช้งานจริง , ค่าเชื้อเพลิงลดลง</t>
  </si>
  <si>
    <t xml:space="preserve">ค่าวัสดุลดลง เนื่องจาก การดำเนินการโอนวัสดุในระบบ GFMIS ให้หน่วยงาน ตามการใช้งานจริง , ค่าเบี้ยเลี้ยงลดลง, </t>
  </si>
  <si>
    <t xml:space="preserve">ค่าวัสดุลดลง เนื่องจาก การดำเนินการโอนวัสดุในระบบ GFMIS ให้หน่วยงาน ตามการใช้งานจริง , ค่าเชื้อเพลิง , ค่าจ้างเหมาบริการบุคคลภายนอก และค่าล่วงเวลา ลดลง , </t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</si>
  <si>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ค่าใช้จ่ายเดินทางไปราชการต่างประเทศเพิ่มขึ้น, </t>
  </si>
  <si>
    <t>ค่าตอบแทนพนักงานราชการเพิ่มขึ้น เนื่องจาก การปรับกรอบพนักงานราชการตามการปฏิบัติงานจริง , ค่าเสื่อมราคายานพาหนะและอุปกรณ์การขนส่งเพิ่มขึ้น เนื่องจาก การดำเนินการโอนครุภัณฑ์ในระบบ GFMIS ให้หน่วยงาน ตามการใช้งานจริง</t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</si>
  <si>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ค่าซ่อมแซมและค่าบำรุงรักษา และค่าใช้จ่ายด้านการฝึกอบรมในประเทศ ลดลง </t>
  </si>
  <si>
    <t xml:space="preserve">ค่าวัสดุลดลง เนื่องจาก การดำเนินการโอนวัสดุในระบบ GFMIS ให้หน่วยงาน ตามการใช้งานจริง , ค่าใช้จ่ายด้านการฝึกอบรมในประเทศ และค่าใช้จ่ายด้านการฝึกอบรมบุคคลภายนอก ลดลง </t>
  </si>
  <si>
    <t>ค่าใช้จ่ายด้านการฝึกอบรมในประเทศเพิ่มขึ้น</t>
  </si>
  <si>
    <t>ค่าวัสดุเพิ่มขึ้น เนื่องจาก การดำเนินการโอนวัสดุในระบบ GFMIS ให้หน่วยงาน ตามการใช้งานจริง , บัญชีชดใช้ค่าเสียหายเพิ่มขึ้น เนื่องจาก ปีงบประมาณ พ.ศ. 2554 มีการทำลายสัตว์ป่วยด้วยโรคระบาดและพาหะของโรค</t>
  </si>
  <si>
    <t>ค่าเสื่อมราคาอาคารสำนักงาน, ค่าเสื่อมราคาอาคารเพื่อประโยชน์อื่น , ค่าเสื่อมราคาสิ่งปลูกสร้าง , ค่าเสื่อมราคาครุภัณฑ์สำนักงาน , ค่าเสื่อมราคาครุภัณฑ์ไฟฟ้าและวิทยุ เพิ่มขึ้น เนื่องจาก ได้รับส่งมอบและขึ้นทะเบียนครุภัณฑ์ เมื่อ เดือน มกราคม พ.ศ. 2554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</si>
  <si>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ค่าซ่อมแซมและค่าบำรุงรักษา และค่าเช่าเบ็ดเตล็ดบุคคลภายนอก เพิ่มขึ้น</t>
  </si>
  <si>
    <t>ต้นทุนต่อหน่วยเพิ่มขึ้น 468.41% เนื่องจาก หน่วยนับเปลี่ยน ต้องการความคาดหวังจากผลสัมฤทธิ์สูงขึ้น คุณภาพฟาร์มสูงขึ้น</t>
  </si>
  <si>
    <t>ต้นทุนต่อหน่วยเพิ่มขึ้น 103.22% เนื่องจาก เป็นงานวิจัยที่ต่อเนื่องมาจากปีงบประมาณ พ.ศ. 2553 โดยงบประมาณที่ใช้ส่วนใหญ่เป็นค่าวัสดุวิทยาศาสตร์และการแพทย์ และวัสดุการเกษตร</t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</si>
  <si>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ค่าใช้จ่ายอื่นเพิ่มขึ้น เนื่องจาก ปีงบประมาณ พ.ศ. 2554 มีการเบิกจ่ายค่าจ้างที่ปรึกษาเพื่อวางแผนกลยุทธการขยายผลโครงการการจัดการของเสียในฟาร์มปศุสัตว์ในภาคพื้นเอเชียตะวันออก, ค่าใช้จ่ายด้านการฝึกอบรมในประเทศเพิ่มขึ้น </t>
  </si>
  <si>
    <t>ต้นทุนต่อหน่วยเพิ่มขึ้น 20.37% เนื่องจาก อูฐมักจะผสมพันธุ์ในช่วงที่มีอาการเย็น ซึ่งช่วงอากาศในปีที่ผ่านมาค่อนข้างร้อนทำให้การผสมติดของอูฐเป็นไปได้ยาก</t>
  </si>
  <si>
    <t>บัญชีค่าใช้จ่ายอื่นลดลง เนื่องจาก ปีงบประมาณ พ.ศ. 2553 มีการปรับปรุงภูมิทัศน์โดยการถมดินลูกรังพร้อมปรับเกลี่ย</t>
  </si>
  <si>
    <t>ต้นทุนต่อหน่วยเพิ่มขึ้น 22.49% เนื่องจาก นกกระจอกเทศมีความสมบูรณ์พันธุ์สูงทำให้การผสมพันธุ์ติดมีอัตราสูงขึ้น จึงต้องมีการจัดการดูแลเพิ่มขึ้นเพื่อให้อัตราการฟักเกิดประสิทธิภาพเพิ่มขึ้นด้วย</t>
  </si>
  <si>
    <t xml:space="preserve">ต้นทุนต่อหน่วยเพิ่มขึ้น 665.70% เนื่องจาก ในปีงบประมาณ พ.ศ. 2554 การจัดสัดส่วนผลผลิตย่อย กิจกรรมย่อยงานพัฒนาพันธุ์พืชอาหารสัตว์ มีเพียง 3 ผลผลิต ได้แก่ ผลผลิตย่อยเมล็ดพันธุ์พืชอาหารสัตว์ หน่อพันธุ์พืชอาหารสัตว์ และเสบียงสัตว์ จึงทำให้ผลผลิตปีงบประมาณ พ.ศ. 2554 มีปริมาณผลผลิตภาพรวมลดลง </t>
  </si>
  <si>
    <t>ต้นทุนต่อหน่วยลดลง 53.64% เนื่องจาก ปีงบประมาณ พ.ศ. 2554 เน้นงานพัฒนาเทคโนโลยีด้านการใช้พืชอาหารสัตว์พันธุ์ดี ได้แก่ พันธุ์หญ้าเนเปียร์ปากช่อง 1 สู่เกษตรกรเพิ่มขึ้นเพื่อเป็นต้นแบบถ่ายทอดเทคโนโลยีด้านอาหารสัตว์ที่เหมาะสมกับสภาพพื้นที่จึงทำให้ต้นทุนการใช้จ่ายลดลง</t>
  </si>
  <si>
    <t>ต้นทุนต่อหน่วยเพิ่มขึ้น 24.65% เนื่องจาก ปีงบประมาณ พ.ศ. 2554 มีสัดส่วนงานวิจัยด้านการจัดการและการใช้อาหารสัตว์ มากกว่างานวิจัยด้านพืชอาหารสัตว์ ทำให้มีค่าใช้จ่ายด้านพันธุ์สัตว์และวิจัยอาหารสัตว์เพิ่มขึ้น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</si>
  <si>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ค่าซ่อมแซมและค่าบำรุงรักษาเพิ่มขึ้น</t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</si>
  <si>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ค่าใช้จ่ายด้านการฝึกอบรมบุคคลภายนอกเพิ่มขึ้น 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</si>
  <si>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ค่าใช้จ่ายด้านการฝึกอบรมบุคคลภายนอกเพิ่มขึ้น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ค่าประชาสัมพันธ์ , ค่าใช้จ่ายด้านการฝึกอบรมในประเทศ เพิ่มขึ้น</t>
  </si>
  <si>
    <r>
      <t xml:space="preserve">ค่าวัสดุเพิ่มขึ้น เนื่องจาก การดำเนินการโอนวัสดุในระบบ GFMIS ให้หน่วยงาน ตามการใช้งานจริง , </t>
    </r>
    <r>
      <rPr>
        <sz val="15"/>
        <rFont val="TH SarabunPSK"/>
        <family val="2"/>
      </rPr>
      <t xml:space="preserve"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</t>
    </r>
  </si>
  <si>
    <t>ค่าจ้างเหมาบริการบุคคลภายนอกเพิ่มขึ้น 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</t>
  </si>
  <si>
    <r>
      <t xml:space="preserve">ค่าวัสดุเพิ่มขึ้น เนื่องจาก การดำเนินการโอนวัสดุในระบบ GFMIS ให้หน่วยงาน ตามการใช้งานจริง , </t>
    </r>
    <r>
      <rPr>
        <sz val="15"/>
        <rFont val="TH SarabunPSK"/>
        <family val="2"/>
      </rPr>
      <t>ค่าจ้างเหมาบริการบุคคลภายนอก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ตรวจสอบสถานที่เลี้ยงสัตว์และโรงฆ่าสัตว์, ค่าเบี้ยเลี้ยง และค่าที่พัก เพิ่มขึ้น</t>
    </r>
  </si>
  <si>
    <t xml:space="preserve"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ค่าเบี้ยเลี้ยงเพิ่มขึ้น </t>
  </si>
  <si>
    <t xml:space="preserve">ค่าตอบแทนพนักงานราชการและค่าครองชีพเพิ่มขึ้น  เนื่องจาก การปรับกรอบพนักงานราชการตามการปฏิบัติงานจริง , ค่าเสื่อมราคาอาคารเพื่อประโยชน์อื่นเพิ่มขึ้น เนื่องจากมีการปรับปรุงโรงเรือนสัตว์ปีกเพื่อเติม , ค่าเสื่อมราคาสิ่งปลูกสร้าง , ค่าเสื่อมราคาครุภัณฑ์การเกษตร , ค่าเสื่อมราคาครุภัณฑ์ไฟฟ้าและวิทยุ , ค่าเสื่อมราคาครุภัณฑ์สำนักงาน และค่าเสื่อมราคาครุภัณฑ์งานบ้านงานครัว เพิ่มขึ้น เนื่องจาก ในปีงบประมาณ พ.ศ. 2554 มีการจัดซื้อเพิ่ม </t>
  </si>
  <si>
    <t>ค่าใช้จ่ายด้านการฝึกอบรมในประเทศลดลง เนื่องจาก ปีงบประมาณ พ.ศ. 2553 ได้มีการจัดประชุมคณะอนุกรรมการด้านกาพัฒนาองค์กรกรมปศุสัตว์ นอกสถานที่ จำนวน 2 ครั้ง แต่ ปีงบประมาณ พ.ศ. 2554 มีการจัดประชุมนอกสถานที่ จำนวน 1 ครั้ง จึงทำให้ค่าใช้จ่ายในการฝึกอบรมในประเทศ ปีงบประมาณ พ.ศ. 2554 ลดลง</t>
  </si>
  <si>
    <t>ต้นทุนต่อหน่วยเพิ่มขึ้น เนื่องจาก ปีงบประมาณ พ.ศ. 2554 เน้นในการสร้างเกษตรกรรายใหม่ทำให้งบในการพัฒนาเพิ่มขึ้น</t>
  </si>
  <si>
    <t>ต้นทุนต่อหน่วยเพิ่มขึ้น 117.20% เนื่องจาก ในปีงบประมาณ พ.ศ. 2554 ได้มีการปรับกลยุทธ์การดำเนินงานโดยลดเป้าหมายการฉีดวัคซีนป้องกันโรคเป็น 10.3 ล้านตัว เฉพาะพื้นที่เสี่ยงและสัตว์เป้าหมายตามยุทธศาสตร์เฉพาะ มีการเพิ่มกิจกรรมเน้นการปฏิบัติงานด้านการเฝ้าระวังโรคทางอาการ โดยเฉพาะในพื้นที่เสี่ยงและการดำเนินงานของปศุสัตว์ตำบลที่เริ่มดำเนินการในปีงบประมาณ พ.ศ. 2554 แต่ในการรวบรวมผลการปฏิบัติงานรวบรวมผลจากการฉีดวัคซีนป้องกันโรคเท่านั้น จึงมีผลให้ต้นทุนต่อหน่วยเพิ่มขึ้น ทำให้ไม่สามารถเปรียบเทียบต้นทุนต่อหน่วยระหว่างปีงบประมาณ พ.ศ. 2553 และ 2554 ได้ เนื่องจากได้มีการปรับเปลี่ยนวิธีการปฏิบัติงานด้านการควบคุมป้องกันโรคซึ่งจะทำให้การดำเนินงานมีประสิทธิภาพมากยิ่งขึ้น</t>
  </si>
  <si>
    <t>ค่าใช้จ่ายด้านการฝึกอบรมในประเทศเพิ่มขึ้น เนื่องจาก ในปีงบประมาณ พ.ศ. 2554 มีการจัดอบรมโครงการพัฒนาข้าราชการที่อยู่ระหว่างทดลองปฏิบัติหน้าที่ราชการ (DLD Tarent) และมีการจัดอบรมโครงการเสริมสร้างทักษะด้านภาษาอังกฤษสำหรับผู้บริหาร ข้าราชการทุกตำแหน่ง หัวหน้ากลุ่มฝ่าย ทำให้ค่าใช้จ่ายสูงกว่าปีงบประมาณ พ.ศ. 2553 ซึ่งมีการจัดอบรมโครงการเสริมสร้างทักษะด้านภาษาอังกฤษเฉพาะผู้บริหาร และไม่มีโครงการฝึกอบรม DLD Tarent , ค่าตอบแทนเฉพาะงานเพิ่มขึ้น เนื่องจาก ปีงบประมาณ พ.ศ. 2554 มีค่าตอบแทนกรรมการประเมินบุคคลและผลงาน รวมทั้งค่าใช้จ่ายในการสมัครสอบคัดเลือกบุคคลเข้ารับราชการในตำแหน่งต่างๆของกรมปศุสัตว์</t>
  </si>
  <si>
    <t>ต้นทุนต่อหน่วยเพิ่มขึ้น 70.52% เนื่องจาก</t>
  </si>
  <si>
    <t>ต้นทุนต่อหน่วยลดลง 35.12% เนื่องจาก มีการบูรณาการใช้วัสดุ สารเคมี ร่วมกันระหว่างการตรวจวิเคราะห์โรคสัตว์ และการวิจัยด้านสุขภาพสัตว์ขึ้น รวมทั้งการบูรณาการระหว่างโครงการวิจัยหนึ่งกับโครงการวิจัยอื่นๆ</t>
  </si>
  <si>
    <t>ต้นทุนต่อหน่วยลดลง 65.54% เนื่องจาก การคิดต้นทุนตามจำนวนโรงงานที่ตรวจรับรอง</t>
  </si>
  <si>
    <t>ต้นทุนต่อหน่วยลดลง 54.72% เนื่องจาก มีการเผยแพร่ข้อมูลผ่านทาง Facebook ทำให้สามารถประหยัดค่าใช้จ่ายลงได้</t>
  </si>
  <si>
    <t xml:space="preserve">ต้นทุนต่อหน่วยเพิ่มขึ้น 70.22% เนื่องจาก </t>
  </si>
  <si>
    <t xml:space="preserve">1) การถ่ายทอดเทคโนโลยีแก่เกษตรกรโดยมุ่งเน้นให้มีการฝึกปฏิบัติเพิ่มทักษะและการศึกษาดูงานในฟาร์มเกษตรกรตัวอย่างที่ประสบความสำเร็จหลายๆฟาร์ม ทำให้มีค่าใช้จ่ายค่าวัสดุ/อุปกรณ์ในการสาธิตวิธี และค่าพาหนะเดินทางเพิ่มขึ้น </t>
  </si>
  <si>
    <t xml:space="preserve">ต้นทุนต่อหน่วยเพิ่มขึ้น 38.51% เนื่องจาก </t>
  </si>
  <si>
    <t xml:space="preserve">1) ปีงบประมาณ พ.ศ. 2554 ได้มีการจัดอบรมการพัฒนาเว็บไซต์ด้วยโปรแกรม Joomla จำนวน 5 รุ่น จำนวน 370 คน เพื่อเสริมทักษะความรู้ความสามารถในการพัฒนาเว็บไซต์ให้แก่หน่วยงานสังกัดกรมปศุสัตว์ </t>
  </si>
  <si>
    <t>ต้นทุนต่อหน่วยลดลง 22.22% เนื่องจาก ได้มีการจัดทำแผนเพิ่มประสิทธิภาพการดำเนินงาน โดยเพิ่มจำนวนผลิตภัณฑ์เนื้อสัตว์ที่ได้รับการพัฒนาอีกจำนวน 2,400 กิโลกรัม จึงทำให้ผลผลิตสูงกว่าเป้าหมายที่กำหนดไว้</t>
  </si>
  <si>
    <t>ต้นทุนต่อหน่วยเพิ่มขึ้น 42.62% เนื่องจาก มีการอบรมในหลายหลักสูตรเพิ่มขึ้น เพื่อพัฒนาเกษตรกร</t>
  </si>
  <si>
    <t>ต้นทุนต่อหน่วยลดลง 83.94% เนื่องจาก ปีงบประมาณ พ.ศ. 2554 เน้นในการสร้างเกษตรกรรายใหม่ทำให้งบในการพัฒนาเพิ่มขึ้น</t>
  </si>
  <si>
    <t>ต้นทุนต่อหน่วยเพิ่มขึ้น 352.07% เนื่องจาก เป็นงบอุดหนุนเพื่อหาปัจจัยให้เกษตรกรจึงทำให้ต้นทุนค่าบริการสูงขึ้น</t>
  </si>
  <si>
    <t>ต้นทุนต่อหน่วยลดลง 84.40% เนื่องจาก ปีงบประมาณ พ.ศ. 2554 เน้นในการสร้างเกษตรกรรายใหม่ทำให้งบในการพัฒนาเพิ่มขึ้น</t>
  </si>
  <si>
    <t>ต้นทุนต่อหน่วยเพิ่มขึ้น 341.56% เนื่องจาก เป็นงบอุดหนุนเพื่อหาปัจจัยให้เกษตรกรจึงทำให้ต้นทุนค่าบริการสูงขึ้น</t>
  </si>
  <si>
    <t>ต้นทุนต่อหน่วยลดลง 44.81% เนื่องจาก ปีงบประมาณ พ.ศ. 2554 การผลิตและการตลาดสินค้าปศุสัตว์มีการขยายตัวสูงขึ้นมาก ประกอบกับมีความผันผวนทั้งด้านการผลิตและการตลาด ทำให้การติดตามสถานการณ์การผลิตและการตลาดสินค้าปศุสัตว์ต้องติดตามอย่างใกล้ชิดและครบทั้งห่วงโซ่อุปทาน ตั้งแต่ กลางน้ำ ปลายน้ำ จึงส่งผลให้งานในด้านเศรษฐกิจปศุสัตว์ต้องเพิ่มปริมาณเนื้องานจากเดิมมีเพียง 2 เรื่อง เป็น 11 เรื่อง ประกอบกับได้รับการสนับสนุนงบประมาณที่เพิ่มขึ้น เป็นแรงสนับสนุนให้การทำงานมีประสิทธิภาพเพิ่มสูงขึ้น และทำให้ต้นทุนผลผลิตลดลงในที่สุด</t>
  </si>
  <si>
    <t>ต้นทุนต่อหน่วยลดลง 44.71% เนื่องจาก ปีงบประมาณ พ.ศ. 2554 การผลิตและการตลาดสินค้าปศุสัตว์มีการขยายตัวสูงขึ้นมาก ประกอบกับมีความผันผวนทั้งด้านการผลิตและการตลาด ทำให้การติดตามสถานการณ์การผลิตและการตลาดสินค้าปศุสัตว์ต้องติดตามอย่างใกล้ชิดและครบทั้งห่วงโซ่อุปทาน ตั้งแต่ กลางน้ำ ปลายน้ำ จึงส่งผลให้งานในด้านเศรษฐกิจปศุสัตว์ต้องเพิ่มปริมาณเนื้องานจากเดิมมีเพียง 2 เรื่อง เป็น 11 เรื่อง ประกอบกับได้รับการสนับสนุนงบประมาณที่เพิ่มขึ้น เป็นแรงสนับสนุนให้การทำงานมีประสิทธิภาพเพิ่มสูงขึ้น และทำให้ต้นทุนผลผลิตลดลงในที่สุด</t>
  </si>
  <si>
    <t>ต้นทุนต่อหน่วยเพิ่มขึ้น 469.37% เนื่องจาก หน่วยนับเปลี่ยน ต้องการความคาดหวังจากผลสัมฤทธิ์สูงขึ้น คุณภาพฟาร์มสูงขึ้น</t>
  </si>
  <si>
    <t>ต้นทุนต่อหน่วยเพิ่มขึ้น 103.60% เนื่องจาก เป็นงานวิจัยที่ต่อเนื่องมาจากปีงบประมาณ พ.ศ. 2553 โดยงบประมาณที่ใช้ส่วนใหญ่เป็นค่าวัสดุวิทยาศาสตร์และการแพทย์ และวัสดุการเกษตร</t>
  </si>
  <si>
    <t>ต้นทุนต่อหน่วยเพิ่มขึ้น 20.54% เนื่องจาก อูฐมักจะผสมพันธุ์ในช่วงที่มีอาการเย็น ซึ่งช่วงอากาศในปีที่ผ่านมาค่อนข้างร้อนทำให้การผสมติดของอูฐเป็นไปได้ยาก</t>
  </si>
  <si>
    <t>ต้นทุนต่อหน่วยเพิ่มขึ้น 35.67% เนื่องจาก เป็นการพัฒนาศูนย์เพาะเลี้ยงสัตว์เลี้ยงไทยให้เป็นต้นแบบสำหรับการเรียนรู้และเป็นตัวอย่างให้กับหน่วยงาน เกษตรกร และบุคคลที่สนใจทั่วไป</t>
  </si>
  <si>
    <t>ต้นทุนต่อหน่วยเพิ่มขึ้น 61.04% เนื่องจาก ปีงบประมาณ พ.ศ. 2554 เน้นการใช้หญ้าสายพันธุ์เนเปียร์ปากช่อง 1 เพื่อเพิ่มประสิทธิภาพและลดต้นทุนการผลิต</t>
  </si>
  <si>
    <t>ต้นทุนต่อหน่วยเพิ่มขึ้น 117.56% เนื่องจาก ในปีงบประมาณ พ.ศ. 2554 ได้มีการปรับกลยุทธ์การดำเนินงานโดยลดเป้าหมายการฉีดวัคซีนป้องกันโรคเป็น 10.3 ล้านตัว เฉพาะพื้นที่เสี่ยงและสัตว์เป้าหมายตามยุทธศาสตร์เฉพาะ มีการเพิ่มกิจกรรมเน้นการปฏิบัติงานด้านการเฝ้าระวังโรคทางอาการ โดยเฉพาะในพื้นที่เสี่ยงและการดำเนินงานของปศุสัตว์ตำบลที่เริ่มดำเนินการในปีงบประมาณ พ.ศ. 2554 แต่ในการรวบรวมผลการปฏิบัติงานรวบรวมผลจากการฉีดวัคซีนป้องกันโรคเท่านั้น จึงมีผลให้ต้นทุนต่อหน่วยเพิ่มขึ้น ทำให้ไม่สามารถเปรียบเทียบต้นทุนต่อหน่วยระหว่างปีงบประมาณ พ.ศ. 2553 และ 2554 ได้ เนื่องจากได้มีการปรับเปลี่ยนวิธีการปฏิบัติงานด้านการควบคุมป้องกันโรคซึ่งจะทำให้การดำเนินงานมีประสิทธิภาพมากยิ่งขึ้น</t>
  </si>
  <si>
    <t>ต้นทุนต่อหน่วยเพิ่มขึ้น 22.89% เนื่องจาก วัสดุและสารเคมีต่างๆ ที่ใช้ในการตรวจยีนมีราคาแพงขึ้นและในการตรวจยีน พ่อ-แม่และลูกขึ้นอยู่กับจำนวนลูกโคนมที่เกิดและส่งเข้าตรวจ</t>
  </si>
  <si>
    <t>ต้นทุนต่อหน่วยเพิ่มขึ้น 716.42% เนื่องจาก ปีงบประมาณ พ.ศ. 2554 เน้นการใช้หญ้าสายพันธุ์เนเปียร์ปากช่อง 1 เพื่อเพิ่มประสิทธิภาพและลดต้นทุนการผลิต</t>
  </si>
  <si>
    <t>ด่านกักกันสัตว์กรุงเทพมหานครทางรถไฟ</t>
  </si>
  <si>
    <t>ด่านกักกันสัตว์สระบุรี</t>
  </si>
  <si>
    <t>ด่านกักกันสัตว์สิงห์บุรี</t>
  </si>
  <si>
    <t>ด่านกักกันสัตว์พระนครศรีอยุธยา</t>
  </si>
  <si>
    <t>ด่านกักกันสัตว์สุพรรณบุรี</t>
  </si>
  <si>
    <t>ด่านกักกันสัตว์ระยอง</t>
  </si>
  <si>
    <t>ด่านกักกันสัตว์ชัยภูมิ</t>
  </si>
  <si>
    <t>ด่านกักกันสัตว์ร้อยเอ็ด</t>
  </si>
  <si>
    <t>ด่านกักกันสัตว์อุดรธานี</t>
  </si>
  <si>
    <t>ด่านกักกันสัตว์สกลนคร</t>
  </si>
  <si>
    <t>ด่านกักกันสัตว์หนองบัวลำภู</t>
  </si>
  <si>
    <t>ด่านกักกันสัตว์กาฬสินธุ์</t>
  </si>
  <si>
    <t>ด่านกักกันสัตว์ขอนแก่น</t>
  </si>
  <si>
    <t>ด่านกักกันสัตว์มหาสารคาม</t>
  </si>
  <si>
    <t>ด่านกักกันสัตว์ลำพูน</t>
  </si>
  <si>
    <t>ด่านกักกันสัตว์พิษณุโลก</t>
  </si>
  <si>
    <t>ด่านกักกันสัตว์สุโขทัย</t>
  </si>
  <si>
    <t>ด่านกักกันสัตว์อุทัยธานี</t>
  </si>
  <si>
    <t>ด่านกักกันสัตว์นครสวรรค์</t>
  </si>
  <si>
    <t>ด่านกักกันสัตว์สมุทรสงคราม</t>
  </si>
  <si>
    <t>ด่านกักกันสัตว์นครปฐม</t>
  </si>
  <si>
    <t>ด่านกักกันสัตว์กระบี่</t>
  </si>
  <si>
    <t>ด่านกักกันสัตว์สุราษฎร์ธานี</t>
  </si>
  <si>
    <t>ด่านกักกันสัตว์นครศรีธรรมราช</t>
  </si>
  <si>
    <t>ด่านกักกันสัตว์ปัตตานี</t>
  </si>
  <si>
    <t>สำนักตรวจสอบคุณภาพสินค้าปศุสัตว์</t>
  </si>
  <si>
    <t>ศูนย์ต้นทุนสนับสนุน</t>
  </si>
  <si>
    <t xml:space="preserve">กลุ่มพัฒนาระบบบริหาร </t>
  </si>
  <si>
    <t xml:space="preserve">กลุ่มตรวจสอบภายใน </t>
  </si>
  <si>
    <t xml:space="preserve">สำนักงานเลขานุการกรม </t>
  </si>
  <si>
    <t xml:space="preserve">กองการเจ้าหน้าที่ </t>
  </si>
  <si>
    <t xml:space="preserve">กองคลัง </t>
  </si>
  <si>
    <t>กองนิติการ</t>
  </si>
  <si>
    <t xml:space="preserve">กองแผนงาน </t>
  </si>
  <si>
    <t xml:space="preserve">ศูนย์สารสนเทศ </t>
  </si>
  <si>
    <t>กิจกรรมหลัก</t>
  </si>
  <si>
    <t>ค่าเสื่อมราคา</t>
  </si>
  <si>
    <t>ต้นทุนรวม</t>
  </si>
  <si>
    <t>ปริมาณ</t>
  </si>
  <si>
    <t>หน่วยนับ</t>
  </si>
  <si>
    <t>ต้นทุนต่อหน่วย</t>
  </si>
  <si>
    <t>กิจกรรมส่งเสริมอาชีพด้านการเกษตรในจังหวัดชายแดนภาคใต้</t>
  </si>
  <si>
    <t>ราย</t>
  </si>
  <si>
    <t>กิจกรรมการวิจัยและพัฒนาการปศุสัตว์</t>
  </si>
  <si>
    <t>จำนวนโครงการวิจัย</t>
  </si>
  <si>
    <t>เรื่อง</t>
  </si>
  <si>
    <t>กิจกรรมพัฒนาปรับปรุงพันธุ์สัตว์</t>
  </si>
  <si>
    <t>ตัว</t>
  </si>
  <si>
    <t>กิจกรรมพัฒนาอาหารสัตว์</t>
  </si>
  <si>
    <t>กิโลกรัม</t>
  </si>
  <si>
    <t>กิจกรรมการเฝ้าระวัง ป้องกัน ควบคุม บำบัดและชันสูตรโรคสัตว์</t>
  </si>
  <si>
    <t>จำนวนสัตว์ที่ได้รับบริการป้องกัน บำบัด และควบคุมโรคสัตว์</t>
  </si>
  <si>
    <t>จำนวนตัวอย่างที่ตรวจสอบและชันสูตรโรคสัตว์</t>
  </si>
  <si>
    <t>ตัวอย่าง</t>
  </si>
  <si>
    <t>กิจกรรมการป้องกัน แก้ไข และเตรียมความพร้อมรับปัญหาโรคไข้หวัดนก</t>
  </si>
  <si>
    <t>กิจกรรมตรวจสอบรับรองคุณภาพสินค้าปศุสัตว์</t>
  </si>
  <si>
    <t>จำนวนฟาร์มที่ได้รับการตรวจประเมินตามเกณฑ์มาตรฐาน</t>
  </si>
  <si>
    <t>ฟาร์ม</t>
  </si>
  <si>
    <t>จำนวนโรงงานที่ได้รับการตรวจประเมินตามเกณฑ์มาตรฐาน</t>
  </si>
  <si>
    <t>โรงงาน</t>
  </si>
  <si>
    <t>กิจกรรมปรับโครงสร้างสินค้าปศุสัตว์เพื่อการส่งออก</t>
  </si>
  <si>
    <t>คอมพาร์ทเมนต์</t>
  </si>
  <si>
    <t>กิจกรรมถ่ายทอดองค์ความรู้และเทคโนโลยีด้านการปศุสัตว์</t>
  </si>
  <si>
    <t>กิจกรรมสนับสนุนโครงการอันเนื่องมาจากพระราชดำริ</t>
  </si>
  <si>
    <t>จำนวนเกษตรกร/นักเรียนภายใต้โครงการอันเนื่องมาจากพระราชดำริที่ได้รับการส่งเสริมและพัฒนาด้านการปศุสัตว์</t>
  </si>
  <si>
    <t>กิจกรรมคลีนิกเกษตรเคลื่อนที่</t>
  </si>
  <si>
    <t>กิจกรรมศูนย์เรียนรู้เศรษฐกิจพอเพียงชุมชน</t>
  </si>
  <si>
    <t>ผลผลิตหลัก</t>
  </si>
  <si>
    <t>โครงการส่งเสริมอาชีพด้านการเกษตรในจังหวัดชายแดนภาคใต้</t>
  </si>
  <si>
    <t>ผลผลิตการพัฒนาการผลิตปศุสัตว์</t>
  </si>
  <si>
    <t>ผลผลิตการพัฒนาสุขภาพสัตว์</t>
  </si>
  <si>
    <t xml:space="preserve">ค่าเสื่อมราคาอุปกรณ์คอมพิวเตอร์เพิ่มขึ้น เนื่องจาก ปีงบประมาณ พ.ศ. 2554 ได้มีการจัดซื้อเครื่องคอมพิวเตอร์เพิ่ม , ค่าตัดจำหน่ายโปรแกรมคอมพิวเตอร์เพิ่มขึ้น </t>
  </si>
  <si>
    <t>ค่าตอบแทนพนักงานราชการเพิ่มขึ้น เนื่องจาก การปรับกรอบพนักงานราชการตามการปฏิบัติงานจริง , ค่าเสื่อมราคาครุภัณฑ์ยานพาหนะและอุปกรณ์การขนส่งเพิ่มขึ้น เนื่องจาก การดำเนินการโอนครุภัณฑ์ในระบบ GFMIS ให้หน่วยงาน ตามการใช้งานจริง</t>
  </si>
  <si>
    <t>ค่าตอบแทนพนักงานราชการเพิ่มขึ้น เนื่องจาก การปรับกรอบพนักงานราชการตามการปฏิบัติงานจริง , ค่าเช่าบ้าน และเงินช่วยการศึกษาบุตร เพิ่มขึ้น</t>
  </si>
  <si>
    <t>ด่านกักกันสัตว์กรุงเทพมหานครทางอากาศ (รวมด่านสุวรรณภูมิ)</t>
  </si>
  <si>
    <t>(หน่วย : บาท)</t>
  </si>
  <si>
    <t>เงินในงบประมาณ</t>
  </si>
  <si>
    <t>เงินนอกงบประมาณ</t>
  </si>
  <si>
    <t>งบกลาง</t>
  </si>
  <si>
    <t>รวม</t>
  </si>
  <si>
    <t>รวมต้นทุนผลผลิต</t>
  </si>
  <si>
    <t>ศูนย์ต้นทุน</t>
  </si>
  <si>
    <t>ค่าใช้จ่ายบุคลากร</t>
  </si>
  <si>
    <t>ค่าตอบแทน ใช้สอย และสาธารณูปโภค</t>
  </si>
  <si>
    <t>ค่าเสื่อมราคาและค่าตัดจำหน่าย</t>
  </si>
  <si>
    <t>ค่าใช้จ่ายเดินทาง</t>
  </si>
  <si>
    <t>ค่าใช้จ่ายอื่น</t>
  </si>
  <si>
    <t>ศูนย์ต้นทุนหลัก</t>
  </si>
  <si>
    <t xml:space="preserve">สถาบันสุขภาพสัตว์แห่งชาติ </t>
  </si>
  <si>
    <t>ศูนย์อ้างอิงโรคปากและเท้าเปื่อยภูมิภาคเอเชียตะวันออกเฉียงใต้</t>
  </si>
  <si>
    <t>กลุ่มตรวจสอบชีววัตถุสำหรับสัตว์</t>
  </si>
  <si>
    <t xml:space="preserve">สำนักพัฒนาระบบและรับรองมาตรฐานสินค้าปศุสัตว์ </t>
  </si>
  <si>
    <t xml:space="preserve">สำนักพัฒนาการปศุสัตว์และถ่ายทอดเทคโนโลยี </t>
  </si>
  <si>
    <t>กลุ่มวิจัยและพัฒนาผลิตภัณฑ์เนื้อสัตว์ / นม</t>
  </si>
  <si>
    <t xml:space="preserve">กองบำรุงพันธุ์สัตว์ </t>
  </si>
  <si>
    <t>ศูนย์วิจัยและบำรุงพันธุ์สัตว์ทับกวาง</t>
  </si>
  <si>
    <t>ศูนย์วิจัยและบำรุงพันธุ์สัตว์กบินทร์บุรี</t>
  </si>
  <si>
    <t>สถานีวิจัยทดสอบพันธุ์สัตว์จันทบุรี</t>
  </si>
  <si>
    <t>สถานีวิจัยทดสอบพันธุ์สัตว์สระแก้ว</t>
  </si>
  <si>
    <t>สถานีวิจัยทดสอบพันธุ์สัตว์ปราจีนบุรี</t>
  </si>
  <si>
    <t>ศูนย์วิจัยและบำรุงพันธุ์สัตว์นครราชสีมา</t>
  </si>
  <si>
    <t>สถานีวิจัยทดสอบพันธุ์สัตว์ปากช่อง</t>
  </si>
  <si>
    <t>ศูนย์วิจัยและบำรุงพันธุ์สัตว์ลำพญากลาง</t>
  </si>
  <si>
    <t>สถานีวิจัยทดสอบพันธุ์สัตว์ชัยภูมิ</t>
  </si>
  <si>
    <t>สถานีวิจัยทดสอบพันธุ์สัตว์เลย</t>
  </si>
  <si>
    <t>ศูนย์วิจัยและบำรุงพันธุ์สัตว์สุรินทร์</t>
  </si>
  <si>
    <t>สถานีวิจัยทดสอบพันธุ์สัตว์บุรีรัมย์</t>
  </si>
  <si>
    <t>สถานีวิจัยทดสอบพันธุ์สัตว์ศรีสะเกษ</t>
  </si>
  <si>
    <t>ศูนย์วิจัยและบำรุงพันธุ์สัตว์ท่าพระ</t>
  </si>
  <si>
    <t>สถานีวิจัยทดสอบพันธุ์สัตว์อุบลราชธานี</t>
  </si>
  <si>
    <t>สถานีวิจัยทดสอบพันธุ์สัตว์อุดรธานี</t>
  </si>
  <si>
    <t>สถานีวิจัยทดสอบพันธุ์สัตว์สกลนคร</t>
  </si>
  <si>
    <t>สถานีวิจัยทดสอบพันธุ์สัตว์นครพนม</t>
  </si>
  <si>
    <t>ศูนย์วิจัยและบำรุงพันธุ์สัตว์เชียงใหม่</t>
  </si>
  <si>
    <t>สถานีวิจัยทดสอบพันธุ์สัตว์แพร่</t>
  </si>
  <si>
    <t>สถานีวิจัยทดสอบพันธุ์สัตว์พะเยา</t>
  </si>
  <si>
    <t>สถานีวิจัยทดสอบพันธุ์สัตว์แม่ฮ่องสอน</t>
  </si>
  <si>
    <t>ศูนย์วิจัยและบำรุงพันธุ์สัตว์ตาก</t>
  </si>
  <si>
    <t>สถานีวิจัยทดสอบพันธุ์สัตว์นครสวรรค์</t>
  </si>
  <si>
    <t>สถานีวิจัยทดสอบพันธุ์สัตว์พิษณุโลก</t>
  </si>
  <si>
    <t>ศูนย์วิจัยและบำรุงพันธุ์สัตว์หนองกวาง</t>
  </si>
  <si>
    <t>สถานีวิจัยทดสอบพันธุ์สัตว์สุพรรณบุรี</t>
  </si>
  <si>
    <t>ศูนย์วิจัยและบำรุงพันธุ์สัตว์สุราษฎร์ธานี</t>
  </si>
  <si>
    <t>สถานีวิจัยทดสอบพันธุ์สัตว์นครศรีธรรมราช</t>
  </si>
  <si>
    <t>สถานีวิจัยทดสอบพันธุ์สัตว์กระบี่</t>
  </si>
  <si>
    <t>ศูนย์วิจัยและบำรุงพันธุ์สัตว์ยะลา</t>
  </si>
  <si>
    <t>สถานีวิจัยทดสอบพันธุ์สัตว์เทพา</t>
  </si>
  <si>
    <t>สถานีวิจัยทดสอบพันธุ์สัตว์ตรัง</t>
  </si>
  <si>
    <t>สถานีวิจัยทดสอบพันธุ์สัตว์ปัตตานี</t>
  </si>
  <si>
    <t xml:space="preserve">กองอาหารสัตว์ </t>
  </si>
  <si>
    <t xml:space="preserve">ศูนย์วิจัยและพัฒนาอาหารสัตว์ชัยนาท </t>
  </si>
  <si>
    <t xml:space="preserve">ศูนย์วิจัยและพัฒนาอาหารสัตว์สระแก้ว </t>
  </si>
  <si>
    <t xml:space="preserve">ศูนย์วิจัยและพัฒนาอาหารสัตว์นครราชสีมา </t>
  </si>
  <si>
    <t xml:space="preserve">สถานีพัฒนาอาหารสัตว์บุรีรัมย์ </t>
  </si>
  <si>
    <t xml:space="preserve">สถานีพัฒนาอาหารสัตว์ยโสธร </t>
  </si>
  <si>
    <t xml:space="preserve">สถานีพัฒนาอาหารสัตว์ร้อยเอ็ด </t>
  </si>
  <si>
    <t>ศูนย์วิจัยและพัฒนาอาหารสัตว์ขอนแก่น</t>
  </si>
  <si>
    <t xml:space="preserve">สถานีพัฒนาอาหารสัตว์อุดรธานี   </t>
  </si>
  <si>
    <t xml:space="preserve">สถานีพัฒนาอาหารสัตว์เลย  </t>
  </si>
  <si>
    <t xml:space="preserve">สถานีพัฒนาอาหารสัตว์หนองคาย </t>
  </si>
  <si>
    <t>สถานีพัฒนาอาหารสัตว์มหาสารคาม</t>
  </si>
  <si>
    <t>สถานีพัฒนาอาหารสัตว์กาฬสินธุ์</t>
  </si>
  <si>
    <t xml:space="preserve">สถานีพัฒนาอาหารสัตว์สกลนคร </t>
  </si>
  <si>
    <t xml:space="preserve">สถานีพัฒนาอาหารสัตว์นครพนม </t>
  </si>
  <si>
    <t xml:space="preserve">สถานีพัฒนาอาหารสัตว์มุกดาหาร </t>
  </si>
  <si>
    <t xml:space="preserve">ศูนย์วิจัยและพัฒนาอาหารสัตว์ลำปาง </t>
  </si>
  <si>
    <t>สถานีพัฒนาอาหารสัตว์แพร่</t>
  </si>
  <si>
    <t>สถานีพัฒนาอาหารสัตว์สุโขทัย</t>
  </si>
  <si>
    <t xml:space="preserve">สถานีพัฒนาอาหารสัตว์พิจิตร </t>
  </si>
  <si>
    <t>สถานีพัฒนาอาหารสัตว์เพชรบูรณ์</t>
  </si>
  <si>
    <t xml:space="preserve">ศูนย์วิจัยและพัฒนาอาหารสัตว์เพชรบุรี </t>
  </si>
  <si>
    <t>สถานีพัฒนาอาหารสัตว์ประจวบคีรีขันธ์</t>
  </si>
  <si>
    <t>สถานีพัฒนาอาหารสัตว์สุพรรณบุรี</t>
  </si>
  <si>
    <t xml:space="preserve">ศูนย์วิจัยและพัฒนาอาหารสัตว์สุราษฎร์ธานี </t>
  </si>
  <si>
    <t>สถานีพัฒนาอาหารสัตว์ชุมพร</t>
  </si>
  <si>
    <t xml:space="preserve">ศูนย์วิจัยและพัฒนาอาหารสัตว์นราธิวาส </t>
  </si>
  <si>
    <t>ค่าตอบแทนพนักงานราชการและค่าครองชีพเพิ่มขึ้น เนื่องจาก การปรับกรอบพนักงานราชการตามการปฏิบัติงานจริง , ค่าเสื่อมราคาอาคารสำนักงาน และค่าเสื่อมราคาสิ่งปลูกสร้างเพิ่มขึ้น เนื่องจากมีการปรับปรุงอาคารและสิ่งปลูกสร้างเพิ่มเติม , ค่าเสื่อมราคาครุภัณฑ์การเกษตร และค่าเสื่อมราคาครุภัณฑ์สนามเพิ่มขึ้น เนื่องจาก การดำเนินการโอนครุภัณฑ์ในระบบ GFMIS ให้หน่วยงาน ตามการใช้งานจริง</t>
  </si>
  <si>
    <t xml:space="preserve">จำนวนเกษตรกรที่ได้รับการถ่ายทอดองค์ความรู้เทคโนโลยีและบริการด้านการปศุสัตว์ </t>
  </si>
  <si>
    <t>ค่าเสื่อมราคายานพาหนะและอุปกรณ์การขนส่ง และค่าเสื่อมราคาครุภัณฑ์การเกษตรเพิ่มขึ้น เนื่องจาก การดำเนินการโอนครุภัณฑ์ในระบบ GFMIS ให้หน่วยงาน ตามการใช้งานจริง</t>
  </si>
  <si>
    <t xml:space="preserve">ค่าวัสดุลดลง เนื่องจาก การดำเนินการโอนวัสดุในระบบ GFMIS ให้หน่วยงาน ตามการใช้งานจริง , ค่าซ่อมแซมและค่าบำรุงรักษาลดลง </t>
  </si>
  <si>
    <t>ค่าเสื่อมราคาอาคารเพื่อประโยชน์อื่นเพิ่มขึ้น เนื่องจาก มีการสร้างและปรับปรุงโรงเรือนแพะเพิ่มเติม , ค่าเสื่อมราคาครุภัณฑ์ยานพาหนะและอุปกรณ์การขนส่งเพิ่มขึ้น เนื่องจาก ปีงบประมาณ พ.ศ. 2554 ได้มีการจัดซื้อรถยนต์เพิ่ม</t>
  </si>
  <si>
    <t>สถานีพัฒนาอาหารสัตว์สตูล</t>
  </si>
  <si>
    <t xml:space="preserve">สถานีพัฒนาอาหารสัตว์ตรัง </t>
  </si>
  <si>
    <t>สถานีพัฒนาอาหารสัตว์พัทลุง</t>
  </si>
  <si>
    <t>สำนักควบคุม ป้องกันและบำบัดโรคสัตว์</t>
  </si>
  <si>
    <t>สถาบันวิจัยและบริการสุขภาพช้างแห่งชาติ</t>
  </si>
  <si>
    <t>ด่านกักกันสัตว์ลพบุรี</t>
  </si>
  <si>
    <t>ด่านกักกันสัตว์นครราชสีมา</t>
  </si>
  <si>
    <t>ด่านกักกันสัตว์หนองคาย</t>
  </si>
  <si>
    <t>ด่านกักกันสัตว์มุกดาหาร</t>
  </si>
  <si>
    <t>ด่านกักกันสัตว์เชียงใหม่</t>
  </si>
  <si>
    <t>ด่านกักกันสัตว์แม่ฮ่องสอน</t>
  </si>
  <si>
    <t>ด่านกักกันสัตว์กำแพงเพชร</t>
  </si>
  <si>
    <t>ด่านกักกันสัตว์ตาก</t>
  </si>
  <si>
    <t>ด่านกักกันสัตว์พิจิตร</t>
  </si>
  <si>
    <t>ด่านกักกันสัตว์เพชรบูรณ์</t>
  </si>
  <si>
    <t>ด่านกักกันสัตว์เพชรบุรี</t>
  </si>
  <si>
    <t>ด่านกักกันสัตว์ประจวบคีรีขันธ์</t>
  </si>
  <si>
    <t>ด่านกักกันสัตว์ภูเก็ต</t>
  </si>
  <si>
    <t>ด่านกักกันสัตว์ชุมพร</t>
  </si>
  <si>
    <t>ด่านกักกันสัตว์สงขลา</t>
  </si>
  <si>
    <t>ด่านกักกันสัตว์สตูล</t>
  </si>
  <si>
    <t>ด้านพัฒนาระบบบริหารราชการ</t>
  </si>
  <si>
    <t>ด้านการตรวจสอบภายใน</t>
  </si>
  <si>
    <t>ด้านงานสารบรรณ</t>
  </si>
  <si>
    <t>ด้านอำนวยการ</t>
  </si>
  <si>
    <t>ด้านวิเทศสัมพันธ์</t>
  </si>
  <si>
    <t>ด้านพัฒนาทรัพยากรบุคคล</t>
  </si>
  <si>
    <t>ด้านบริหารบุคลากร</t>
  </si>
  <si>
    <t>ด้านการเงินและบัญชี</t>
  </si>
  <si>
    <t>ด้านการพัสดุ</t>
  </si>
  <si>
    <t>ด้านกฎหมาย</t>
  </si>
  <si>
    <t>ด้านแผนงาน</t>
  </si>
  <si>
    <t>ด้านพัฒนาห้องสมุด</t>
  </si>
  <si>
    <t>ด้านเทคโนโลยีสารสนเทศและการสื่อสาร</t>
  </si>
  <si>
    <t>ด้านเครือข่ายอินเตอร์เน็ตและเว็บไซต์</t>
  </si>
  <si>
    <t>ตรวจมาตรฐานฟาร์ม</t>
  </si>
  <si>
    <t>พัฒนาสิ่งแวดล้อม</t>
  </si>
  <si>
    <t>ตรวจรับรองโรงงาน</t>
  </si>
  <si>
    <t>ตรวจสอบผลิตภัณฑ์</t>
  </si>
  <si>
    <t>ยาสัตว์วัตถุอันตราย</t>
  </si>
  <si>
    <t>คุณภาพอาหารสัตว์</t>
  </si>
  <si>
    <t>จัดหาตัวอย่าง</t>
  </si>
  <si>
    <t>ปรับโครงสร้างสัตว์ปีก</t>
  </si>
  <si>
    <t>งานพัฒนาระบบโคนม</t>
  </si>
  <si>
    <t>งานผลิตโคนม SW</t>
  </si>
  <si>
    <t>งานทดสอบสมรรถภาพโคเนื้อ</t>
  </si>
  <si>
    <t>งานพัฒนาบุคลากรด้านปศุสัตว์อินทรีย์</t>
  </si>
  <si>
    <t>งานส่งเสริมปศุสัตว์อินทรีย์</t>
  </si>
  <si>
    <t>งานวิจัยและพัฒนาการปศุสัตว์</t>
  </si>
  <si>
    <t>งานพัฒนาพันธุ์พืชอาหารสัตว์</t>
  </si>
  <si>
    <t>งานพัฒนาอาชีพผลิตพันธุ์พืชอาหารสัตว์</t>
  </si>
  <si>
    <t>งานพัฒนาเทคโนโลยีด้านอาหารสัตว์</t>
  </si>
  <si>
    <t>งานโครงการแก้ไขปัญหาอาหารสัตว์ราคาแพง</t>
  </si>
  <si>
    <t>งานเฝ้าระวังเชิงรุกทางห้องปฏิบัติการ</t>
  </si>
  <si>
    <t>ศูนย์วิจัยและถ่ายทอดเทคโนโลยีอำนาจเจริญ</t>
  </si>
  <si>
    <t>สำนักงานปศุสัตว์จังหวัดบึงกาฬ</t>
  </si>
  <si>
    <t>ด้าน</t>
  </si>
  <si>
    <t>ด้านยานพาหนะ</t>
  </si>
  <si>
    <t>กิโลเมตร</t>
  </si>
  <si>
    <t>ระบบ</t>
  </si>
  <si>
    <t>ตรวจสอบสถานประกอบการด้านอาหารสัตว์ตาม พรบ.ควบคุมฯ</t>
  </si>
  <si>
    <t>ฐานข้อมูลปรับปรุงพันธุ์ปศุสัตว์</t>
  </si>
  <si>
    <t>ข้อมูล</t>
  </si>
  <si>
    <t>งานจัดทำฐานข้อมูลปรับปรุงพันธุ์สัตว์แห่งชาติ</t>
  </si>
  <si>
    <t>งานจัดการความรู้การผลิตปศุสัตว์อินทรีย์ตามภูมิสังคม</t>
  </si>
  <si>
    <t>งานพัฒนาระบบเชื่อมโยงการผลิต แปรรูปและตลาดเชิงพาณิชย์</t>
  </si>
  <si>
    <t>หน่อพันธุ์พืชอาหารสัตว์</t>
  </si>
  <si>
    <t>เสบียงสัตว์</t>
  </si>
  <si>
    <t>เมล็ดพันธุ์พืชอาหารสัตว์ที่เกษตรกรผลิต</t>
  </si>
  <si>
    <t>งานถ่ายทอดความรู้และเทคโนโลยีด้านปศุสัตว์</t>
  </si>
  <si>
    <t>หมู่บ้าน</t>
  </si>
  <si>
    <t>หน่อพันธุ์พืชอาหารสัตว์ที่เกษตรกรผลิต</t>
  </si>
  <si>
    <t>เสบียงสัตว์ที่เกษตรกรผลิต</t>
  </si>
  <si>
    <t>จำนวนหมู่บ้านหลักถ่ายทอดเทคโนโลยีฯ</t>
  </si>
  <si>
    <t>จำนวนเกษตรกรผู้นำที่รับการฝึกอบรม</t>
  </si>
  <si>
    <t>สัตว์ที่ได้ทำวัคซีนควบคุมป้องกันโรค</t>
  </si>
  <si>
    <t>จำนวนตัวอย่างในการตรวจวิเคราะห์โรคปากและเท้าเปื่อย</t>
  </si>
  <si>
    <t>โคที่แก้ไขปัญหาผสมติดยาก</t>
  </si>
  <si>
    <t>ต้นทุนผลผลิตประจำปีงบประมาณ พ.ศ. 2554 (ต.ค. 53 - ก.ย. 54)</t>
  </si>
  <si>
    <t>ด้านการเงินและการบัญชี</t>
  </si>
  <si>
    <t>เมล็ดพันธุ์พืชอาหารสัตว์</t>
  </si>
  <si>
    <t>เครื่อง</t>
  </si>
  <si>
    <t>วิจัยและพัฒนาสุขภาพสัตว์</t>
  </si>
  <si>
    <t>จำนวนสัตว์พันธุ์ดี</t>
  </si>
  <si>
    <t>จำนวนพืชอาหารสัตว์พันธุ์ดี</t>
  </si>
  <si>
    <t>จำนวนสัตว์ที่ได้รับการเฝ้าระวังทางอาการ</t>
  </si>
  <si>
    <t>จำนวนฟาร์มปลอดโรคสัตว์</t>
  </si>
  <si>
    <t>จำนวนเกษตรกรที่ได้รับการถ่ายทอดองค์ความรู้เทคโนโลยีและบริการรด้านการปศุสัตว์</t>
  </si>
  <si>
    <t>ด่านกักกันสัตว์นราธิวาส</t>
  </si>
  <si>
    <t>ด่านกักกันสัตว์ชลบุรี</t>
  </si>
  <si>
    <t>ด่านกักกันสัตว์จันทบุรี</t>
  </si>
  <si>
    <t>ด่านกักกันสัตว์ตราด</t>
  </si>
  <si>
    <t>ด่านกักกันสัตว์ปราจีนบุรี</t>
  </si>
  <si>
    <t>ด่านกักกันสัตว์นครนายก</t>
  </si>
  <si>
    <t>ด่านกักกันสัตว์สระแก้ว</t>
  </si>
  <si>
    <t>ด่านกักกันสัตว์บุรีรัมย์</t>
  </si>
  <si>
    <t>ด่านกักกันสัตว์สุรินทร์</t>
  </si>
  <si>
    <t>ด่านกักกันสัตว์ศรีสะเกษ</t>
  </si>
  <si>
    <t>ด่านกักกันสัตว์อุบลราชธานี</t>
  </si>
  <si>
    <t>ด่านกักกันสัตว์อำนาจเจริญ</t>
  </si>
  <si>
    <t>ด่านกักกันสัตว์นครพนม</t>
  </si>
  <si>
    <t>ด่านกักกันสัตว์เลย</t>
  </si>
  <si>
    <t>ด่านกักกันสัตว์ลำปาง</t>
  </si>
  <si>
    <t>ด่านกักกันสัตว์แพร่</t>
  </si>
  <si>
    <t>ด่านกักกันสัตว์น่าน</t>
  </si>
  <si>
    <t>ด่านกักกันสัตว์เชียงราย</t>
  </si>
  <si>
    <t>ตารางเปรียบเทียบผลการคำนวณต้นทุนผลผลิตระหว่างปีงบประมาณ พ.ศ. 2553 และ ปีงบประมาณ พ.ศ. 2554</t>
  </si>
  <si>
    <t>ด่านกักกันสัตว์อุตรดิตถ์</t>
  </si>
  <si>
    <t>ด่านกักกันสัตว์พะเยา</t>
  </si>
  <si>
    <t>ด่านกักกันสัตว์กาญจนบุรี</t>
  </si>
  <si>
    <t>ด่านกักกันสัตว์ราชบุรี</t>
  </si>
  <si>
    <t>ด่านกักกันสัตว์ระนอง</t>
  </si>
  <si>
    <t>ด่านกักกันสัตว์ตรัง</t>
  </si>
  <si>
    <t>ด่านกักกันสัตว์ยะลา</t>
  </si>
  <si>
    <t>จำนวนสถานที่เสี่ยงที่ได้รับการเฝ้าระวังและทำลายเชื้อโรคตามเกณฑ์มาตรฐานที่กำหนด</t>
  </si>
  <si>
    <t>จำนวนตัวอย่างที่ได้รับการตรวจวิเคราะห์คุณภาพสินค้าปศุสัตว์</t>
  </si>
  <si>
    <t>จำนวนคอมพาร์ทเมนต์ที่ได้รับการตรวจประเมินตามเกณฑ์มาตรฐาน</t>
  </si>
  <si>
    <t>ส่งเสริมและพัฒนาอาชีพการเลี้ยงโคเนื้อในพื้นที่ชายแดนภาคใต้</t>
  </si>
  <si>
    <t>จำนวนเกษตรกรที่ได้รับบริการแก้ไขปัญหาความสมบูรณ์พันธุ์แม่โคเนื้อ</t>
  </si>
  <si>
    <t>ส่งเสริมการเลี้ยงเป็ดในหมู่บ้านประมงพื้นบ้าน</t>
  </si>
  <si>
    <t>จำนวนเกษตรกรที่ได้รับการสนับสนุนเป็ดไข่</t>
  </si>
  <si>
    <t>พัฒนาศักยภาพการเลี้ยงแพะเนื้อเพื่อรองรับอุตสาหกรรมฮาลาล</t>
  </si>
  <si>
    <t>จำนวนเกษตรกรที่ได้รับการสนับสนุนแพะเนื้อ</t>
  </si>
  <si>
    <t>ส่งเสริมและพัฒนาศักยภาพการเลี้ยงแพะในพื้นที่ชายแดนภาคใต้ 
(แพะนมรายย่อยและแพะเนื้อรายย่อย)</t>
  </si>
  <si>
    <t>จำนวนเกษตรกรที่ได้รับการสนับสนุนการเลี้ยงแพะนมและแพะเนื้อ</t>
  </si>
  <si>
    <t>ส่งเสริมการเลี้ยงสัตว์ปีกในครัวเรือนตามแนวเศรษฐกิจพอเพียง</t>
  </si>
  <si>
    <t>จำนวนเกษตรกรที่ได้รับการสนับสนุนสัตว์ปีก</t>
  </si>
  <si>
    <t>จำนวนเกษตรกรในพื้นที่ชายแดนภาคใต้ที่ได้รับการเสริมสร้างทักษะและพัฒนาอาชีพด้าน
การปศุสัตว์</t>
  </si>
  <si>
    <t>จำนวนเกษตรกรที่ได้รับการถ่ายทอดองค์ความรู้เทคโนโลยีและบริการด้านการปศุสัตว์</t>
  </si>
  <si>
    <t>จำนวนเกษตรกร/นักเรียนภายใต้โครงการอันเนื่องมาจากพระราชดำริที่ได้รับการ
ส่งเสริมและพัฒนาด้านการปศุสัตว์</t>
  </si>
  <si>
    <t>โครงการส่งเสริมและพัฒนาอาชีพการเลี้ยงโคเนื้อในพื้นที่ชายแดนภาคใต้</t>
  </si>
  <si>
    <t>โครงการส่งเสริมการเลี้ยงเป็ดในหมู่บ้านประมงพื้นบ้าน</t>
  </si>
  <si>
    <t>โครงการพัฒนาศักยภาพการเลี้ยงแพะเนื้อเพื่อรองรับอุตสาหกรรมฮาลาล</t>
  </si>
  <si>
    <t>ประเภทค่าใช้จ่าย</t>
  </si>
  <si>
    <t>1.  ค่าใช้จ่ายบุคลากร</t>
  </si>
  <si>
    <t>2.  ค่าใช้จ่ายด้านการฝึกอบรม</t>
  </si>
  <si>
    <t>3.  ค่าใช้จ่ายเดินทาง</t>
  </si>
  <si>
    <t>4.  ค่าตอบแทน ใช้สอยวัสดุ และค่าสาธารณูปโภค</t>
  </si>
  <si>
    <t>5.  ค่าเสื่อมราคาและค่าตัดจำหน่าย</t>
  </si>
  <si>
    <r>
      <t>ตารางที่ 1</t>
    </r>
    <r>
      <rPr>
        <b/>
        <sz val="16"/>
        <rFont val="TH SarabunPSK"/>
        <family val="2"/>
      </rPr>
      <t xml:space="preserve">  รายงานต้นทุนรวมของหน่วยงาน โดยแยกประเภทตามแหล่งของเงิน</t>
    </r>
  </si>
  <si>
    <t>6.  เงินชดเชยความเสียหายจากการปฏิบัติการของผู้ก่อฯ</t>
  </si>
  <si>
    <t>7.  ค่าใช้จ่ายเงินอุดหนุน</t>
  </si>
  <si>
    <t>โครงการส่งเสริมและพัฒนาศักยภาพการเลี้ยงแพะในพื้นที่ชายแดนภาคใต้ 
(แพะนมรายย่อยและแพะเนื้อรายย่อย)</t>
  </si>
  <si>
    <t>โครงการส่งเสริมการเลี้ยงสัตว์ปีกในครัวเรือนตามแนวเศรษฐกิจพอเพียง</t>
  </si>
  <si>
    <t>ปีงบประมาณ พ.ศ. 2554</t>
  </si>
  <si>
    <t>ศูนย์วิจัยและถ่ายทอดเทคโนโลยีอำนาจเจริญ (ยุบศูนย์วิจัยและถ่ายทอดเทคโนโลยีอุบลราชธานี)</t>
  </si>
  <si>
    <r>
      <t>ตารางที่ 2</t>
    </r>
    <r>
      <rPr>
        <b/>
        <sz val="16"/>
        <rFont val="TH SarabunPSK"/>
        <family val="2"/>
      </rPr>
      <t xml:space="preserve">  รายงานต้นทุนตามศูนย์ต้นทุนแยกตามประเภทค่าใช้จ่าย</t>
    </r>
  </si>
  <si>
    <t>หมายเหตุ : (อธิบายความแตกต่างระหว่างค่าใช้จ่ายในระบบ GFMIS  และต้นทุนที่นำมาคำนวณต้นทุนผลผลิต)</t>
  </si>
  <si>
    <t>ค่าใช้จ่ายในระบบ GFMIS</t>
  </si>
  <si>
    <t>หัก</t>
  </si>
  <si>
    <t>ต้นทุนที่ไม่เกี่ยวข้องในการผลิตผลผลิต</t>
  </si>
  <si>
    <t>บำนาญปกติ</t>
  </si>
  <si>
    <t>บำนาญพิเศษ</t>
  </si>
  <si>
    <t>เงินช่วยเหลือรายเดือนผู้รับเบี้ยหวัดบำนาญ</t>
  </si>
  <si>
    <t>เงินช่วยค่าครองชีพผู้รับเบี้ยหวัดบำนาญ</t>
  </si>
  <si>
    <t>เงินบำเหน็จ</t>
  </si>
  <si>
    <t>เงินบำเหน็จตกทอด</t>
  </si>
  <si>
    <t>เงินบำเหน็จดำรงชีพ</t>
  </si>
  <si>
    <t>เงินช่วยพิเศษกรณีผู้รับบำนาญตาย</t>
  </si>
  <si>
    <t>เงินชดเชยกรณีเลิกจ้าง</t>
  </si>
  <si>
    <t>บำเหน็จรายเดือนสำหรับการเบิกเงินบำเหน็จลูกจ้าง</t>
  </si>
  <si>
    <t>บำเหน็จบำนาญ อื่น</t>
  </si>
  <si>
    <t>เงินช่วยการศึกษาบุตร</t>
  </si>
  <si>
    <t>ค่ารักษาพยาบาลผู้ป่วยนอก-รพ.รัฐ-เบี้ยหวัด/บำนาญ</t>
  </si>
  <si>
    <t>ค่ารักษาพยาบาลผู้ป่วยใน-รพ.รัฐ-เบี้ยหวัด/บำนาญ</t>
  </si>
  <si>
    <t>ค่ารักษาพยาบาลผู้ป่วยนอก-รพ.เอกชน-เบี้ยหวัด/บำนาญ</t>
  </si>
  <si>
    <t>ค่ารักษาพยาบาลผู้ป่วยใน-รพ.เอกชน-เบี้ยหวัด/บำนาญ</t>
  </si>
  <si>
    <t>TE-กรมบัญชีกลางโอนเงินกู้ให้หน่วยงาน</t>
  </si>
  <si>
    <t>TE-หน่วยงานส่งเงินเบิกเกินส่งคืนให้กรมบัญชีกลาง</t>
  </si>
  <si>
    <t>TE-หน่วยงานโอนเงินนอกงบประมาณให้กรมบัญชีกลาง</t>
  </si>
  <si>
    <t>TE-หน่วยงานโอนเงินรายได้แผ่นดินให้กรมบัญชีกลาง</t>
  </si>
  <si>
    <t>TE-ปรับเงินฝากคลัง</t>
  </si>
  <si>
    <t>TE-เงินทดรองราชการ</t>
  </si>
  <si>
    <t>TE-ภายในกรมเดียวกัน</t>
  </si>
  <si>
    <t>รายงานเปรียบเทียบผลการคำนวณต้นทุนผลผลิตระหว่างปีงบประมาณ พ.ศ. 2553 และ ปีงบประมาณ พ.ศ. 2554</t>
  </si>
  <si>
    <t>ต้นทุนทางตรง ปีงบประมาณ พ.ศ. 2554</t>
  </si>
  <si>
    <t>ส่งเสริมและพัฒนาศักยภาพการเลี้ยงแพะในพื้นที่ชายแดนภาคใต้ (แพะนมรายย่อยและแพะเนื้อรายย่อย)</t>
  </si>
  <si>
    <t>โครงการส่งเสริมและพัฒนาศักยภาพการเลี้ยงแพะในพื้นที่ชายแดนภาคใต้ (แพะนมรายย่อยและแพะเนื้อรายย่อย)</t>
  </si>
  <si>
    <r>
      <t xml:space="preserve">                     การวิเคราะห์สาเหตุของการเปลี่ยนแปลงของต้นทุนต่อหน่วย</t>
    </r>
    <r>
      <rPr>
        <b/>
        <sz val="16"/>
        <color indexed="12"/>
        <rFont val="TH SarabunPSK"/>
        <family val="2"/>
      </rPr>
      <t>กิจกรรมหลัก</t>
    </r>
    <r>
      <rPr>
        <b/>
        <sz val="16"/>
        <rFont val="TH SarabunPSK"/>
        <family val="2"/>
      </rPr>
      <t xml:space="preserve"> (อธิบายเฉพาะต้นทุนต่อหน่วย</t>
    </r>
    <r>
      <rPr>
        <b/>
        <sz val="16"/>
        <color indexed="12"/>
        <rFont val="TH SarabunPSK"/>
        <family val="2"/>
      </rPr>
      <t>กิจกรรมหลัก</t>
    </r>
    <r>
      <rPr>
        <b/>
        <sz val="16"/>
        <rFont val="TH SarabunPSK"/>
        <family val="2"/>
      </rPr>
      <t xml:space="preserve">ที่เปลี่ยนแปลงอย่างมีสาระสำคัญ) </t>
    </r>
  </si>
  <si>
    <r>
      <t>ตารางที่ 10</t>
    </r>
    <r>
      <rPr>
        <b/>
        <sz val="15"/>
        <rFont val="TH SarabunPSK"/>
        <family val="2"/>
      </rPr>
      <t xml:space="preserve">  เปรียบเทียบผลการคำนวณต้นทุนผลผลิตหลักแยกตามแหล่งเงิน</t>
    </r>
  </si>
  <si>
    <r>
      <t xml:space="preserve">ตารางที่ 7 </t>
    </r>
    <r>
      <rPr>
        <b/>
        <sz val="16"/>
        <rFont val="TH SarabunPSK"/>
        <family val="2"/>
      </rPr>
      <t xml:space="preserve">   เปรียบเทียบผลการคำนวณต้นทุนกิจกรรมย่อยแยกตามแหล่งเงิน (ต่อ)        </t>
    </r>
  </si>
  <si>
    <r>
      <t>ตารางที่ 9</t>
    </r>
    <r>
      <rPr>
        <b/>
        <sz val="16"/>
        <color indexed="20"/>
        <rFont val="TH SarabunPSK"/>
        <family val="2"/>
      </rPr>
      <t xml:space="preserve">  เปรียบเทียบผลการคำนวณต้นทุนผลผลิตย่อยแยกตามแหล่งเงิน (ต่อ)</t>
    </r>
  </si>
  <si>
    <r>
      <t>ตารางที่ 10</t>
    </r>
    <r>
      <rPr>
        <b/>
        <sz val="16"/>
        <rFont val="TH SarabunPSK"/>
        <family val="2"/>
      </rPr>
      <t xml:space="preserve">  เปรียบเทียบผลการคำนวณต้นทุนผลผลิตหลักแยกตามแหล่งเงิน (ต่อ)</t>
    </r>
  </si>
  <si>
    <r>
      <t>ตารางที่ 7</t>
    </r>
    <r>
      <rPr>
        <b/>
        <sz val="14"/>
        <rFont val="TH SarabunPSK"/>
        <family val="2"/>
      </rPr>
      <t xml:space="preserve">  เปรียบเทียบผลการคำนวณต้นทุนกิจกรรมย่อยแยกตามแหล่งเงิน</t>
    </r>
  </si>
  <si>
    <r>
      <t>ตารางที่ 3</t>
    </r>
    <r>
      <rPr>
        <b/>
        <sz val="16"/>
        <rFont val="TH SarabunPSK"/>
        <family val="2"/>
      </rPr>
      <t xml:space="preserve">  รายงานต้นทุนกิจกรรมย่อยแยกตามแหล่งของเงิน</t>
    </r>
  </si>
  <si>
    <r>
      <t xml:space="preserve">ตารางที่ 5 </t>
    </r>
    <r>
      <rPr>
        <b/>
        <sz val="14"/>
        <rFont val="TH SarabunPSK"/>
        <family val="2"/>
      </rPr>
      <t xml:space="preserve"> รายงานต้นทุนผลผลิตย่อยแยกตามแหล่งของเงิน</t>
    </r>
  </si>
  <si>
    <r>
      <t>ตารางที่ 8</t>
    </r>
    <r>
      <rPr>
        <b/>
        <sz val="15"/>
        <rFont val="TH SarabunPSK"/>
        <family val="2"/>
      </rPr>
      <t xml:space="preserve">  เปรียบเทียบผลการคำนวณต้นทุนกิจกรรมหลักแยกตามแหล่งเงิน</t>
    </r>
  </si>
  <si>
    <r>
      <t xml:space="preserve">ตารางที่ 8 </t>
    </r>
    <r>
      <rPr>
        <b/>
        <sz val="16"/>
        <rFont val="TH SarabunPSK"/>
        <family val="2"/>
      </rPr>
      <t xml:space="preserve">   เปรียบเทียบผลการคำนวณต้นทุนกิจกรรมหลักแยกตามแหล่งเงิน  (ต่อ)</t>
    </r>
  </si>
  <si>
    <r>
      <t>ตารางที่ 9</t>
    </r>
    <r>
      <rPr>
        <b/>
        <sz val="15"/>
        <rFont val="TH SarabunPSK"/>
        <family val="2"/>
      </rPr>
      <t xml:space="preserve">  เปรียบเทียบผลการคำนวณต้นทุนผลผลิตย่อยแยกตามแหล่งเงิน</t>
    </r>
  </si>
  <si>
    <t xml:space="preserve">                     การวิเคราะห์สาเหตุของการเปลี่ยนแปลงของต้นทุนต่อหน่วยผลผลิตหลัก (อธิบายเฉพาะต้นทุนต่อหน่วยผลผลิตหลักที่เปลี่ยนแปลงอย่างมีสาระสำคัญ) </t>
  </si>
  <si>
    <r>
      <t xml:space="preserve">ตารางที่ 4 </t>
    </r>
    <r>
      <rPr>
        <b/>
        <sz val="16"/>
        <rFont val="TH SarabunPSK"/>
        <family val="2"/>
      </rPr>
      <t xml:space="preserve"> รายงานต้นทุนกิจกรรมหลักแยกตามแหล่งเงิน</t>
    </r>
  </si>
  <si>
    <r>
      <t xml:space="preserve">ตารางที่ 6 </t>
    </r>
    <r>
      <rPr>
        <b/>
        <sz val="16"/>
        <rFont val="TH SarabunPSK"/>
        <family val="2"/>
      </rPr>
      <t xml:space="preserve"> รายงานต้นทุนผลผลิตหลักแยกตามแหล่งเงิน</t>
    </r>
  </si>
  <si>
    <t xml:space="preserve">                     การวิเคราะห์สาเหตุของการเปลี่ยนแปลงของต้นทุนต่อหน่วยกิจกรรมย่อย (อธิบายเฉพาะต้นทุนต่อหน่วยกิจกรรมย่อยที่เปลี่ยนแปลงอย่างมีสาระสำคัญ) </t>
  </si>
  <si>
    <r>
      <t xml:space="preserve">                     การวิเคราะห์สาเหตุของการเปลี่ยนแปลงของต้นทุนต่อหน่วย</t>
    </r>
    <r>
      <rPr>
        <b/>
        <sz val="16"/>
        <color indexed="20"/>
        <rFont val="TH SarabunPSK"/>
        <family val="2"/>
      </rPr>
      <t>ผลผลิตย่อย</t>
    </r>
    <r>
      <rPr>
        <b/>
        <sz val="16"/>
        <rFont val="TH SarabunPSK"/>
        <family val="2"/>
      </rPr>
      <t xml:space="preserve"> (อธิบายเฉพาะต้นทุนต่อหน่วย</t>
    </r>
    <r>
      <rPr>
        <b/>
        <sz val="16"/>
        <color indexed="20"/>
        <rFont val="TH SarabunPSK"/>
        <family val="2"/>
      </rPr>
      <t>ผลผลิตย่อย</t>
    </r>
    <r>
      <rPr>
        <b/>
        <sz val="16"/>
        <rFont val="TH SarabunPSK"/>
        <family val="2"/>
      </rPr>
      <t xml:space="preserve">ที่เปลี่ยนแปลงอย่างมีสาระสำคัญ) </t>
    </r>
  </si>
  <si>
    <t>สำนักเทคโนโลยีชีวภัณฑ์สัตว์</t>
  </si>
  <si>
    <t>สำนักเทคโนโลยีชีวภาพการผลิตปศุสัตว์</t>
  </si>
  <si>
    <t>ศูนย์ผลิตน้ำเชื้อแช่แข็งพ่อพันธุ์ลำพญากลาง</t>
  </si>
  <si>
    <t>ศูนย์ผลิตน้ำเชื้อพ่อโคพันธุ์โครงการหลวงอินทนนท์</t>
  </si>
  <si>
    <t>ศูนย์ผลิตน้ำเชื้อแช่แข็งพ่อพันธุ์ภาคตะวันออกเฉียงเหนือ</t>
  </si>
  <si>
    <t>ศูนย์ผลิตน้ำเชื้อสุกรราชบุรี</t>
  </si>
  <si>
    <t>ศูนย์วิจัยและพัฒนาเทคโนโลยีการย้ายฝากตัวอ่อน</t>
  </si>
  <si>
    <t>ศูนย์วิจัยการผสมเทียมและเทคโนโลยีชีวภาพสระบุรี</t>
  </si>
  <si>
    <t>ศูนย์วิจัยการผสมเทียมและเทคโนโลยีชีวภาพชลบุรี</t>
  </si>
  <si>
    <t xml:space="preserve">ศูนย์วิจัยการผสมเทียมและเทคโนโลยีชีวภาพนครราชสีมา  </t>
  </si>
  <si>
    <t xml:space="preserve">ศูนย์วิจัยการผสมเทียมและเทคโนโลยีชีวภาพขอนแก่น </t>
  </si>
  <si>
    <t xml:space="preserve">ศูนย์วิจัยการผสมเทียมและเทคโนโลยีชีวภาพเชียงใหม่  </t>
  </si>
  <si>
    <t xml:space="preserve">ศูนย์วิจัยการผสมเทียมและเทคโนโลยีชีวภาพพิษณุโลก </t>
  </si>
  <si>
    <t xml:space="preserve">ศูนย์วิจัยการผสมเทียมและเทคโนโลยีชีวภาพราชบุรี  </t>
  </si>
  <si>
    <t>ศูนย์วิจัยการผสมเทียมและเทคโนโลยีชีวภาพสุราษฎร์ธานี</t>
  </si>
  <si>
    <t xml:space="preserve">ศูนย์วิจัยการผสมเทียมและเทคโนโลยีชีวภาพสงขลา  </t>
  </si>
  <si>
    <t xml:space="preserve">ศูนย์วิจัยการผสมเทียมและเทคโนโลยีชีวภาพอุบลราชธานี </t>
  </si>
  <si>
    <t>สำนักสุขศาสตร์สัตว์และสุขอนามัยที่ 1</t>
  </si>
  <si>
    <t>ศูนย์วิจัยและถ่ายทอดเทคโนโลยีทับกวาง</t>
  </si>
  <si>
    <t>สำนักสุขศาสตร์สัตว์และสุขอนามัยที่ 2</t>
  </si>
  <si>
    <t>ศูนย์วิจัยและถ่ายทอดเทคโนโลยีปลวกแดง</t>
  </si>
  <si>
    <t>ศูนย์วิจัยและพัฒนาการสัตวแพทย์ภาคตะวันออก</t>
  </si>
  <si>
    <t>สำนักสุขศาสตร์สัตว์และสุขอนามัยที่ 3</t>
  </si>
  <si>
    <t>ศูนย์วิจัยและพัฒนาการสัตวแพทย์ภาคตะวันออกเฉียงเหนือ (ตอนล่าง)</t>
  </si>
  <si>
    <t>สำนักสุขศาสตร์สัตว์และสุขอนามัยที่ 4</t>
  </si>
  <si>
    <t>ศูนย์วิจัยและถ่ายทอดเทคโนโลยีมหาสารคาม</t>
  </si>
  <si>
    <t xml:space="preserve">ศูนย์วิจัยและพัฒนาการสัตวแพทย์ภาคตะวันออกเฉียงเหนือ (ตอนบน) </t>
  </si>
  <si>
    <t>สำนักสุขศาสตร์สัตว์และสุขอนามัยที่ 5</t>
  </si>
  <si>
    <t>ศูนย์วิจัยและถ่ายทอดเทคโนโลยีเชียงราย</t>
  </si>
  <si>
    <t xml:space="preserve">ศูนย์วิจัยและพัฒนาการสัตวแพทย์ภาคเหนือ (ตอนบน)  </t>
  </si>
  <si>
    <t>สำนักสุขศาสตร์สัตว์และสุขอนามัยที่ 6</t>
  </si>
  <si>
    <t xml:space="preserve">ศูนย์วิจัยและถ่ายทอดเทคโนโลยีอุทัยธานี </t>
  </si>
  <si>
    <t xml:space="preserve">ศูนย์วิจัยและพัฒนาการสัตวแพทย์ภาคเหนือ (ตอนล่าง)  </t>
  </si>
  <si>
    <t>สำนักสุขศาสตร์สัตว์และสุขอนามัยที่ 7</t>
  </si>
  <si>
    <t>ค่าวัสดุลดลง เนื่องจาก การดำเนินการโอนวัสดุในระบบ GFMIS ให้หน่วยงาน ตามการใช้งานจริง , ค่าล่วงเวลา , ค่าใช้จ่ายด้านการฝึกอบรมบุคคลภายนอก , ค่าใช้จ่ายเงินช่วยเหลือผู้ประสบภัย ลดลง</t>
  </si>
  <si>
    <t>สำนักงานปศุสัตว์จังหวัดสระบุรี</t>
  </si>
  <si>
    <t>สำนักงานปศุสัตว์จังหวัดชลบุรี</t>
  </si>
  <si>
    <t>สำนักงานปศุสัตว์จังหวัดระยอง</t>
  </si>
  <si>
    <t>สำนักงานปศุสัตว์จังหวัดจันทบุรี</t>
  </si>
  <si>
    <t>สำนักงานปศุสัตว์จังหวัดตราด</t>
  </si>
  <si>
    <t>สำนักงานปศุสัตว์จังหวัดฉะเชิงเทรา</t>
  </si>
  <si>
    <t>สำนักงานปศุสัตว์จังหวัดปราจีนบุรี</t>
  </si>
  <si>
    <t>สำนักงานปศุสัตว์จังหวัดนครนายก</t>
  </si>
  <si>
    <t>สำนักงานปศุสัตว์จังหวัดสระแก้ว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</si>
  <si>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</si>
  <si>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</si>
  <si>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สำนักงานปศุสัตว์จังหวัดสุรินทร์</t>
  </si>
  <si>
    <t>สำนักงานปศุสัตว์จังหวัดศรีสะเกษ</t>
  </si>
  <si>
    <t>สำนักงานปศุสัตว์จังหวัดอุบลราชธานี</t>
  </si>
  <si>
    <t>สำนักงานปศุสัตว์จังหวัดยโสธร</t>
  </si>
  <si>
    <t>สำนักงานปศุสัตว์จังหวัดชัยภูมิ</t>
  </si>
  <si>
    <t>สำนักงานปศุสัตว์จังหวัดอำนาจเจริญ</t>
  </si>
  <si>
    <t>สำนักงานปศุสัตว์จังหวัดหนองบัวลำภู</t>
  </si>
  <si>
    <t>สำนักงานปศุสัตว์จังหวัดขอนแก่น</t>
  </si>
  <si>
    <t>สำนักงานปศุสัตว์จังหวัดอุดรธานี</t>
  </si>
  <si>
    <t>สำนักงานปศุสัตว์จังหวัดเลย</t>
  </si>
  <si>
    <t>สำนักงานปศุสัตว์จังหวัดหนองคาย</t>
  </si>
  <si>
    <t>สำนักงานปศุสัตว์จังหวัดมหาสารคาม</t>
  </si>
  <si>
    <t>สำนักงานปศุสัตว์จังหวัดร้อยเอ็ด</t>
  </si>
  <si>
    <t>สำนักงานปศุสัตว์จังหวัดกาฬสินธุ์</t>
  </si>
  <si>
    <t>สำนักงานปศุสัตว์จังหวัดสกลนคร</t>
  </si>
  <si>
    <t>สำนักงานปศุสัตว์จังหวัดนครพนม</t>
  </si>
  <si>
    <t>สำนักงานปศุสัตว์จังหวัดมุกดาหาร</t>
  </si>
  <si>
    <t>สำนักงานปศุสัตว์จังหวัดเชียงใหม่</t>
  </si>
  <si>
    <t>สำนักงานปศุสัตว์จังหวัดลำพูน</t>
  </si>
  <si>
    <t>สำนักงานปศุสัตว์จังหวัดลำปาง</t>
  </si>
  <si>
    <t>สำนักงานปศุสัตว์จังหวัดอุตรดิตถ์</t>
  </si>
  <si>
    <t>สำนักงานปศุสัตว์จังหวัดแพร่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</si>
  <si>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</si>
  <si>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</si>
  <si>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สำนักงานปศุสัตว์จังหวัดเชียงราย</t>
  </si>
  <si>
    <t>สำนักงานปศุสัตว์จังหวัดแม่ฮ่องสอน</t>
  </si>
  <si>
    <t>สำนักงานปศุสัตว์จังหวัดนครสวรรค์</t>
  </si>
  <si>
    <t>สำนักงานปศุสัตว์จังหวัดอุทัยธานี</t>
  </si>
  <si>
    <t xml:space="preserve">ค่าใช้จ่ายเงินช่วยเหลือผู้ประสบภัยลดลง </t>
  </si>
  <si>
    <t>ค่าเสื่อมราคายานพาหนะและอุปกรณ์การขนส่งเพิ่มขึ้น และค่าเสื่อมราคาครุภัณฑ์การเกษตรเพิ่มขึ้น เนื่องจาก การดำเนินการโอนครุภัณฑ์ในระบบ GFMIS ให้หน่วยงาน ตามการใช้งานจริง</t>
  </si>
  <si>
    <t>2) ปีงบประมาณ พ.ศ. 2554 ได้มีการสนับสนุนปัจจัยการผลิตเพื่อเป็นทุนในการประกอบอาชีพมากขึ้น เช่น สนับสนุนเมล็ดพันธุ์พืชอาหารสัตว์และแร่ธาตุสำหรับเกษตรกรที่ผ่านการฝึกอบรม สนับสนุนให้มีการสาธิตการผลิตแก๊สชีวภาพจากมูลโค-กระบือ และมีการสัมมนาเครือข่ายผู้เกี่ยวข้องในระบบการผลิตโคเนื้อเพื่อให้เกษตรกรสามารถปรับตัวให้สอดคล้องกับสภาพเศรษฐกิจ สังคมในปัจจุบันและอนาคต ซึ่งทำให้การเลี้ยงโคเนื้อและกระบือของเกษตรกรมีประสิทธิภาพเพิ่มมากขึ้น</t>
  </si>
  <si>
    <t>ต้นทุนต่อหน่วยเพิ่มขึ้น 37.97% เนื่องจาก รูปแบบการดำเนินงานในการตรวจสอบ ควบคุม ปฏิบัติงานตามนโยบายของกรมฯ คือการจัดชุดเฉพาะกิจ โดยระดมเจ้าหน้าที่จากหน่วยงานด่านฯใกล้เคียงมาปฏิบัติงาน ทำให้มีค่าใช้จ่ายในการเดินทาง ค่าที่พัก และค่าเบี้ยเลี้ยงในการปฏิบัติงานแต่ละครั้ง เพื่อให้ภารกิจสำเร็จและเกิดประสิทธิภาพ ประกอบกับช่วงปลายปีงบประมาณ พ.ศ. 2554 เกิดอุทกภัยการปฏิบัติงานมีความลำบากส่งผลให้ต้นทุนในการดำเนินงานเพิ่มขึ้น</t>
  </si>
  <si>
    <t>ต้นทุนต่อหน่วยลดลง 26.88% เนื่องจาก ปีงบประมาณ พ.ศ. 2553 ได้มีการจัดประชุมคณะอนุกรรมการด้านการพัฒนาองค์กรกรมปศุสัตว์ นอกสถานที่ จำนวน 2 ครั้ง แต่ ปีงบประมาณ พ.ศ. 2554 มีการจัดประชุมนอกสถานที่ จำนวน 1 ครั้ง จึงทำให้ค่าใช้จ่ายในการฝึกอบรมในประเทศ ปีงบประมาณ พ.ศ. 2554 ลดลง</t>
  </si>
  <si>
    <t>ต้นทุนต่อหน่วยเพิ่มขึ้น 38.18% เนื่องจาก รูปแบบการดำเนินงานในการตรวจสอบ ควบคุม ปฏิบัติงานตามนโยบายของกรมฯ คือการจัดชุดเฉพาะกิจ โดยระดมเจ้าหน้าที่จากหน่วยงานด่านฯใกล้เคียงมาปฏิบัติงาน ทำให้มีค่าใช้จ่ายในการเดินทาง ค่าที่พัก และค่าเบี้ยเลี้ยงในการปฏิบัติงานแต่ละครั้ง เพื่อให้ภารกิจสำเร็จและเกิดประสิทธิภาพ ประกอบกับช่วงปลายปีงบประมาณ พ.ศ. 2554 เกิดอุทกภัยการปฏิบัติงานมีความลำบากส่งผลให้ต้นทุนในการดำเนินงานเพิ่มขึ้น</t>
  </si>
  <si>
    <t xml:space="preserve">ค่าใช้จ่ายเงินอุดหนุนเพื่อการดำเนินงานภาคครัวเรือนลดลง เนื่องจาก ได้รับงบประมาณโครงการตามแผนปฏิบัติการไทยเข้มแข็ง 2555 (โครงการตามแผนพัฒนาพื้นที่พิเศษ 5 จังหวัดชายแดนภาคใต้) ซึ่งปีงบประมาณ พ.ศ. 2553 ได้ดำเนินการแล้วเสร็จตามแผนได้มากกว่า ปีงบประมาณ พ.ศ. 2554 , ค่าใช้จ่ายเงินช่วยเหลือผู้ประสบภัยลดลง </t>
  </si>
  <si>
    <r>
      <t>ค่าวัสดุเพิ่มขึ้น เนื่องจาก การดำเนินการโอนวัสดุในระบบ GFMIS ให้หน่วยงาน ตามการใช้งานจริง ,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 xml:space="preserve"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ตรวจสอบสถานที่เลี้ยงสัตว์และโรงฆ่าสัตว์, 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 xml:space="preserve">ค่าใช้จ่ายเงินอุดหนุนเพื่อการดำเนินงานภาคครัวเรือนเพิ่มขึ้น เนื่องจาก ได้รับงบประมาณโครงการตามแผนปฏิบัติการไทยเข้มแข็ง 2555 (โครงการตามแผนพัฒนาพื้นที่พิเศษ 5 จังหวัดชายแดนภาคใต้) , ค่าใช้จ่ายด้านการฝึกอบรมบุคคลภายนอกเพิ่มขึ้น  , </t>
    </r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</si>
  <si>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ตรวจสอบสถานที่เลี้ยงสัตว์และโรงฆ่าสัตว์,  ค่าใช้จ่ายเงินอุดหนุนเพื่อการดำเนินงานภาคครัวเรือนเพิ่มขึ้น เนื่องจาก ได้รับงบประมาณโครงการตามแผนปฏิบัติการไทยเข้มแข็ง 2555 (โครงการตามแผนพัฒนาพื้นที่พิเศษ 5 จังหวัดชายแดนภาคใต้) , ค่าใช้จ่ายด้านการฝึกอบรมบุคคลภายนอกเพิ่มขึ้น </t>
  </si>
  <si>
    <t>ต้นทุนต่อหน่วยเพิ่มขึ้น 46.98% เนื่องจาก มีการสอบเทียบเครื่องมือวิเคราะห์ชั้นสูง เช่น เครื่องแมสสเปคโตรมิเตอร์ เครื่อง HPLC และแก๊สโครมาโตกราฟฟี่ จำนวน 14 เครื่อง ซึ่งค่าใช้จ่ายในการสอบเทียบทดสอบประสิทธิภาพเครื่อง ราคาตั้งแต่ 50,000 - 1,000,000 บาท ต่อเครื่อง ทำให้ต้นทุนเฉลี่ยสูงขึ้น ขณะที่ปีงบประมาณ พ.ศ. 2553 ส่วนใหญ่เป็นการสอบเทียบเครื่องแก้ว และเครื่องมือขนาดเล็ก ซึ่งค่าใช้จ่าย 500 - 10,000 บาทต่อชิ้น ดังนั้นถ้าปีใดถึงกำหนดสอบเทียบเครื่องมือวิเคราะห์ชั้นสูงจำนวนมาก ก็จะทำให้ต้นทุนต่อหน่วยการสอบเทียบสูงขึ้นมาก</t>
  </si>
  <si>
    <t>ต้นทุนต่อหน่วยลดลง 65.54% เนื่องจาก กิจกรรมย่อยมีการปรับเปลี่ยนวิธีการนับผลงาน จากการนับเฉพาะรายการที่พัฒนาวิธี เป็นนับรวมถึงรายการที่ทดสอบประสิทธิภาพการวิเคราะห์ (Proficiency test) ด้วย ซึ่งใช้งบประมาณค่าใช้จ่ายรหัสเดียวกัน จึงทำให้ปริมาณเพิ่มขึ้น โดยต้นทุนรวมใกล้เคียงกับปีงบประมาณ พ.ศ. 2553</t>
  </si>
  <si>
    <t>ต้นทุนต่อหน่วยลดลง เนื่องจาก กิจกรรมย่อยมีการปรับเปลี่ยนวิธีการนับผลงาน จากการนับเฉพาะรายการที่พัฒนาวิธี เป็นนับรวมถึงรายการที่ทดสอบประสิทธิภาพการวิเคราะห์ (Proficiency test) ด้วย ซึ่งใช้งบประมาณค่าใช้จ่ายรหัสเดียวกัน จึงทำให้ปริมาณเพิ่มขึ้น โดยต้นทุนรวมใกล้เคียงกับปีงบประมาณ พ.ศ. 2553</t>
  </si>
  <si>
    <t>ต้นทุนต่อหน่วยเพิ่มขึ้น 399.16% เนื่องจาก ตัวอย่างวัคซีนที่ส่งตรวจมีจำนวนน้องลง ส่วนใหญ่เป็นการจัดซื้อวัสดุในการป้องกันการแพร่กระจายของเชื้อเพื่อเตรียมพร้อมสำหรับงานวิจัยวัคซีนไข้หวัดนกในปีงบประมาณ พ.ศ. 2555</t>
  </si>
  <si>
    <t>ค่าตอบแทนพนักงานราชการและเงินค่าครองชีพเพิ่มขึ้น เนื่องจาก การปรับกรอบพนักงานราชการตามการปฏิบัติงานจริง ,  ค่าเช่าบ้านเพิ่มขึ้น</t>
  </si>
  <si>
    <t xml:space="preserve">ค่าวัสดุลดลง เนื่องจาก การดำเนินการโอนวัสดุในระบบ GFMIS ให้หน่วยงาน ตามการใช้งานจริง , ค่าล่วงเวลาลดลง 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</si>
  <si>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ค่าเบี้ยเลี้ยง , ค่าที่พัก และค่าใช้จ่ายเดินทางอื่นในประเทศ เพิ่มขึ้น</t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</si>
  <si>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ค่าเบี้ยเลี้ยงเพิ่มขึ้น </t>
  </si>
  <si>
    <t>ค่าเสื่อมราคาครุภัณฑ์ยานพาหนะและอุปกรณ์การขนส่งเพิ่มขึ้น เนื่องจาก การดำเนินการโอนครุภัณฑ์ในระบบ GFMIS ให้หน่วยงาน ตามการใช้งานจริง</t>
  </si>
  <si>
    <t>ต้นทุนต่อหน่วยเพิ่มขึ้น 61.81% เนื่องจาก ผลกระทบจากภาวะเศรษฐกิจภาคขนส่งในปัจจุบันเพิ่มมากขึ้น ตลอดจนวัสดุวิทยาศาสตร์นำเข้าราคาสูงขึ้น ทำให้มีต้นทุนเพิ่ม อีกทั้งการพัฒนาและเพิ่มวิธีในการตรวจวิเคราะห์/เทคนิคการตรวจให้ทันสมัยและเป็นที่ยอมรับของประเทศคู่ค้า</t>
  </si>
  <si>
    <t>ต้นทุนต่อหน่วยลดลง 35.13% เนื่องจาก มีการบูรณาการใช้วัสดุ สารเคมี ร่วมกันระหว่างการตรวจวิเคราะห์โรคสัตว์ และการวิจัยด้านสุขภาพสัตว์ขึ้น รวมทั้งการบูรณาการระหว่างโครงการวิจัยหนึ่งกับโครงการวิจัยอื่นๆ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</si>
  <si>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ค่าครุภัณฑ์มูลค่าต่ำกว่าเกณฑ์เพิ่มขึ้น , ค่าใช้จ่ายอื่นเพิ่มขึ้น เนื่องจาก ได้ตกแต่งอาคารสำนักงานเพิ่มเติมจากการที่ได้รับมอบอาคารสำนักงานใหม่</t>
  </si>
  <si>
    <t>2) มีการจ้างเหมาบริการเกี่ยวกับการบำรุงรักษาระบบตรวจสอบย้อนกลับอุตสาหกรรมไก่ปีงบประมาณ พ.ศ. 2554 เนื่องจากหมดระยะเวลาการรับประกัน 1 ปี ตามสัญญาจ้างพัฒนาระบบฯ เพื่อให้เกิดความต่อเนื่องและรองรับปัญหาที่อาจเกิดขึ้นโดยสามารถแก้ไขปัญหาระบบได้อย่างรวดเร็วและทันท่วงที</t>
  </si>
  <si>
    <t>ต้นทุนต่อหน่วยลดลง 81.93% เนื่องจาก เดิมงบประมาณส่วนใหญ่เป็นเรื่องการสมทบค่าก่อสร้างระบบบำบัดน้ำเสียแบบ Biogas ในฟาร์มที่เข้าร่วมโครงการการจัดการสิ่งแวดล้อมฟาร์มปศุสัตว์ในภูมิภาคเอเชียตะวันออกเฉียงใต้ ปีงบประมาณ พ.ศ. 2554 การก่อสร้างได้แล้วเสร็จซึ่งส่วนใหญ่จึงเหลือเพียงงบดำเนินการปกติและการเป็นที่ปรึกษาเพียงไม่กี่โครงการ ทำให้ต้นทุนการผลิตลดลง</t>
  </si>
  <si>
    <t>ต้นทุนต่อหน่วยลดลง 54.46% เนื่องจาก หลักสูตรการฝึกอบรมบางหลักสูตร เช่น โครงการอบรมเสริมสร้างทักษะด้านภาษาอังกฤษสำหรับผู้บริหาร ประจำปีงบประมาณ พ.ศ. 2554 จำนวน 4 รุ่น โดยหลักสูตรดังกล่าวมีกลุ่มเป้าหมายเป็นบุคลากรของกรมปศุสัตว์เฉพาะส่วนกลาง และเป็นการจัดอบรมช่วงนอกเวลาราชการ จึงทำให้งบประมาณในการดำเนินโครงการ มีเฉพาะค่าตอบแทนวิทยากรเท่านั้น</t>
  </si>
  <si>
    <t>ค่าวัสดุเพิ่มขึ้น เนื่องจาก การดำเนินการโอนวัสดุในระบบ GFMIS ให้หน่วยงาน ตามการใช้งานจริง และปีงบประมาณ พ.ศ. 2554 ได้รับการจัดสรรเงินเพื่อใช้ในโครงการวิจัยการพัฒนาวัคซีนป้องกันโรคเฮโมรายิกเซฟติซีเมีย จึงทำให้ ค่าตอบแทนเฉพาะงานเพิ่มขึ้น เนื่องจาก เป็นค่าตอบแทนให้กับคณะผู้ทำวิจัยและเป็นค่าใช้จ่ายบริหาร โครงการฯ</t>
  </si>
  <si>
    <t>ค่าเสื่อมราคาครุภัณฑ์ยานพาหนะและอุปกรณ์การขนส่งลดลง เนื่องจาก ได้ดำเนินการโอนครุภัณฑ์ในระบบ GFMIS ให้หน่วยงานอื่น ตามการใช้งานจริง</t>
  </si>
  <si>
    <t>ค่าเสื่อมราคายานพาหนะและอุปกรณ์การขนส่ง , ค่าเสื่อมราคาครุภัณฑ์การเกษตร และค่าเสื่อมราคาครุภัณฑ์วิทยาศาสตร์และการแพทย์ เพิ่มขึ้น เนื่องจาก การดำเนินการโอนครุภัณฑ์ในระบบ GFMIS ให้หน่วยงาน ตามการใช้งานจริง</t>
  </si>
  <si>
    <t>ต้นทุนต่อหน่วยเพิ่มขึ้น 68.26% เนื่องจาก กรณีที่ตรวจพบสารต้องห้าม ตามพระราชบัญญัติควบคุมคุณภาพอาหารสัตว์ต้องดำเนินการตรวจวิเคราะห์ซ้ำเพื่อยืนยันผลและจะต้องเข้าไปตรวจสอบที่ฟาร์ม ซึ่งขอความร่วมมือในการกักสุกร ส่งปัสสาวะสุกรส่งตรวจซ้ำจนกว่าผลปัสสาวะที่ฟาร์มจะเป็นลบ</t>
  </si>
  <si>
    <t>ต้นทุนต่อหน่วยลดลง 22.60% เนื่องจาก ได้มีการจัดทำแผนเพิ่มประสิทธิภาพการดำเนินงาน โดยเพิ่มจำนวนผลิตภัณฑ์เนื้อสัตว์ที่ได้รับการพัฒนาอีกจำนวน 2,400 กิโลกรัม จึงทำให้ผลผลิตสูงกว่าเป้าหมายที่กำหนดไว้</t>
  </si>
  <si>
    <t>ต้นทุนต่อหน่วยเพิ่มขึ้น 39.25% เนื่องจาก มีการอบรมในหลายหลักสูตรเพิ่มขึ้น เพื่อพัฒนาเกษตรกร</t>
  </si>
  <si>
    <r>
      <t>ค่าวัสดุลดลง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ค่าจ้างเหมาบริการบุคคลภายนอกลดลง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>, ค่าเบี้ยเลี้ยงลดลง</t>
    </r>
  </si>
  <si>
    <t>ค่าวัสดุลดลง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ค่าจ้างเหมาบริการบุคคลภายนอกลดลง , ค่าล่วงเวลา และค่าใช้จ่ายด้านการฝึกอบรมในประเทศ ลดลง</t>
  </si>
  <si>
    <t xml:space="preserve">ค่าวัสดุลดลง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ค่าจ้างเหมาบริการบุคคลภายนอกลดลง </t>
  </si>
  <si>
    <t xml:space="preserve">ค่าล่วงเวลา , ค่าเบี้ยเลี้ยง, ค่าที่พัก , ค่าใช้จ่ายเดินทางอื่นในประเทศ และค่าใช้จ่ายด้านการฝึกอบรมในประเทศ เพิ่มขึ้น , บัญชีค่าใช้จ่ายอื่นเพิ่มขึ้น เนื่องจาก ปีงบประมาณ พ.ศ. 2554 ได้มีการจัดอบรมโครงการประชุมสัมมนา คนภูมิภาค กลไกสำคัญในการขับเคลื่อนการปฏิบัติราชการกรมปศุสัตว์ </t>
  </si>
  <si>
    <t>ค่าตอบแทนพนักงานราชการเพิ่มขึ้น เนื่องจาก การปรับกรอบพนักงานราชการตามการปฏิบัติงานจริง , ค่าเสื่อมราคาอาคารเพื่อประโยชน์อื่นเพิ่มขึ้น เนื่องจาก มีการสร้างและปรับปรุงโรงเรือนแพะเพิ่มเติม , ค่าเสื่อมราคาครุภัณฑ์ยานพาหนะและอุปกรณ์การขนส่งเพิ่มขึ้น  เนื่องจาก ปีงบประมาณ พ.ศ. 2554 ได้มีการจัดซื้อรถยนต์เพิ่ม</t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</si>
  <si>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ค่าใช้จ่ายเดินทางไปราชการในประเทศเพิ่มขึ้น </t>
  </si>
  <si>
    <t>ค่าตอบแทนพนักงานราชการเพิ่มขึ้น เนื่องจาก การปรับกรอบพนักงานราชการตามการปฏิบัติงานจริง , ค่าเสื่อมราคาครุภัณฑ์การเกษตร และค่าเสื่อมราคาครุภัณฑ์ยานพาหนะและอุปกรณ์การขนส่งเพิ่มขึ้น เนื่องจาก การดำเนินการโอนครุภัณฑ์ในระบบ GFMIS ให้หน่วยงาน ตามการใช้งานจริง</t>
  </si>
  <si>
    <t>ค่าเสื่อมราคายานพาหนะและอุปกรณ์การขนส่งลดลง เนื่องจาก ได้ดำเนินการโอนครุภัณฑ์ในระบบ GFMIS ให้หน่วยงานอื่น ตามการใช้งานจริง</t>
  </si>
  <si>
    <t>ค่าครองชีพลดลง , ค่าเสื่อมราคายานพาหนะและอุปกรณ์การขนส่งลดลง เนื่องจาก ได้ดำเนินการโอนครุภัณฑ์ในระบบ GFMIS ให้หน่วยงานอื่น ตามการใช้งานจริง</t>
  </si>
  <si>
    <t>ค่าเสื่อมราคาอาคารเพื่อประโยชน์อื่นลดลง เนื่องจาก ครบกำหนดอายุการใช้งานจึงไม่มีการคิดค่าเสื่อมราคา</t>
  </si>
  <si>
    <t>ค่าตอบแทนพนักงานราชการลดลง เนื่องจาก การปรับกรอบพนักงานราชการตามการปฏิบัติงานจริง , ค่าเสื่อมราคาอาคารเพื่อประโยชน์อื่นลดลง เนื่องจาก ครบกำหนดอายุการใช้งานจึงไม่มีการคิดค่าเสื่อมราคา , ค่าเสื่อมราคาครุภัณฑ์ยานพาหนะและอุปกรณ์การขนส่งลดลง เนื่องจาก ได้ดำเนินการโอนครุภัณฑ์ในระบบ GFMIS ให้หน่วยงานอื่น ตามการใช้งานจริง</t>
  </si>
  <si>
    <r>
      <t xml:space="preserve">ค่าตอบแทนพนักงานราชการลดลง เนื่องจาก การปรับกรอบพนักงานราชการตามการปฏิบัติงานจริง , 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>ค่าเสื่อมราคาครุภัณฑ์ยานพาหนะและอุปกรณ์การขนส่งลดลง เนื่องจาก ได้ดำเนินการโอนครุภัณฑ์ในระบบ GFMIS ให้หน่วยงานอื่น ตามการใช้งานจริง</t>
    </r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</si>
  <si>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ค่าใช้จ่ายอุดหนุนเพื่อการลงทุนอื่นเพิ่มขึ้น เนื่องจาก ปีงบประมาณ พ.ศ. 2554 ได้ดำเนินการตามโครงการพัฒนาปศุสัตว์ตามพระราชดำริ อำเภอด่านซ้าย จังหวัดเลย</t>
  </si>
  <si>
    <t>ค่าตอบแทนพนักงานราชการเพิ่มขึ้น เนื่องจาก การปรับกรอบพนักงานราชการตามการปฏิบัติงานจริง,  ค่าเสื่อมราคาอาคารสำนักงานเพิ่มขึ้น เนื่องจาก ได้มีการปรับปรุงห้องประชุมเพิ่มเติม , ค่าเสื่อมราคายานพาหนะและอุปกรณ์การขนส่งเพิ่มขึ้น เนื่องจาก ได้รับโอนครุภัณฑ์ในระบบ GFMIS จากหน่วยงาน ตามการใช้งานจริง</t>
  </si>
  <si>
    <r>
      <t>เงินค่าตอบแทนพนักงานราชการเพิ่มขึ้น เนื่องจาก การปรับกรอบพนักงานราชการตามการปฏิบัติงานจริง ,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>ค่าเสื่อมราคาครุภัณฑ์การเกษตรเพิ่มขึ้น เนื่องจาก การดำเนินการโอนครุภัณฑ์ในระบบ GFMIS ให้หน่วยงาน ตามการใช้งานจริง</t>
    </r>
  </si>
  <si>
    <t>ค่าตอบแทนพนักงานราชการเพิ่มขึ้น เนื่องจาก การปรับกรอบพนักงานราชการตามการปฏิบัติงานจริง , ค่าเสื่อมราคาครุภัณฑ์การเกษตรเพิ่มขึ้น เนื่องจาก การดำเนินการโอนครุภัณฑ์ในระบบ GFMIS ให้หน่วยงาน ตามการใช้งานจริง</t>
  </si>
  <si>
    <t xml:space="preserve">ค่าวัสดุลดลง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 และค่าใช้จ่ายด้านการฝึกอบรมบุคคลภายนอก ลดลง </t>
  </si>
  <si>
    <t>สำนักงานปศุสัตว์จังหวัดกำแพงเพชร</t>
  </si>
  <si>
    <t>สำนักงานปศุสัตว์จังหวัดตาก</t>
  </si>
  <si>
    <t>สำนักงานปศุสัตว์จังหวัดสุโขทัย</t>
  </si>
  <si>
    <t xml:space="preserve"> เงินในงบประมาณ</t>
  </si>
  <si>
    <t>งานวิจัยชุดตรวจปฏิชีวนะ</t>
  </si>
  <si>
    <t>งานวิจัยใช้อัลตราซาวด์</t>
  </si>
  <si>
    <t>ชั่วโมงคนการฝึกอบรม</t>
  </si>
  <si>
    <t>วันคนงานตรวจสอบ</t>
  </si>
  <si>
    <t>ผลรวมทั้งหมด</t>
  </si>
  <si>
    <t>ต้นทุนผลผลิตประจำปีงบประมาณ พ.ศ. 2553 (ต.ค. 52 - ก.ย. 53)</t>
  </si>
  <si>
    <t>คอมพาร์ทเม้นต์</t>
  </si>
  <si>
    <t>ผลงานวิจัยชุดตรวจปฏิชีวนะ</t>
  </si>
  <si>
    <t>ผลงานวิจัยใช้อัลตราซาวด์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</si>
  <si>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</si>
  <si>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</si>
  <si>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สำนักงานปศุสัตว์จังหวัดเพชรบูรณ์</t>
  </si>
  <si>
    <t>สำนักงานปศุสัตว์จังหวัดราชบุรี</t>
  </si>
  <si>
    <t>สำนักงานปศุสัตว์จังหวัดกาญจนบุรี</t>
  </si>
  <si>
    <t>สำนักงานปศุสัตว์จังหวัดสุพรรณบุรี</t>
  </si>
  <si>
    <t>สำนักงานปศุสัตว์จังหวัดนครปฐม</t>
  </si>
  <si>
    <t>สำนักงานปศุสัตว์จังหวัดสมุทรสาคร</t>
  </si>
  <si>
    <t>สำนักงานปศุสัตว์จังหวัดสมุทรสงคราม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</si>
  <si>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</si>
  <si>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</si>
  <si>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สำนักงานปศุสัตว์จังหวัดนครศรีธรรมราช</t>
  </si>
  <si>
    <t>สำนักงานปศุสัตว์จังหวัดกระบี่</t>
  </si>
  <si>
    <t>สำนักงานปศุสัตว์จังหวัดพังงา</t>
  </si>
  <si>
    <t>สำนักงานปศุสัตว์จังหวัดภูเก็ต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</si>
  <si>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</si>
  <si>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</si>
  <si>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สำนักงานปศุสัตว์จังหวัดชุมพร</t>
  </si>
  <si>
    <t>สำนักงานปศุสัตว์จังหวัดสงขลา</t>
  </si>
  <si>
    <t>สำนักงานปศุสัตว์จังหวัดสตูล</t>
  </si>
  <si>
    <t>สำนักงานปศุสัตว์จังหวัดตรัง</t>
  </si>
  <si>
    <t>สำนักงานปศุสัตว์จังหวัดพัทลุง</t>
  </si>
  <si>
    <t>สำนักงานปศุสัตว์จังหวัดปัตตานี</t>
  </si>
  <si>
    <t>สำนักงานปศุสัตว์จังหวัดยะลา</t>
  </si>
  <si>
    <t>สำนักงานปศุสัตว์จังหวัดนราธิวาส</t>
  </si>
  <si>
    <t>ด่านกักกันสัตว์กรุงเทพมหานครทางน้ำ</t>
  </si>
  <si>
    <t>ด่านกักกันสัตว์กรุงเทพมหานครไปรษณีย์</t>
  </si>
  <si>
    <t>ค่าประชาสัมพันธ์เพิ่มขึ้น เนื่องจาก ปีงบประมาณ พ.ศ. 2554 มีการประชาสัมพันธ์รณรงค์การบริโภคไข่ไก่และผลิตภัณฑ์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</si>
  <si>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ค่าซ่อมแซมและค่าบำรุงรักษาเพิ่มขึ้น และค่าจ้างเหมาบริการบุคคลภายนอกเพิ่มขึ้น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</si>
  <si>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</si>
  <si>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ค่าเชื้อเพลิงเพิ่มขึ้น</t>
  </si>
  <si>
    <t>ศูนย์วิจัยและถ่ายทอดเทคโนโลยีเขาไชยราช</t>
  </si>
  <si>
    <t>ศูนย์วิจัยและพัฒนาการสัตวแพทย์ภาคตะวันตก</t>
  </si>
  <si>
    <t>สำนักสุขศาสตร์สัตว์และสุขอนามัยที่ 8</t>
  </si>
  <si>
    <t>ศูนย์วิจัยและถ่ายทอดเทคโนโลยีนครศรีธรรมราช</t>
  </si>
  <si>
    <t>ศูนย์วิจัยและพัฒนาการสัตวแพทย์ภาคใต้</t>
  </si>
  <si>
    <t>สำนักสุขศาสตร์สัตว์และสุขอนามัยที่ 9</t>
  </si>
  <si>
    <t>ศูนย์วิจัยและถ่ายทอดเทคโนโลยีนราธิวาส</t>
  </si>
  <si>
    <t>สำนักงานปศุสัตว์กรุงเทพมหานคร</t>
  </si>
  <si>
    <t>สำนักงานปศุสัตว์จังหวัดสมุทรปราการ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</si>
  <si>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</si>
  <si>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</si>
  <si>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สำนักงานปศุสัตว์จังหวัดพระนครศรีอยุธยา</t>
  </si>
  <si>
    <t>สำนักงานปศุสัตว์จังหวัดอ่างทอง</t>
  </si>
  <si>
    <t>สำนักงานปศุสัตว์จังหวัดลพบุรี</t>
  </si>
  <si>
    <t>สำนักงานปศุสัตว์จังหวัดสิงห์บุรี</t>
  </si>
  <si>
    <t>สำนักงานปศุสัตว์จังหวัดชัยนาท</t>
  </si>
  <si>
    <t>จำนวนเกษตรกรในพื้นที่ชายแดนภาคใต้ที่ได้รับการเสริมสร้างทักษะและพัฒนาอาชีพด้านการปศุสัตว์</t>
  </si>
  <si>
    <t>ต้นทุนต่อหน่วยลดลง เนื่องจาก มีการบูรณาการใช้วัสดุ สารเคมี ร่วมกันระหว่างการตรวจวิเคราะห์โรคสัตว์ และการวิจัยด้านสุขภาพสัตว์ขึ้น รวมทั้งการบูรณาการระหว่างโครงการวิจัยหนึ่งกับโครงการวิจัยอื่นๆ</t>
  </si>
  <si>
    <t>ต้นทุนต่อหน่วยเพิ่มขึ้น เนื่องจาก ผลกระทบจากภาวะเศรษฐกิจภาคขนส่งในปัจจุบันเพิ่มมากขึ้น ตลอดจนวัสดุวิทยาศาสตร์นำเข้าราคาสูงขึ้น ทำให้มีต้นทุนเพิ่ม อีกทั้งการพัฒนาและเพิ่มวิธีในการตรวจวิเคราะห์/เทคนิคการตรวจให้ทันสมัยและเป็นที่ยอมรับของประเทศคู่ค้า</t>
  </si>
  <si>
    <t>ต้นทุนต่อหน่วยเพิ่มขึ้น เนื่องจาก ในปีงบประมาณ พ.ศ. 2554 ได้มีการปรับกลยุทธ์การดำเนินงานโดยลดเป้าหมายการฉีดวัคซีนป้องกันโรคเป็น 10.3 ล้านตัว เฉพาะพื้นที่เสี่ยงและสัตว์เป้าหมายตามยุทธศาสตร์เฉพาะ มีการเพิ่มกิจกรรมเน้นการปฏิบัติงานด้านการเฝ้าระวังโรคทางอาการ โดยเฉพาะในพื้นที่เสี่ยงและการดำเนินงานของปศุสัตว์ตำบลที่เริ่มดำเนินการในปีงบประมาณ พ.ศ. 2554 แต่ในการรวบรวมผลการปฏิบัติงานรวบรวมผลจากการฉีดวัคซีนป้องกันโรคเท่านั้น จึงมีผลให้ต้นทุนต่อหน่วยเพิ่มขึ้น ทำให้ไม่สามารถเปรียบเทียบต้นทุนต่อหน่วยระหว่างปีงบประมาณ พ.ศ. 2553 และ 2554 ได้ เนื่องจากได้มีการปรับเปลี่ยนวิธีการปฏิบัติงานด้านการควบคุมป้องกันโรคซึ่งจะทำให้การดำเนินงานมีประสิทธิภาพมากยิ่งขึ้น</t>
  </si>
  <si>
    <t xml:space="preserve">ต้นทุนต่อหน่วยเพิ่มขึ้น เนื่องจาก </t>
  </si>
  <si>
    <t>ค่าใช้จ่ายด้านการฝึกอบรมบุคคลภายนอกเพิ่มขึ้น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</t>
  </si>
  <si>
    <t>ค่าวัสดุเพิ่มขึ้น เนื่องจาก การดำเนินการโอนวัสดุในระบบ GFMIS ให้หน่วยงาน ตามการใช้งานจริง ,  และค่าจ้างเหมาบริการบุคคลภายนอกเพิ่มขึ้น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ค่าซ่อมแซมและค่าบำรุงรักษาเพิ่มขึ้น</t>
  </si>
  <si>
    <t xml:space="preserve"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</t>
  </si>
  <si>
    <t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ค่าเบี้ยเลี้ยงเพิ่มขึ้น</t>
  </si>
  <si>
    <t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</t>
  </si>
  <si>
    <t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และค่าเบี้ยเลี้ยงเพิ่มขึ้น</t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</si>
  <si>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</t>
  </si>
  <si>
    <t xml:space="preserve"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 ค่าเบี้ยเลี้ยงเพิ่มขึ้น </t>
  </si>
  <si>
    <r>
      <t>ค่าวัสดุเพิ่มขึ้น เนื่องจาก การดำเนินการโอนวัสดุในระบบ GFMIS ให้หน่วยงาน ตามการใช้งานจริง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 xml:space="preserve">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</t>
    </r>
  </si>
  <si>
    <r>
      <t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 ,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>ค่าใช้จ่ายเงินช่วยเหลือผู้ประสบภัยเพิ่มขึ้น</t>
    </r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</si>
  <si>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 ค่าเบี้ยเลี้ยงเพิ่มขึ้น </t>
  </si>
  <si>
    <r>
      <t>ค่าวัสดุเพิ่มขึ้น เนื่องจาก การดำเนินการโอนวัสดุในระบบ GFMIS ให้หน่วยงาน ตามการใช้งานจริง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>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</t>
    </r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</si>
  <si>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 ค่าเบี้ยเลี้ยงเพิ่มขึ้น และค่าใช้จ่ายด้านการฝึกอบรมในประเทศ เพิ่มขึ้น</t>
  </si>
  <si>
    <r>
      <t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 xml:space="preserve">ค่าใช้จ่ายด้านการฝึกอบรมบุคคลภายนอกเพิ่มขึ้น </t>
    </r>
  </si>
  <si>
    <t xml:space="preserve"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ค่าซ่อมแซมและค่าบำรุงรักษาเพิ่มขึ้น 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</si>
  <si>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ค่าเบี้ยเลี้ยงเพิ่มขึ้น</t>
  </si>
  <si>
    <t xml:space="preserve"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 , ค่าซ่อมแซมและค่าบำรุงรักษาเพิ่มขึ้น </t>
  </si>
  <si>
    <r>
      <t>ค่าวัสดุเพิ่มขึ้น เนื่องจาก การดำเนินการโอนวัสดุในระบบ GFMIS ให้หน่วยงาน ตามการใช้งานจริง ,</t>
    </r>
    <r>
      <rPr>
        <sz val="15"/>
        <color indexed="10"/>
        <rFont val="TH SarabunPSK"/>
        <family val="2"/>
      </rPr>
      <t xml:space="preserve"> </t>
    </r>
    <r>
      <rPr>
        <sz val="15"/>
        <rFont val="TH SarabunPSK"/>
        <family val="2"/>
      </rPr>
      <t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ตรวจสอบสถานที่เลี้ยงสัตว์และโรงฆ่าสัตว์, ค่าใช้จ่ายเงินอุดหนุนเพื่อการดำเนินงานภาคครัวเรือนเพิ่มขึ้น เนื่องจาก ได้รับงบประมาณโครงการตามแผนปฏิบัติการไทยเข้มแข็ง 2555 (โครงการตามแผนพัฒนาพื้นที่พิเศษ 5 จังหวัดชายแดนภาคใต้)</t>
    </r>
  </si>
  <si>
    <t>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ตรวจสอบสถานที่เลี้ยงสัตว์และโรงฆ่าสัตว์, ค่าเชื้อเพลิงเพิ่มขึ้น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</si>
  <si>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ค่าจ้างเหมาบริการบุคคลภายนอกเพิ่มขึ้น เนื่องจาก เป็นค่าตอบแทนให้กับปศุสัตว์ตำบล ในการออกพื้นที่สำรวจประชากรสัตว์และขึ้นทะเบียนเกษตรกร  ตรวจสอบเฝ้าระวังและรายงานภาวะโรคระบาดสัตว์ของแต่ละพื้นที่ ตรวจสอบสถานที่เลี้ยงสัตว์และโรงฆ่าสัตว์,  ค่าใช้จ่ายด้านการฝึกอบรมบุคคลภายนอกเพิ่มขึ้น</t>
  </si>
  <si>
    <t>ต้นทุนต่อหน่วยเพิ่มขึ้น 76.82% เนื่องจาก มีการปรับปรุงข้อกำหนดและแบบฟอร์มการตรวจรับรองในระบบมาตรฐานฟาร์มให้สอดคล้องกับมาตรฐานสินค้าเกษตร ซึ่งมีการกำหนดเกณฑ์การตรวจให้เข้มงวดมากขึ้น ดังนั้น จึงมีฟาร์มที่ได้รับการรับรองมาตรฐานฟาร์มลดลง</t>
  </si>
  <si>
    <t>ต้นทุนต่อหน่วยเพิ่มขึ้น เนื่องจาก มีการปรับปรุงข้อกำหนดและแบบฟอร์มการตรวจรับรองในระบบมาตรฐานฟาร์มให้สอดคล้องกับมาตรฐานสินค้าเกษตร ซึ่งมีการกำหนดเกณฑ์การตรวจให้เข้มงวดมากขึ้น ดังนั้น จึงมีฟาร์มที่ได้รับการรับรองมาตรฐานฟาร์มลดลง</t>
  </si>
  <si>
    <t>ผลผลิตสินค้าเกษตรมีคุณภาพได้มาตรฐาน</t>
  </si>
  <si>
    <t>ผลผลิตเกษตรกรได้รับการส่งเสริมและพัฒนาศักยภาพ</t>
  </si>
  <si>
    <t>ต้นทุนผันแปร เพิ่ม/(ลด) %</t>
  </si>
  <si>
    <t>ต้นทุนคงที่</t>
  </si>
  <si>
    <t>ต้นทุนผันแปร</t>
  </si>
  <si>
    <t>ต้นทุนผันแปร  หมายถึง  ต้นทุนที่เปลี่ยนแปลงไปตามปริมาณกิจกรรมหรือผลผลิตของหน่วยงาน</t>
  </si>
  <si>
    <t>ต้นทุนทางอ้อม</t>
  </si>
  <si>
    <t>ผลการเปรียบเทียบ</t>
  </si>
  <si>
    <t>ต้นทุนคงที่   เพิ่ม/(ลด) %</t>
  </si>
  <si>
    <t>ต้นทุนรวม   เพิ่ม/(ลด)  %</t>
  </si>
  <si>
    <t>เงินงปม.</t>
  </si>
  <si>
    <t>เงินนอก งปม.</t>
  </si>
  <si>
    <t>กลุ่ม</t>
  </si>
  <si>
    <t>รวมต้นทุนทั้งสิ้น</t>
  </si>
  <si>
    <t>การวิเคราะห์สาเหตุของการเปลี่ยนแปลงของต้นทุนทางตรงตามศูนย์ต้นทุนแยกประเภทค่าใช้จ่ายและลักษณะของต้นทุน (คงที่/ผันแปร) (อธิบายเฉพาะศูนย์ต้นทุนที่เปลี่ยนแปลงอย่างมีสาระสำคัญ)</t>
  </si>
  <si>
    <t>เหตุผล</t>
  </si>
  <si>
    <t>ต้นทุนคงที่เพิ่มขึ้น</t>
  </si>
  <si>
    <t>ต้นทุนคงที่
เพิ่ม/(ลด)
%</t>
  </si>
  <si>
    <t>ต้นทุนผันแปร
เพิ่ม/(ลด)
%</t>
  </si>
  <si>
    <t>ต้นทุนรวม
เพิ่ม/(ลด)
%</t>
  </si>
  <si>
    <t>ต้นทุนต่อหน่วย
เพิ่ม/(ลด)  %</t>
  </si>
  <si>
    <t>หน่วยนับ
 เพิ่ม/(ลด) %</t>
  </si>
  <si>
    <t>ต้นทุนรวม 
เพิ่ม/(ลด) %</t>
  </si>
  <si>
    <t>หน่วยนับ
เพิ่ม/(ลด) %</t>
  </si>
  <si>
    <t>ต้นทุนรวม
เพิ่ม/(ลด) %</t>
  </si>
  <si>
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</si>
  <si>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กิจกรรมย่อย</t>
  </si>
  <si>
    <t>กิจกรรมย่อยหน่วยงานหลัก</t>
  </si>
  <si>
    <t>งานชันสูตรโรคสัตว์</t>
  </si>
  <si>
    <t>งานตรวจคุณภาพสินค้าปศุสัตว์</t>
  </si>
  <si>
    <t>งานตรวจคุณภาพน้ำในฟาร์มปศุสัตว์</t>
  </si>
  <si>
    <t>ฉบับ</t>
  </si>
  <si>
    <t>งานเฝ้าระวังสารตกค้าง</t>
  </si>
  <si>
    <t>โรง</t>
  </si>
  <si>
    <t>งานวิจัยปศุสัตว์</t>
  </si>
  <si>
    <t>เกษตรกรรับการถ่ายทอด</t>
  </si>
  <si>
    <t>พัฒนากลุ่มเกษตรกร</t>
  </si>
  <si>
    <t>เกษตรกรรับการบริการ</t>
  </si>
  <si>
    <t>พัฒนาผลิตภัณฑ์เนื้อสัตว์</t>
  </si>
  <si>
    <t>พัฒนาผลิตภัณฑ์นม</t>
  </si>
  <si>
    <t>เกษตรกรภาคใต้รับการถ่ายทอด</t>
  </si>
  <si>
    <t>พัฒนากลุ่มเกษตรกรภาคใต้</t>
  </si>
  <si>
    <t>เกษตรกรภาคใต้รับการบริการ</t>
  </si>
  <si>
    <t>งานความร่วมมือระหว่างประเทศ</t>
  </si>
  <si>
    <t>หลักสูตร</t>
  </si>
  <si>
    <t>งานด้านเศรษฐกิจปศุสัตว์</t>
  </si>
  <si>
    <t>งานจดทะเบียนโค</t>
  </si>
  <si>
    <t>งานวิจัยการปศุสัตว์</t>
  </si>
  <si>
    <t>โครงการ</t>
  </si>
  <si>
    <t>งานผลิตโคนม TF ฝูงวิจัย</t>
  </si>
  <si>
    <t>งานผลิตโคนม TF ฝูงยอดเยี่ยม</t>
  </si>
  <si>
    <t>งานผลิตโคนม TMZ</t>
  </si>
  <si>
    <t>งานผลิตโคบราห์มัน</t>
  </si>
  <si>
    <t>งานผลิตโคพื้นเมือง</t>
  </si>
  <si>
    <t>งานผลิตโคพันธุ์กบินทร์บุรี</t>
  </si>
  <si>
    <t>งานผลิตโคพันธุ์ตาก</t>
  </si>
  <si>
    <t>งานผลิตโคทาจิมะ</t>
  </si>
  <si>
    <t>งานผลิตกระบือ</t>
  </si>
  <si>
    <t>งานผลิตอูฐ</t>
  </si>
  <si>
    <t>งานผลิตสุกร</t>
  </si>
  <si>
    <t>งานผลิตแพะ</t>
  </si>
  <si>
    <t>งานผลิตแกะ</t>
  </si>
  <si>
    <t>งานผลิตกวาง</t>
  </si>
  <si>
    <t>งานผลิตไก่พื้นเมือง</t>
  </si>
  <si>
    <t>งานผลิตไก่</t>
  </si>
  <si>
    <t>งานผลิตเป็ดเทศ</t>
  </si>
  <si>
    <t>งานผลิตเป็ดไข่</t>
  </si>
  <si>
    <t>งานผลิตเป็ดเนื้อ</t>
  </si>
  <si>
    <t>งานผลิตไก่งวง</t>
  </si>
  <si>
    <t>งานผลิตห่าน</t>
  </si>
  <si>
    <t>งานผลิตนกกระทา</t>
  </si>
  <si>
    <t>งานผลิตนกกระจอกเทศ</t>
  </si>
  <si>
    <t>งานหลากหลายทางชีวภาพ</t>
  </si>
  <si>
    <t>ชนิด</t>
  </si>
  <si>
    <t>งานวิจัยและพัฒนาระบบผลิตปศุสัตว์อินทรีย์</t>
  </si>
  <si>
    <t>งานพัฒนาระบบเชื่อมโยงการผลิต แปรรูปและตลาด</t>
  </si>
  <si>
    <t>แห่ง</t>
  </si>
  <si>
    <t>งานประชาสัมพันธ์/จัดนิทรรศการเกษตรอินทรีย์</t>
  </si>
  <si>
    <t>ครั้ง</t>
  </si>
  <si>
    <t>งานพัฒนาศูนย์เรียนรู้ปศุสัตว์อินทรีย์</t>
  </si>
  <si>
    <t>งานจัดตั้งฟาร์มเครือข่ายกระจายพันธุ์</t>
  </si>
  <si>
    <t>ศูนย์</t>
  </si>
  <si>
    <t>งานจัดตั้งศูนย์เพาะเลี้ยงสัตว์เลี้ยงไทย</t>
  </si>
  <si>
    <t>งานวิจัยเพื่อการพัฒนาสัตว์เลี้ยงไทย</t>
  </si>
  <si>
    <t>งานวิเคราะห์อาหารสัตว์</t>
  </si>
  <si>
    <t>งานควบคุมป้องกันโรคสัตว์</t>
  </si>
  <si>
    <t>งานรักษาพยาบาลสัตว์</t>
  </si>
  <si>
    <t>งานควบคุมแก้ไขโรคไข้หวัดนก</t>
  </si>
  <si>
    <t>งานควบคุมเคลื่อนย้ายสัตว์</t>
  </si>
  <si>
    <t>งานผสมเทียม</t>
  </si>
  <si>
    <t>งานผลิตและย้ายฝากตัวอ่อน</t>
  </si>
  <si>
    <t>ตัวอ่อน</t>
  </si>
  <si>
    <t>งานผลิตน้ำเชื้อ</t>
  </si>
  <si>
    <t>โด๊ส</t>
  </si>
  <si>
    <t>งานผลิตโคเนื้อไทยแบล็ค</t>
  </si>
  <si>
    <t>งานผลิตพ่อโคนมทรอปิคอล</t>
  </si>
  <si>
    <t>งานผลิตพ่อกระบือปลัก</t>
  </si>
  <si>
    <t>งานพิสูจน์ พ่อ-แม่ลูกโค</t>
  </si>
  <si>
    <t>งานวิจัยเทคโนโลยีชีวภาพ</t>
  </si>
  <si>
    <t>งานตรวจวิเคราะห์ตัวอย่าง</t>
  </si>
  <si>
    <t>งานสอบเทียบอุปกรณ์</t>
  </si>
  <si>
    <t>ชิ้น</t>
  </si>
  <si>
    <t>งานพัฒนาวิธีวิเคราะห์</t>
  </si>
  <si>
    <t>รายการ</t>
  </si>
  <si>
    <t>งานตรวจรับรองส่งออก</t>
  </si>
  <si>
    <t>งานตรวจตัวอย่างเบื้องต้น</t>
  </si>
  <si>
    <t>งานตรวจสอบชีววัตถุ</t>
  </si>
  <si>
    <t>งานวิจัยวัคซีนไข้หวัดนก</t>
  </si>
  <si>
    <t>กิจกรรมย่อยหน่วยงานสนับสนุน</t>
  </si>
  <si>
    <t>คน</t>
  </si>
  <si>
    <t>ผลผลิตย่อย</t>
  </si>
  <si>
    <t>จำนวนตัวอย่างที่ตรวจวิเคราะห์โรคสัตว์</t>
  </si>
  <si>
    <t>จำนวนศูนย์ผลิตน้ำเชื้อที่ได้รับการตรวจรับรอง</t>
  </si>
  <si>
    <t>การตรวจวินิจฉัยทางวิทยาโมเลกุลและการอนุรักษ์พันธุ์สัตว์</t>
  </si>
  <si>
    <t>แม่กระบือได้รับการผสมเทียมด้วยน้ำเชื้อพันธุ์ดี</t>
  </si>
  <si>
    <t>ตรวจยีนที่ตรวจพ่อ-แม่และลูก</t>
  </si>
  <si>
    <t>ตรวจโรคทางพันธุกรรม</t>
  </si>
  <si>
    <t>ตัวอ่อนแช่แข็งโคพื้นเมืองของไทย</t>
  </si>
  <si>
    <t>น้ำเชื้อแช่แข็งโคพื้นเมืองไทย</t>
  </si>
  <si>
    <t>วิเคราะห์รูปพันธุกรรมโคพื้นเมือง</t>
  </si>
  <si>
    <t>วิธีวิเคราะห์ที่พัฒนาได้และทดสอบความชำนาญและขอบข่ายที่ได้รับการรับรองมาตรฐานห้องปฏิบัติการ</t>
  </si>
  <si>
    <t>ผลงานวิจัยด้านสุขภาพสัตว์</t>
  </si>
  <si>
    <t>จำนวนตัวอย่างสินค้าปศุสัตว์ที่ตรวจสอบ</t>
  </si>
  <si>
    <t>จำนวนตัวอย่างน้ำเสียที่ตรวจวิเคราะห์</t>
  </si>
  <si>
    <t>ใบอนุญาต ทะเบียน</t>
  </si>
  <si>
    <t>ฟาร์มที่ตรวจรับรอง</t>
  </si>
  <si>
    <t>ฟาร์มที่ได้รับคำแนะนำ</t>
  </si>
  <si>
    <t>โรงงานที่ได้รับคำแนะนำ</t>
  </si>
  <si>
    <t>โรงงานอาหารสัตว์ที่ตรวจรับรอง</t>
  </si>
  <si>
    <t>โรงฆ่าสัตว์ภายในประเทศที่ตรวจรับรอง</t>
  </si>
  <si>
    <t>โรงงานเนื้อและผลิตภัณฑ์ส่งออกที่ตรวจรับรอง</t>
  </si>
  <si>
    <t>คอมพาร์ทเมนต์ที่รับรอง</t>
  </si>
  <si>
    <t>จำนวนเรื่องที่ให้ความรู้ด้านความปลอดภัยอาหาร</t>
  </si>
  <si>
    <t>ตัวอย่างสารตกค้างที่จัดเก็บ</t>
  </si>
  <si>
    <t>เกษตรกรได้รับการถ่ายทอดความรู้</t>
  </si>
  <si>
    <t>องค์กร/กลุ่มเกษตรกรที่ได้รับการพัฒนา</t>
  </si>
  <si>
    <t>เกษตรกรได้รับการบริการ</t>
  </si>
  <si>
    <t>ผลิตภัณฑ์เนื้อสัตว์ที่ได้รับการพัฒนา</t>
  </si>
  <si>
    <t>เกษตรกรที่ได้รับการพัฒนาด้านผลิตภัณฑ์นม</t>
  </si>
  <si>
    <t>เกษตรกรภาคใต้ได้รับการถ่ายทอดความรู้</t>
  </si>
  <si>
    <t>องค์กร/กลุ่มเกษตรกรภาคใต้ได้รับการพัฒนา</t>
  </si>
  <si>
    <t>เกษตรกรภาคใต้ได้รับการบริการ</t>
  </si>
  <si>
    <t>โครงการความร่วมมือระหว่างประเทศ</t>
  </si>
  <si>
    <t>โครงการวิจัยเศรษฐกิจการปศุสัตว์</t>
  </si>
  <si>
    <t>ฟาร์มโคนมที่ได้รับการพัฒนา</t>
  </si>
  <si>
    <t>โคที่ได้รับการจดทะเบียน</t>
  </si>
  <si>
    <t>ผลงานวิจัยด้านพัฒนาระบบฟาร์มปศุสัตว์</t>
  </si>
  <si>
    <t>โคนม</t>
  </si>
  <si>
    <t>โคเนื้อ</t>
  </si>
  <si>
    <t>กระบือ</t>
  </si>
  <si>
    <t>อูฐ</t>
  </si>
  <si>
    <t>สุกร</t>
  </si>
  <si>
    <t>สัตว์เคี้ยวเอื้องขนาดเล็ก</t>
  </si>
  <si>
    <t>สัตว์ปีก</t>
  </si>
  <si>
    <t>ผลงานวิจัยปศุสัตว์ ด้านปรับปรุงพันธุ์สัตว์</t>
  </si>
  <si>
    <t>แหล่งพันธุกรรมสัตว์ แหล่งพันธุกรรมพืชอาหารสัตว์และจุลินทรีย์ ที่ศึกษาวิจัย</t>
  </si>
  <si>
    <t>เกษตรกรปรับเปลี่ยนการผลิตเข้าสู่ระบบปศุสัตวอินทรีย์</t>
  </si>
  <si>
    <t>ฟาร์มเครือข่ายกระจายพันธุ์</t>
  </si>
  <si>
    <t>ศูนย์เพาะเลี้ยงสัตว์เลี้ยงไทย</t>
  </si>
  <si>
    <t>พันธุ์พืชอาหารสัตว์ที่เกษตรกรผลิตได้จากโครงการพัฒนาอาชีพ</t>
  </si>
  <si>
    <t>จำนวนเกษตรกรที่รับบริการด้านอาหารสัตว์</t>
  </si>
  <si>
    <t>จำนวนเกษตรกรที่รับการฝึกอบรม</t>
  </si>
  <si>
    <t>ผลงานวิจัยปศุสัตว์ ด้านอาหารสัตว์</t>
  </si>
  <si>
    <t>จำนวนเรื่องที่ถ่ายทอดเทคโนโลยีด้านอาหารสัตว์</t>
  </si>
  <si>
    <t>สัตว์ที่ได้รับการรักษาพยาบาล</t>
  </si>
  <si>
    <t>พื้นที่ที่ควบคุมแก้ไขโรคไข้หวัดนก</t>
  </si>
  <si>
    <t>จำนวนครั้งที่ควบคุมการเคลื่อนย้ายสัตว์</t>
  </si>
  <si>
    <t>จำนวนปศุสัตว์ที่ได้รับการผสมเทียม</t>
  </si>
  <si>
    <t>จำนวนตัวอ่อนที่ย้ายฝาก</t>
  </si>
  <si>
    <t>จำนวนตัวอ่อนที่ผลิต</t>
  </si>
  <si>
    <t>น้ำเชื้อ</t>
  </si>
  <si>
    <t>จำนวนศูนย์ผลิตน้ำเชื้อที่ได้รับการตรวจสอบรับรอง</t>
  </si>
  <si>
    <t>พ่อโคที่เข้าทดสอบ</t>
  </si>
  <si>
    <t>แม่โคที่เข้าทดสอบ</t>
  </si>
  <si>
    <t>ตัวอย่างที่เก็บรักษา</t>
  </si>
  <si>
    <t>ตัวอย่างสินค้าที่ตรวจวิเคราะห์</t>
  </si>
  <si>
    <t>วิธี</t>
  </si>
  <si>
    <t>ตัวอย่างส่งออกที่วิเคราะห์</t>
  </si>
  <si>
    <t>ตัวอย่างที่ส่งตรวจ</t>
  </si>
  <si>
    <t>อาหารสัตว์นำเข้าที่ตรวจสอบ</t>
  </si>
  <si>
    <t>ตัวอย่างชีววัตถุที่ตรวจสอบ</t>
  </si>
  <si>
    <t>รายการที่ศึกษาวิจัยวัคซีนไข้หวัดนก</t>
  </si>
  <si>
    <t>ต้นทุนรวม เพิ่ม/(ลด) %</t>
  </si>
  <si>
    <t>หน่วยนับ เพิ่ม/(ลด)  %</t>
  </si>
  <si>
    <t>ต้นทุนต่อหน่วยเพิ่ม/(ลด)  %</t>
  </si>
  <si>
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 (ต่อ)</t>
  </si>
  <si>
    <t>ต้นทุนผันแปรเพิ่มขึ้น</t>
  </si>
  <si>
    <t>ค่าใช้จ่ายทางตรง</t>
  </si>
  <si>
    <t>ค่าใช้จ่ายทางอ้อม</t>
  </si>
  <si>
    <t>ค่าตอบแทน ใช้สอย
และสาธารณูปโภค</t>
  </si>
  <si>
    <t>ค่าเสื่อมราคา
และค่าตัดจำหน่าย</t>
  </si>
  <si>
    <t>8.  ค่าใช้จ่ายต้นทุนในการกู้ยืม</t>
  </si>
  <si>
    <t>9.  ค่าใช้จ่ายค่าจำหน่ายจากการขายสินทรัพย์</t>
  </si>
  <si>
    <t>10.  เงินช่วยผู้ประสบภัย</t>
  </si>
  <si>
    <t>11. ค่าใช้จ่ายอื่น</t>
  </si>
  <si>
    <t>ต้นทุนผันแปรลดลง</t>
  </si>
  <si>
    <t>ต้นทุนคงที่ลดลง</t>
  </si>
  <si>
    <t>ด่านกักกันสัตว์ฉะเชิงเทรา</t>
  </si>
  <si>
    <t>สถานีวิจัยทดสอบพันธุ์สัตว์มหาสารคาม</t>
  </si>
  <si>
    <t>ต้นทุนทางตรง ปีงบประมาณ พ.ศ. 2553</t>
  </si>
  <si>
    <t>ปีงบประมาณ พ.ศ. 2553</t>
  </si>
  <si>
    <r>
      <t>ตารางที่ 12</t>
    </r>
    <r>
      <rPr>
        <b/>
        <sz val="16"/>
        <rFont val="TH SarabunPSK"/>
        <family val="2"/>
      </rPr>
      <t xml:space="preserve">  รายงานเปรียบเทียบต้นทุนทางอ้อมตามลักษณะของต้นทุน  (คงที่/ผันแปร)</t>
    </r>
  </si>
  <si>
    <r>
      <t>ต้นทุนคงที่  หมายถึง  ต้นทุนที่</t>
    </r>
    <r>
      <rPr>
        <b/>
        <u/>
        <sz val="16"/>
        <color indexed="10"/>
        <rFont val="TH SarabunPSK"/>
        <family val="2"/>
      </rPr>
      <t>ไม่ได้</t>
    </r>
    <r>
      <rPr>
        <b/>
        <sz val="16"/>
        <rFont val="TH SarabunPSK"/>
        <family val="2"/>
      </rPr>
      <t>เปลี่ยนแปลงไปตามปริมาณกิจกรรมหรือผลผลิตของหน่วยงาน</t>
    </r>
  </si>
  <si>
    <t>ค่าวัสดุลดลง เนื่องจาก การดำเนินการโอนวัสดุในระบบ GFMIS ให้หน่วยงาน ตามการใช้งานจริง , ค่าใช้จ่ายด้านการฝึกอบรมในประเทศ และค่าประชาสัมพันธ์ ลดลง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</si>
  <si>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ค่าซ่อมแซมและค่าบำรุงรักษาเพิ่มขึ้น</t>
  </si>
  <si>
    <t>ค่าตอบแทนพนักงานราชการและค่าครองชีพเพิ่มขึ้น เนื่องจาก การปรับกรอบพนักงานราชการตามการปฏิบัติงานจริง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</si>
  <si>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ค่าเชื้อเพลิงเพิ่มขึ้น</t>
  </si>
  <si>
    <t>ค่าตอบแทนพนักงานราชการเพิ่มขึ้น เนื่องจาก การปรับกรอบพนักงานราชการตามการปฏิบัติงานจริง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</si>
  <si>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ค่าใช้จ่ายด้านการฝึกอบรมในประเทศเพิ่มขึ้น</t>
  </si>
  <si>
    <t>ค่าวัสดุเพิ่มขึ้น เนื่องจาก การดำเนินการโอนวัสดุในระบบ GFMIS ให้หน่วยงาน ตามการใช้งานจริง</t>
  </si>
  <si>
    <t>ค่าวัสดุเพิ่มขึ้น เนื่องจาก การดำเนินการโอนวัสดุในระบบ GFMIS ให้หน่วยงาน ตามการใช้งานจริง, ค่าซ่อมแซมและค่าบำรุงรักษา และค่าใช้จ่ายด้านการฝึกอบรมในประเทศ เพิ่มขึ้น</t>
  </si>
  <si>
    <t>ค่าวัสดุลดลง เนื่องจาก การดำเนินการโอนวัสดุในระบบ GFMIS ให้หน่วยงาน ตามการใช้งานจริง</t>
  </si>
  <si>
    <t xml:space="preserve">ค่าซ่อมแซมและค่าบำรุงรักษาเพิ่มขึ้น </t>
  </si>
  <si>
    <t>ค่าวัสดุเพิ่มขึ้น เนื่องจาก การดำเนินการโอนวัสดุในระบบ GFMIS ให้หน่วยงาน ตามการใช้งานจริง , ค่าซ่อมแซมและค่าบำรุงรักษา , ค่าเชื้อเพลิง และค่าจ้างเหมาบริการบุคคลภายนอก เพิ่มขึ้น</t>
  </si>
  <si>
    <t>ค่าวัสดุลดลง เนื่องจาก การดำเนินการโอนวัสดุในระบบ GFMIS ให้หน่วยงาน ตามการใช้งานจริง , ค่าซ่อมแซมและค่าบำรุงรักษา , ค่าจ้างเหมาบริการบุคคลภายนอก และค่าเบี้ยเลี้ยง ลดลง</t>
  </si>
  <si>
    <t>เงินช่วยการศึกษาบุตร และเงินช่วยค่ารักษาพยาบาลประเภทผู้ป่วยนอกรพ.รัฐ เพิ่มขึ้น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</si>
</sst>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8" formatCode="_-* #,##0_-;\-* #,##0_-;_-* &quot;-&quot;??_-;_-@_-"/>
    <numFmt numFmtId="169" formatCode="#,##0.00_ ;[Red]\-#,##0.00\ "/>
    <numFmt numFmtId="170" formatCode="#,##0.00%"/>
    <numFmt numFmtId="171" formatCode="0,000.00%"/>
    <numFmt numFmtId="177" formatCode="#,##0.00_ ;\-#,##0.00\ "/>
    <numFmt numFmtId="184" formatCode="_(* #,##0.00_);_(* \(#,##0.00\);_(* &quot;-&quot;??_);_(@_)"/>
  </numFmts>
  <fonts count="58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charset val="222"/>
    </font>
    <font>
      <sz val="14"/>
      <name val="Cordia New"/>
      <charset val="222"/>
    </font>
    <font>
      <sz val="14"/>
      <name val="Cordia New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u/>
      <sz val="16"/>
      <color indexed="60"/>
      <name val="TH SarabunPSK"/>
      <family val="2"/>
    </font>
    <font>
      <b/>
      <sz val="16"/>
      <color indexed="60"/>
      <name val="TH SarabunPSK"/>
      <family val="2"/>
    </font>
    <font>
      <b/>
      <u/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5"/>
      <name val="TH SarabunPSK"/>
      <family val="2"/>
    </font>
    <font>
      <b/>
      <sz val="15"/>
      <color indexed="12"/>
      <name val="TH SarabunPSK"/>
      <family val="2"/>
    </font>
    <font>
      <b/>
      <sz val="15"/>
      <color indexed="14"/>
      <name val="TH SarabunPSK"/>
      <family val="2"/>
    </font>
    <font>
      <sz val="15"/>
      <color indexed="10"/>
      <name val="TH SarabunPSK"/>
      <family val="2"/>
    </font>
    <font>
      <b/>
      <sz val="16"/>
      <color indexed="12"/>
      <name val="TH SarabunPSK"/>
      <family val="2"/>
    </font>
    <font>
      <b/>
      <u/>
      <sz val="16"/>
      <color indexed="12"/>
      <name val="TH SarabunPSK"/>
      <family val="2"/>
    </font>
    <font>
      <b/>
      <sz val="16"/>
      <color indexed="20"/>
      <name val="TH SarabunPSK"/>
      <family val="2"/>
    </font>
    <font>
      <b/>
      <u/>
      <sz val="16"/>
      <color indexed="20"/>
      <name val="TH SarabunPSK"/>
      <family val="2"/>
    </font>
    <font>
      <sz val="14"/>
      <color indexed="21"/>
      <name val="TH SarabunPS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indexed="81"/>
      <name val="Tahoma"/>
      <charset val="222"/>
    </font>
    <font>
      <sz val="16"/>
      <color indexed="12"/>
      <name val="TH SarabunPSK"/>
      <family val="2"/>
    </font>
    <font>
      <sz val="9"/>
      <color indexed="81"/>
      <name val="Tahoma"/>
      <charset val="222"/>
    </font>
    <font>
      <sz val="10"/>
      <color indexed="8"/>
      <name val="Arial"/>
      <charset val="222"/>
    </font>
    <font>
      <sz val="10"/>
      <color indexed="8"/>
      <name val="Tahoma"/>
      <charset val="222"/>
    </font>
    <font>
      <sz val="8"/>
      <name val="Tahoma"/>
      <charset val="222"/>
    </font>
    <font>
      <b/>
      <sz val="16"/>
      <color indexed="8"/>
      <name val="TH SarabunPSK"/>
      <family val="2"/>
    </font>
    <font>
      <u/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color indexed="21"/>
      <name val="TH SarabunPSK"/>
      <family val="2"/>
    </font>
    <font>
      <b/>
      <sz val="14"/>
      <color indexed="9"/>
      <name val="TH SarabunPSK"/>
      <family val="2"/>
    </font>
    <font>
      <b/>
      <sz val="15"/>
      <color indexed="9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32" fillId="20" borderId="1" applyNumberFormat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50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3" fillId="21" borderId="2" applyNumberFormat="0" applyAlignment="0" applyProtection="0"/>
    <xf numFmtId="0" fontId="40" fillId="0" borderId="6" applyNumberFormat="0" applyFill="0" applyAlignment="0" applyProtection="0"/>
    <xf numFmtId="0" fontId="35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50" fillId="0" borderId="0"/>
    <xf numFmtId="0" fontId="50" fillId="0" borderId="0"/>
    <xf numFmtId="0" fontId="39" fillId="7" borderId="1" applyNumberFormat="0" applyAlignment="0" applyProtection="0"/>
    <xf numFmtId="0" fontId="41" fillId="22" borderId="0" applyNumberFormat="0" applyBorder="0" applyAlignment="0" applyProtection="0"/>
    <xf numFmtId="9" fontId="1" fillId="0" borderId="0" applyFont="0" applyFill="0" applyBorder="0" applyAlignment="0" applyProtection="0"/>
    <xf numFmtId="0" fontId="44" fillId="0" borderId="9" applyNumberFormat="0" applyFill="0" applyAlignment="0" applyProtection="0"/>
    <xf numFmtId="0" fontId="31" fillId="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42" fillId="20" borderId="8" applyNumberFormat="0" applyAlignment="0" applyProtection="0"/>
    <xf numFmtId="0" fontId="1" fillId="23" borderId="7" applyNumberFormat="0" applyFont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</cellStyleXfs>
  <cellXfs count="645">
    <xf numFmtId="0" fontId="0" fillId="0" borderId="0" xfId="0"/>
    <xf numFmtId="0" fontId="7" fillId="0" borderId="0" xfId="0" applyFont="1"/>
    <xf numFmtId="0" fontId="7" fillId="0" borderId="0" xfId="0" applyFont="1" applyFill="1"/>
    <xf numFmtId="43" fontId="7" fillId="0" borderId="0" xfId="26" applyNumberFormat="1" applyFont="1" applyFill="1"/>
    <xf numFmtId="43" fontId="6" fillId="0" borderId="0" xfId="26" applyNumberFormat="1" applyFont="1" applyFill="1"/>
    <xf numFmtId="168" fontId="7" fillId="0" borderId="0" xfId="26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Fill="1" applyBorder="1" applyAlignment="1">
      <alignment horizontal="right" vertical="center"/>
    </xf>
    <xf numFmtId="0" fontId="10" fillId="0" borderId="10" xfId="0" applyFont="1" applyFill="1" applyBorder="1"/>
    <xf numFmtId="43" fontId="10" fillId="0" borderId="10" xfId="26" applyFont="1" applyFill="1" applyBorder="1"/>
    <xf numFmtId="43" fontId="10" fillId="0" borderId="10" xfId="26" applyFont="1" applyFill="1" applyBorder="1" applyAlignment="1">
      <alignment horizontal="center"/>
    </xf>
    <xf numFmtId="43" fontId="9" fillId="0" borderId="10" xfId="26" applyNumberFormat="1" applyFont="1" applyFill="1" applyBorder="1"/>
    <xf numFmtId="0" fontId="10" fillId="0" borderId="10" xfId="0" applyFont="1" applyFill="1" applyBorder="1" applyAlignment="1">
      <alignment horizontal="left"/>
    </xf>
    <xf numFmtId="43" fontId="9" fillId="0" borderId="11" xfId="26" applyNumberFormat="1" applyFont="1" applyFill="1" applyBorder="1" applyAlignment="1">
      <alignment vertical="center"/>
    </xf>
    <xf numFmtId="43" fontId="10" fillId="0" borderId="0" xfId="26" applyFont="1" applyFill="1"/>
    <xf numFmtId="43" fontId="10" fillId="0" borderId="0" xfId="26" applyFont="1"/>
    <xf numFmtId="43" fontId="9" fillId="0" borderId="0" xfId="26" applyNumberFormat="1" applyFont="1" applyFill="1"/>
    <xf numFmtId="168" fontId="10" fillId="0" borderId="0" xfId="26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3" fontId="10" fillId="0" borderId="0" xfId="26" applyNumberFormat="1" applyFont="1" applyFill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/>
    </xf>
    <xf numFmtId="49" fontId="10" fillId="0" borderId="10" xfId="21" applyNumberFormat="1" applyFont="1" applyFill="1" applyBorder="1" applyAlignment="1">
      <alignment vertical="center" wrapText="1"/>
    </xf>
    <xf numFmtId="49" fontId="10" fillId="0" borderId="10" xfId="21" applyNumberFormat="1" applyFont="1" applyFill="1" applyBorder="1" applyAlignment="1">
      <alignment vertical="center"/>
    </xf>
    <xf numFmtId="0" fontId="10" fillId="0" borderId="10" xfId="22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3" fontId="9" fillId="0" borderId="10" xfId="26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/>
    </xf>
    <xf numFmtId="0" fontId="9" fillId="0" borderId="10" xfId="0" applyFont="1" applyFill="1" applyBorder="1" applyAlignment="1">
      <alignment vertical="center" wrapText="1"/>
    </xf>
    <xf numFmtId="43" fontId="10" fillId="0" borderId="0" xfId="0" applyNumberFormat="1" applyFont="1" applyFill="1"/>
    <xf numFmtId="0" fontId="10" fillId="0" borderId="10" xfId="22" applyFont="1" applyFill="1" applyBorder="1" applyAlignment="1">
      <alignment vertical="center"/>
    </xf>
    <xf numFmtId="43" fontId="10" fillId="0" borderId="10" xfId="0" applyNumberFormat="1" applyFont="1" applyFill="1" applyBorder="1"/>
    <xf numFmtId="170" fontId="10" fillId="0" borderId="10" xfId="46" applyNumberFormat="1" applyFont="1" applyFill="1" applyBorder="1"/>
    <xf numFmtId="0" fontId="9" fillId="0" borderId="10" xfId="0" applyFont="1" applyFill="1" applyBorder="1" applyAlignment="1"/>
    <xf numFmtId="43" fontId="10" fillId="0" borderId="10" xfId="26" applyFont="1" applyFill="1" applyBorder="1" applyAlignment="1">
      <alignment horizontal="center" vertical="center" wrapText="1"/>
    </xf>
    <xf numFmtId="10" fontId="10" fillId="0" borderId="10" xfId="46" applyNumberFormat="1" applyFont="1" applyFill="1" applyBorder="1"/>
    <xf numFmtId="43" fontId="10" fillId="24" borderId="10" xfId="26" applyFont="1" applyFill="1" applyBorder="1"/>
    <xf numFmtId="0" fontId="9" fillId="0" borderId="11" xfId="0" applyFont="1" applyFill="1" applyBorder="1" applyAlignment="1">
      <alignment horizontal="center" vertical="center"/>
    </xf>
    <xf numFmtId="10" fontId="10" fillId="0" borderId="11" xfId="0" applyNumberFormat="1" applyFont="1" applyBorder="1"/>
    <xf numFmtId="49" fontId="8" fillId="0" borderId="0" xfId="0" applyNumberFormat="1" applyFont="1" applyFill="1" applyBorder="1" applyAlignment="1">
      <alignment vertical="center"/>
    </xf>
    <xf numFmtId="49" fontId="10" fillId="0" borderId="10" xfId="21" applyNumberFormat="1" applyFont="1" applyFill="1" applyBorder="1" applyAlignment="1">
      <alignment vertical="center" wrapText="1"/>
    </xf>
    <xf numFmtId="43" fontId="10" fillId="0" borderId="10" xfId="26" applyFont="1" applyFill="1" applyBorder="1"/>
    <xf numFmtId="43" fontId="10" fillId="0" borderId="10" xfId="0" applyNumberFormat="1" applyFont="1" applyFill="1" applyBorder="1"/>
    <xf numFmtId="49" fontId="10" fillId="0" borderId="10" xfId="21" applyNumberFormat="1" applyFont="1" applyFill="1" applyBorder="1" applyAlignment="1">
      <alignment vertical="center"/>
    </xf>
    <xf numFmtId="0" fontId="10" fillId="0" borderId="10" xfId="22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43" fontId="17" fillId="0" borderId="0" xfId="26" applyFont="1"/>
    <xf numFmtId="0" fontId="17" fillId="0" borderId="0" xfId="0" applyFont="1"/>
    <xf numFmtId="168" fontId="17" fillId="0" borderId="0" xfId="26" applyNumberFormat="1" applyFont="1"/>
    <xf numFmtId="0" fontId="17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43" fontId="18" fillId="0" borderId="10" xfId="26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168" fontId="18" fillId="0" borderId="10" xfId="26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43" fontId="18" fillId="0" borderId="10" xfId="26" applyFont="1" applyFill="1" applyBorder="1" applyAlignment="1">
      <alignment horizontal="left"/>
    </xf>
    <xf numFmtId="168" fontId="18" fillId="0" borderId="10" xfId="26" applyNumberFormat="1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0" fontId="17" fillId="0" borderId="10" xfId="0" applyFont="1" applyBorder="1"/>
    <xf numFmtId="43" fontId="17" fillId="0" borderId="10" xfId="26" applyFont="1" applyBorder="1"/>
    <xf numFmtId="43" fontId="17" fillId="0" borderId="10" xfId="0" applyNumberFormat="1" applyFont="1" applyBorder="1"/>
    <xf numFmtId="168" fontId="17" fillId="0" borderId="10" xfId="26" applyNumberFormat="1" applyFont="1" applyBorder="1"/>
    <xf numFmtId="0" fontId="17" fillId="0" borderId="10" xfId="0" applyFont="1" applyBorder="1" applyAlignment="1">
      <alignment horizontal="center"/>
    </xf>
    <xf numFmtId="0" fontId="17" fillId="0" borderId="10" xfId="0" applyFont="1" applyFill="1" applyBorder="1"/>
    <xf numFmtId="43" fontId="17" fillId="0" borderId="10" xfId="26" applyFont="1" applyFill="1" applyBorder="1"/>
    <xf numFmtId="168" fontId="17" fillId="0" borderId="10" xfId="26" applyNumberFormat="1" applyFont="1" applyFill="1" applyBorder="1"/>
    <xf numFmtId="0" fontId="17" fillId="0" borderId="10" xfId="0" applyFont="1" applyFill="1" applyBorder="1" applyAlignment="1">
      <alignment horizontal="center"/>
    </xf>
    <xf numFmtId="0" fontId="17" fillId="0" borderId="0" xfId="0" applyFont="1" applyFill="1"/>
    <xf numFmtId="43" fontId="17" fillId="0" borderId="0" xfId="0" applyNumberFormat="1" applyFont="1" applyFill="1"/>
    <xf numFmtId="0" fontId="17" fillId="0" borderId="10" xfId="0" applyFont="1" applyFill="1" applyBorder="1" applyAlignment="1">
      <alignment horizontal="left" vertical="center"/>
    </xf>
    <xf numFmtId="43" fontId="18" fillId="0" borderId="11" xfId="26" applyFont="1" applyBorder="1"/>
    <xf numFmtId="43" fontId="18" fillId="0" borderId="11" xfId="0" applyNumberFormat="1" applyFont="1" applyBorder="1"/>
    <xf numFmtId="0" fontId="18" fillId="0" borderId="0" xfId="0" applyFont="1"/>
    <xf numFmtId="43" fontId="17" fillId="0" borderId="0" xfId="26" applyFont="1" applyFill="1"/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43" fontId="18" fillId="0" borderId="10" xfId="26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3" fontId="17" fillId="0" borderId="10" xfId="26" applyNumberFormat="1" applyFont="1" applyFill="1" applyBorder="1" applyAlignment="1">
      <alignment vertical="center"/>
    </xf>
    <xf numFmtId="43" fontId="17" fillId="0" borderId="10" xfId="26" applyFont="1" applyFill="1" applyBorder="1" applyAlignment="1">
      <alignment horizontal="center" vertical="center"/>
    </xf>
    <xf numFmtId="43" fontId="17" fillId="0" borderId="10" xfId="26" applyFont="1" applyFill="1" applyBorder="1" applyAlignment="1">
      <alignment vertical="center"/>
    </xf>
    <xf numFmtId="3" fontId="17" fillId="0" borderId="10" xfId="26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10" fontId="17" fillId="0" borderId="10" xfId="46" applyNumberFormat="1" applyFont="1" applyBorder="1"/>
    <xf numFmtId="43" fontId="17" fillId="24" borderId="10" xfId="26" applyFont="1" applyFill="1" applyBorder="1"/>
    <xf numFmtId="168" fontId="17" fillId="24" borderId="10" xfId="26" applyNumberFormat="1" applyFont="1" applyFill="1" applyBorder="1"/>
    <xf numFmtId="0" fontId="17" fillId="24" borderId="10" xfId="0" applyFont="1" applyFill="1" applyBorder="1" applyAlignment="1">
      <alignment horizontal="center" vertical="center" wrapText="1"/>
    </xf>
    <xf numFmtId="0" fontId="17" fillId="24" borderId="10" xfId="0" applyFont="1" applyFill="1" applyBorder="1"/>
    <xf numFmtId="168" fontId="17" fillId="0" borderId="0" xfId="26" applyNumberFormat="1" applyFont="1" applyFill="1" applyAlignment="1">
      <alignment horizontal="center"/>
    </xf>
    <xf numFmtId="43" fontId="18" fillId="0" borderId="0" xfId="26" applyNumberFormat="1" applyFont="1" applyFill="1"/>
    <xf numFmtId="0" fontId="17" fillId="24" borderId="10" xfId="0" applyFont="1" applyFill="1" applyBorder="1" applyAlignment="1">
      <alignment horizontal="center"/>
    </xf>
    <xf numFmtId="10" fontId="17" fillId="24" borderId="10" xfId="46" applyNumberFormat="1" applyFont="1" applyFill="1" applyBorder="1"/>
    <xf numFmtId="43" fontId="17" fillId="0" borderId="10" xfId="26" applyFont="1" applyFill="1" applyBorder="1" applyAlignment="1">
      <alignment horizontal="center"/>
    </xf>
    <xf numFmtId="43" fontId="17" fillId="0" borderId="0" xfId="0" applyNumberFormat="1" applyFont="1"/>
    <xf numFmtId="43" fontId="17" fillId="24" borderId="10" xfId="26" applyNumberFormat="1" applyFont="1" applyFill="1" applyBorder="1" applyAlignment="1">
      <alignment vertical="center"/>
    </xf>
    <xf numFmtId="43" fontId="17" fillId="24" borderId="10" xfId="26" applyFont="1" applyFill="1" applyBorder="1" applyAlignment="1">
      <alignment horizontal="center" vertical="center"/>
    </xf>
    <xf numFmtId="43" fontId="17" fillId="24" borderId="10" xfId="26" applyFont="1" applyFill="1" applyBorder="1" applyAlignment="1">
      <alignment vertical="center"/>
    </xf>
    <xf numFmtId="3" fontId="17" fillId="24" borderId="10" xfId="26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43" fontId="18" fillId="0" borderId="11" xfId="26" applyNumberFormat="1" applyFont="1" applyFill="1" applyBorder="1" applyAlignment="1">
      <alignment vertical="center"/>
    </xf>
    <xf numFmtId="43" fontId="18" fillId="0" borderId="0" xfId="26" applyNumberFormat="1" applyFont="1" applyFill="1" applyBorder="1" applyAlignment="1">
      <alignment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2" xfId="0" applyFont="1" applyFill="1" applyBorder="1" applyAlignment="1">
      <alignment horizontal="left"/>
    </xf>
    <xf numFmtId="43" fontId="17" fillId="0" borderId="12" xfId="26" applyFont="1" applyFill="1" applyBorder="1" applyAlignment="1">
      <alignment horizontal="center" vertical="center"/>
    </xf>
    <xf numFmtId="3" fontId="17" fillId="0" borderId="12" xfId="26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43" fontId="17" fillId="0" borderId="12" xfId="26" applyFont="1" applyFill="1" applyBorder="1" applyAlignment="1">
      <alignment vertical="center"/>
    </xf>
    <xf numFmtId="0" fontId="17" fillId="0" borderId="10" xfId="0" applyFont="1" applyFill="1" applyBorder="1" applyAlignment="1">
      <alignment horizontal="left"/>
    </xf>
    <xf numFmtId="43" fontId="17" fillId="0" borderId="0" xfId="26" applyNumberFormat="1" applyFont="1" applyFill="1"/>
    <xf numFmtId="169" fontId="17" fillId="0" borderId="0" xfId="31" applyNumberFormat="1" applyFont="1" applyFill="1"/>
    <xf numFmtId="0" fontId="17" fillId="0" borderId="10" xfId="0" applyNumberFormat="1" applyFont="1" applyFill="1" applyBorder="1" applyAlignment="1">
      <alignment horizontal="left"/>
    </xf>
    <xf numFmtId="3" fontId="17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wrapText="1"/>
    </xf>
    <xf numFmtId="3" fontId="17" fillId="0" borderId="10" xfId="26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15" fillId="0" borderId="0" xfId="0" applyFont="1"/>
    <xf numFmtId="43" fontId="20" fillId="0" borderId="10" xfId="26" applyNumberFormat="1" applyFont="1" applyFill="1" applyBorder="1" applyAlignment="1">
      <alignment horizontal="center" vertical="center" wrapText="1"/>
    </xf>
    <xf numFmtId="168" fontId="20" fillId="0" borderId="10" xfId="26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/>
    </xf>
    <xf numFmtId="43" fontId="17" fillId="0" borderId="12" xfId="26" applyNumberFormat="1" applyFont="1" applyFill="1" applyBorder="1" applyAlignment="1">
      <alignment vertical="center"/>
    </xf>
    <xf numFmtId="170" fontId="17" fillId="0" borderId="12" xfId="46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3" fontId="17" fillId="0" borderId="0" xfId="0" applyNumberFormat="1" applyFont="1" applyFill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43" fontId="17" fillId="24" borderId="12" xfId="26" applyFont="1" applyFill="1" applyBorder="1" applyAlignment="1">
      <alignment vertical="center"/>
    </xf>
    <xf numFmtId="43" fontId="17" fillId="24" borderId="12" xfId="26" applyFont="1" applyFill="1" applyBorder="1" applyAlignment="1">
      <alignment horizontal="center" vertical="center"/>
    </xf>
    <xf numFmtId="0" fontId="15" fillId="0" borderId="0" xfId="0" applyFont="1" applyFill="1"/>
    <xf numFmtId="43" fontId="15" fillId="0" borderId="0" xfId="0" applyNumberFormat="1" applyFont="1" applyFill="1"/>
    <xf numFmtId="0" fontId="9" fillId="0" borderId="0" xfId="0" applyFont="1" applyFill="1" applyBorder="1" applyAlignment="1">
      <alignment horizontal="center" vertical="top"/>
    </xf>
    <xf numFmtId="0" fontId="21" fillId="25" borderId="13" xfId="0" applyFont="1" applyFill="1" applyBorder="1" applyAlignment="1">
      <alignment vertical="top"/>
    </xf>
    <xf numFmtId="43" fontId="20" fillId="25" borderId="14" xfId="26" applyNumberFormat="1" applyFont="1" applyFill="1" applyBorder="1" applyAlignment="1">
      <alignment vertical="top"/>
    </xf>
    <xf numFmtId="168" fontId="15" fillId="25" borderId="14" xfId="26" applyNumberFormat="1" applyFont="1" applyFill="1" applyBorder="1" applyAlignment="1">
      <alignment horizontal="center" vertical="top"/>
    </xf>
    <xf numFmtId="0" fontId="15" fillId="25" borderId="14" xfId="0" applyFont="1" applyFill="1" applyBorder="1" applyAlignment="1">
      <alignment horizontal="center" vertical="top"/>
    </xf>
    <xf numFmtId="43" fontId="15" fillId="25" borderId="15" xfId="26" applyNumberFormat="1" applyFont="1" applyFill="1" applyBorder="1" applyAlignment="1">
      <alignment vertical="top"/>
    </xf>
    <xf numFmtId="0" fontId="15" fillId="0" borderId="10" xfId="0" applyFont="1" applyFill="1" applyBorder="1" applyAlignment="1">
      <alignment horizontal="left" vertical="top" wrapText="1"/>
    </xf>
    <xf numFmtId="43" fontId="15" fillId="0" borderId="15" xfId="26" applyFont="1" applyFill="1" applyBorder="1" applyAlignment="1">
      <alignment vertical="top"/>
    </xf>
    <xf numFmtId="43" fontId="15" fillId="0" borderId="10" xfId="26" applyFont="1" applyFill="1" applyBorder="1" applyAlignment="1">
      <alignment horizontal="center" vertical="top"/>
    </xf>
    <xf numFmtId="43" fontId="15" fillId="0" borderId="10" xfId="0" applyNumberFormat="1" applyFont="1" applyFill="1" applyBorder="1" applyAlignment="1">
      <alignment horizontal="center" vertical="top"/>
    </xf>
    <xf numFmtId="3" fontId="15" fillId="0" borderId="10" xfId="26" applyNumberFormat="1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43" fontId="15" fillId="0" borderId="10" xfId="26" applyNumberFormat="1" applyFont="1" applyFill="1" applyBorder="1" applyAlignment="1">
      <alignment vertical="top"/>
    </xf>
    <xf numFmtId="0" fontId="20" fillId="25" borderId="14" xfId="0" applyFont="1" applyFill="1" applyBorder="1" applyAlignment="1">
      <alignment horizontal="center" vertical="top"/>
    </xf>
    <xf numFmtId="43" fontId="15" fillId="25" borderId="14" xfId="0" applyNumberFormat="1" applyFont="1" applyFill="1" applyBorder="1" applyAlignment="1">
      <alignment horizontal="center" vertical="top"/>
    </xf>
    <xf numFmtId="3" fontId="20" fillId="25" borderId="14" xfId="26" applyNumberFormat="1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vertical="top" wrapText="1"/>
    </xf>
    <xf numFmtId="0" fontId="21" fillId="25" borderId="13" xfId="0" applyFont="1" applyFill="1" applyBorder="1" applyAlignment="1">
      <alignment vertical="top" wrapText="1"/>
    </xf>
    <xf numFmtId="43" fontId="20" fillId="0" borderId="17" xfId="26" applyNumberFormat="1" applyFont="1" applyFill="1" applyBorder="1" applyAlignment="1">
      <alignment vertical="top"/>
    </xf>
    <xf numFmtId="43" fontId="20" fillId="0" borderId="11" xfId="26" applyNumberFormat="1" applyFont="1" applyFill="1" applyBorder="1" applyAlignment="1">
      <alignment vertical="top"/>
    </xf>
    <xf numFmtId="0" fontId="22" fillId="26" borderId="13" xfId="0" applyFont="1" applyFill="1" applyBorder="1" applyAlignment="1">
      <alignment horizontal="left" vertical="top"/>
    </xf>
    <xf numFmtId="43" fontId="20" fillId="26" borderId="13" xfId="26" applyFont="1" applyFill="1" applyBorder="1" applyAlignment="1">
      <alignment vertical="top"/>
    </xf>
    <xf numFmtId="43" fontId="15" fillId="26" borderId="14" xfId="26" applyFont="1" applyFill="1" applyBorder="1" applyAlignment="1">
      <alignment horizontal="center" vertical="top"/>
    </xf>
    <xf numFmtId="43" fontId="20" fillId="26" borderId="14" xfId="26" applyFont="1" applyFill="1" applyBorder="1" applyAlignment="1">
      <alignment vertical="top"/>
    </xf>
    <xf numFmtId="168" fontId="15" fillId="26" borderId="14" xfId="26" applyNumberFormat="1" applyFont="1" applyFill="1" applyBorder="1" applyAlignment="1">
      <alignment horizontal="center" vertical="top"/>
    </xf>
    <xf numFmtId="0" fontId="15" fillId="26" borderId="14" xfId="0" applyFont="1" applyFill="1" applyBorder="1" applyAlignment="1">
      <alignment horizontal="center" vertical="top"/>
    </xf>
    <xf numFmtId="43" fontId="20" fillId="26" borderId="15" xfId="26" applyNumberFormat="1" applyFont="1" applyFill="1" applyBorder="1" applyAlignment="1">
      <alignment vertical="top"/>
    </xf>
    <xf numFmtId="43" fontId="15" fillId="26" borderId="13" xfId="26" applyFont="1" applyFill="1" applyBorder="1" applyAlignment="1">
      <alignment horizontal="center" vertical="top"/>
    </xf>
    <xf numFmtId="43" fontId="20" fillId="26" borderId="14" xfId="26" applyFont="1" applyFill="1" applyBorder="1" applyAlignment="1">
      <alignment horizontal="center" vertical="top"/>
    </xf>
    <xf numFmtId="3" fontId="20" fillId="26" borderId="14" xfId="26" applyNumberFormat="1" applyFont="1" applyFill="1" applyBorder="1" applyAlignment="1">
      <alignment horizontal="center" vertical="top"/>
    </xf>
    <xf numFmtId="0" fontId="20" fillId="26" borderId="14" xfId="0" applyFont="1" applyFill="1" applyBorder="1" applyAlignment="1">
      <alignment horizontal="center" vertical="top"/>
    </xf>
    <xf numFmtId="43" fontId="15" fillId="26" borderId="15" xfId="26" applyNumberFormat="1" applyFont="1" applyFill="1" applyBorder="1" applyAlignment="1">
      <alignment vertical="top"/>
    </xf>
    <xf numFmtId="43" fontId="15" fillId="0" borderId="10" xfId="26" applyFont="1" applyFill="1" applyBorder="1" applyAlignment="1">
      <alignment vertical="top"/>
    </xf>
    <xf numFmtId="0" fontId="22" fillId="26" borderId="13" xfId="0" applyFont="1" applyFill="1" applyBorder="1" applyAlignment="1">
      <alignment horizontal="left" vertical="top" wrapText="1"/>
    </xf>
    <xf numFmtId="43" fontId="20" fillId="0" borderId="11" xfId="26" applyFont="1" applyFill="1" applyBorder="1" applyAlignment="1">
      <alignment vertical="top"/>
    </xf>
    <xf numFmtId="0" fontId="20" fillId="0" borderId="0" xfId="0" applyFont="1" applyFill="1" applyAlignment="1">
      <alignment vertical="top"/>
    </xf>
    <xf numFmtId="0" fontId="20" fillId="0" borderId="0" xfId="0" applyFont="1" applyFill="1" applyAlignment="1">
      <alignment horizontal="center" vertical="top"/>
    </xf>
    <xf numFmtId="0" fontId="20" fillId="0" borderId="0" xfId="0" applyFont="1" applyFill="1" applyBorder="1" applyAlignment="1">
      <alignment horizontal="right" vertical="top"/>
    </xf>
    <xf numFmtId="43" fontId="20" fillId="0" borderId="10" xfId="26" applyNumberFormat="1" applyFont="1" applyFill="1" applyBorder="1" applyAlignment="1">
      <alignment horizontal="center" vertical="top" wrapText="1"/>
    </xf>
    <xf numFmtId="168" fontId="20" fillId="0" borderId="10" xfId="26" applyNumberFormat="1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43" fontId="20" fillId="0" borderId="15" xfId="26" applyNumberFormat="1" applyFont="1" applyFill="1" applyBorder="1" applyAlignment="1">
      <alignment horizontal="center" vertical="top" wrapText="1"/>
    </xf>
    <xf numFmtId="3" fontId="15" fillId="25" borderId="14" xfId="26" applyNumberFormat="1" applyFont="1" applyFill="1" applyBorder="1" applyAlignment="1">
      <alignment horizontal="center" vertical="top"/>
    </xf>
    <xf numFmtId="10" fontId="15" fillId="25" borderId="14" xfId="46" applyNumberFormat="1" applyFont="1" applyFill="1" applyBorder="1" applyAlignment="1">
      <alignment vertical="top"/>
    </xf>
    <xf numFmtId="0" fontId="15" fillId="25" borderId="14" xfId="0" applyFont="1" applyFill="1" applyBorder="1" applyAlignment="1">
      <alignment vertical="top"/>
    </xf>
    <xf numFmtId="0" fontId="15" fillId="25" borderId="15" xfId="0" applyFont="1" applyFill="1" applyBorder="1" applyAlignment="1">
      <alignment vertical="top"/>
    </xf>
    <xf numFmtId="10" fontId="15" fillId="0" borderId="10" xfId="46" applyNumberFormat="1" applyFont="1" applyBorder="1" applyAlignment="1">
      <alignment vertical="top"/>
    </xf>
    <xf numFmtId="10" fontId="15" fillId="25" borderId="15" xfId="46" applyNumberFormat="1" applyFont="1" applyFill="1" applyBorder="1" applyAlignment="1">
      <alignment vertical="top"/>
    </xf>
    <xf numFmtId="10" fontId="15" fillId="24" borderId="10" xfId="46" applyNumberFormat="1" applyFont="1" applyFill="1" applyBorder="1" applyAlignment="1">
      <alignment vertical="top"/>
    </xf>
    <xf numFmtId="0" fontId="23" fillId="0" borderId="0" xfId="0" applyFont="1" applyAlignment="1">
      <alignment vertical="top"/>
    </xf>
    <xf numFmtId="43" fontId="15" fillId="0" borderId="0" xfId="0" applyNumberFormat="1" applyFont="1" applyAlignment="1">
      <alignment vertical="top"/>
    </xf>
    <xf numFmtId="43" fontId="15" fillId="0" borderId="0" xfId="26" applyFont="1" applyAlignment="1">
      <alignment vertical="top"/>
    </xf>
    <xf numFmtId="43" fontId="15" fillId="0" borderId="0" xfId="26" applyNumberFormat="1" applyFont="1" applyFill="1" applyAlignment="1">
      <alignment vertical="top"/>
    </xf>
    <xf numFmtId="43" fontId="20" fillId="0" borderId="0" xfId="26" applyNumberFormat="1" applyFont="1" applyFill="1" applyAlignment="1">
      <alignment vertical="top"/>
    </xf>
    <xf numFmtId="168" fontId="15" fillId="0" borderId="0" xfId="26" applyNumberFormat="1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43" fontId="15" fillId="0" borderId="0" xfId="26" applyFont="1" applyFill="1" applyAlignment="1">
      <alignment horizontal="center" vertical="top"/>
    </xf>
    <xf numFmtId="43" fontId="15" fillId="0" borderId="0" xfId="26" applyFont="1" applyFill="1" applyAlignment="1">
      <alignment vertical="top"/>
    </xf>
    <xf numFmtId="0" fontId="15" fillId="0" borderId="0" xfId="0" applyNumberFormat="1" applyFont="1" applyFill="1" applyAlignment="1">
      <alignment vertical="top"/>
    </xf>
    <xf numFmtId="0" fontId="15" fillId="0" borderId="0" xfId="26" applyNumberFormat="1" applyFont="1" applyFill="1" applyAlignment="1">
      <alignment vertical="top"/>
    </xf>
    <xf numFmtId="0" fontId="20" fillId="0" borderId="0" xfId="26" applyNumberFormat="1" applyFont="1" applyFill="1" applyAlignment="1">
      <alignment vertical="top"/>
    </xf>
    <xf numFmtId="0" fontId="15" fillId="0" borderId="0" xfId="26" applyNumberFormat="1" applyFont="1" applyFill="1" applyAlignment="1">
      <alignment horizontal="center" vertical="top"/>
    </xf>
    <xf numFmtId="0" fontId="15" fillId="0" borderId="0" xfId="0" applyNumberFormat="1" applyFont="1" applyFill="1" applyAlignment="1">
      <alignment horizontal="center" vertical="top"/>
    </xf>
    <xf numFmtId="0" fontId="15" fillId="0" borderId="0" xfId="0" applyNumberFormat="1" applyFont="1" applyFill="1" applyBorder="1" applyAlignment="1">
      <alignment horizontal="left" vertical="top" wrapText="1"/>
    </xf>
    <xf numFmtId="0" fontId="15" fillId="0" borderId="0" xfId="0" applyNumberFormat="1" applyFont="1" applyFill="1" applyBorder="1" applyAlignment="1">
      <alignment horizontal="left" vertical="top"/>
    </xf>
    <xf numFmtId="0" fontId="15" fillId="0" borderId="0" xfId="0" applyNumberFormat="1" applyFont="1" applyFill="1" applyAlignment="1">
      <alignment horizontal="right" vertical="top"/>
    </xf>
    <xf numFmtId="0" fontId="15" fillId="0" borderId="0" xfId="31" applyNumberFormat="1" applyFont="1" applyFill="1" applyAlignment="1">
      <alignment vertical="top"/>
    </xf>
    <xf numFmtId="0" fontId="15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25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top"/>
    </xf>
    <xf numFmtId="43" fontId="10" fillId="0" borderId="0" xfId="26" applyNumberFormat="1" applyFont="1" applyFill="1" applyAlignment="1">
      <alignment vertical="top"/>
    </xf>
    <xf numFmtId="43" fontId="9" fillId="0" borderId="0" xfId="26" applyNumberFormat="1" applyFont="1" applyFill="1" applyAlignment="1">
      <alignment vertical="top"/>
    </xf>
    <xf numFmtId="168" fontId="10" fillId="0" borderId="0" xfId="26" applyNumberFormat="1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9" fillId="0" borderId="0" xfId="0" applyNumberFormat="1" applyFont="1" applyFill="1" applyAlignment="1">
      <alignment horizontal="left" vertical="top"/>
    </xf>
    <xf numFmtId="0" fontId="10" fillId="0" borderId="0" xfId="0" applyNumberFormat="1" applyFont="1" applyFill="1" applyAlignment="1">
      <alignment vertical="top"/>
    </xf>
    <xf numFmtId="0" fontId="10" fillId="0" borderId="0" xfId="26" applyNumberFormat="1" applyFont="1" applyFill="1" applyAlignment="1">
      <alignment vertical="top"/>
    </xf>
    <xf numFmtId="0" fontId="9" fillId="0" borderId="0" xfId="26" applyNumberFormat="1" applyFont="1" applyFill="1" applyAlignment="1">
      <alignment vertical="top"/>
    </xf>
    <xf numFmtId="0" fontId="10" fillId="0" borderId="0" xfId="26" applyNumberFormat="1" applyFont="1" applyFill="1" applyAlignment="1">
      <alignment horizontal="center" vertical="top"/>
    </xf>
    <xf numFmtId="0" fontId="10" fillId="0" borderId="0" xfId="0" applyNumberFormat="1" applyFont="1" applyFill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43" fontId="20" fillId="0" borderId="0" xfId="26" applyFont="1" applyFill="1" applyBorder="1" applyAlignment="1">
      <alignment vertical="top"/>
    </xf>
    <xf numFmtId="43" fontId="20" fillId="0" borderId="0" xfId="26" applyFont="1" applyFill="1" applyAlignment="1">
      <alignment horizontal="center" vertical="top"/>
    </xf>
    <xf numFmtId="0" fontId="15" fillId="26" borderId="14" xfId="0" applyFont="1" applyFill="1" applyBorder="1" applyAlignment="1">
      <alignment vertical="top"/>
    </xf>
    <xf numFmtId="0" fontId="15" fillId="26" borderId="15" xfId="0" applyFont="1" applyFill="1" applyBorder="1" applyAlignment="1">
      <alignment vertical="top"/>
    </xf>
    <xf numFmtId="10" fontId="15" fillId="26" borderId="14" xfId="46" applyNumberFormat="1" applyFont="1" applyFill="1" applyBorder="1" applyAlignment="1">
      <alignment vertical="top"/>
    </xf>
    <xf numFmtId="10" fontId="15" fillId="26" borderId="15" xfId="46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43" fontId="15" fillId="0" borderId="0" xfId="26" applyFont="1" applyBorder="1" applyAlignment="1">
      <alignment vertical="top"/>
    </xf>
    <xf numFmtId="0" fontId="15" fillId="0" borderId="0" xfId="0" applyFont="1" applyFill="1" applyAlignment="1">
      <alignment horizontal="right" vertical="top"/>
    </xf>
    <xf numFmtId="169" fontId="15" fillId="0" borderId="0" xfId="31" applyNumberFormat="1" applyFont="1" applyFill="1" applyAlignment="1">
      <alignment vertical="top"/>
    </xf>
    <xf numFmtId="0" fontId="18" fillId="0" borderId="0" xfId="0" applyFont="1" applyFill="1"/>
    <xf numFmtId="0" fontId="8" fillId="0" borderId="0" xfId="0" applyFont="1" applyFill="1" applyAlignment="1">
      <alignment horizontal="left" vertical="top"/>
    </xf>
    <xf numFmtId="43" fontId="20" fillId="0" borderId="10" xfId="26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3" fontId="10" fillId="0" borderId="0" xfId="26" applyNumberFormat="1" applyFont="1" applyAlignment="1">
      <alignment vertical="top"/>
    </xf>
    <xf numFmtId="0" fontId="10" fillId="0" borderId="0" xfId="0" applyFont="1" applyAlignment="1">
      <alignment horizontal="center" vertical="top"/>
    </xf>
    <xf numFmtId="3" fontId="9" fillId="0" borderId="0" xfId="26" applyNumberFormat="1" applyFont="1" applyFill="1" applyBorder="1" applyAlignment="1">
      <alignment vertical="top"/>
    </xf>
    <xf numFmtId="0" fontId="9" fillId="0" borderId="0" xfId="0" applyFont="1" applyFill="1" applyBorder="1" applyAlignment="1">
      <alignment horizontal="right" vertical="top"/>
    </xf>
    <xf numFmtId="0" fontId="9" fillId="0" borderId="10" xfId="0" applyFont="1" applyFill="1" applyBorder="1" applyAlignment="1">
      <alignment horizontal="center" vertical="top"/>
    </xf>
    <xf numFmtId="3" fontId="9" fillId="0" borderId="10" xfId="26" applyNumberFormat="1" applyFont="1" applyFill="1" applyBorder="1" applyAlignment="1">
      <alignment horizontal="center" vertical="top"/>
    </xf>
    <xf numFmtId="169" fontId="10" fillId="0" borderId="0" xfId="31" applyNumberFormat="1" applyFont="1" applyFill="1" applyAlignment="1">
      <alignment vertical="top"/>
    </xf>
    <xf numFmtId="0" fontId="18" fillId="0" borderId="0" xfId="0" applyFont="1" applyAlignment="1">
      <alignment horizontal="right"/>
    </xf>
    <xf numFmtId="43" fontId="10" fillId="0" borderId="0" xfId="26" applyFont="1" applyAlignment="1">
      <alignment vertical="top"/>
    </xf>
    <xf numFmtId="43" fontId="9" fillId="0" borderId="0" xfId="26" applyFont="1" applyFill="1" applyBorder="1" applyAlignment="1">
      <alignment vertical="top"/>
    </xf>
    <xf numFmtId="43" fontId="9" fillId="0" borderId="10" xfId="26" applyFont="1" applyFill="1" applyBorder="1" applyAlignment="1">
      <alignment horizontal="center" vertical="top"/>
    </xf>
    <xf numFmtId="43" fontId="10" fillId="0" borderId="0" xfId="0" applyNumberFormat="1" applyFont="1" applyAlignment="1">
      <alignment vertical="top"/>
    </xf>
    <xf numFmtId="43" fontId="9" fillId="0" borderId="0" xfId="26" applyFont="1" applyFill="1"/>
    <xf numFmtId="43" fontId="18" fillId="0" borderId="0" xfId="26" applyFont="1" applyFill="1"/>
    <xf numFmtId="43" fontId="10" fillId="0" borderId="0" xfId="26" applyNumberFormat="1" applyFont="1" applyFill="1" applyAlignment="1">
      <alignment horizontal="center"/>
    </xf>
    <xf numFmtId="43" fontId="9" fillId="0" borderId="0" xfId="26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43" fontId="10" fillId="0" borderId="0" xfId="26" applyFont="1" applyFill="1" applyAlignment="1"/>
    <xf numFmtId="43" fontId="10" fillId="0" borderId="0" xfId="26" applyFont="1" applyFill="1" applyAlignment="1">
      <alignment horizontal="left"/>
    </xf>
    <xf numFmtId="0" fontId="10" fillId="0" borderId="0" xfId="0" applyNumberFormat="1" applyFont="1" applyAlignment="1">
      <alignment horizontal="left"/>
    </xf>
    <xf numFmtId="3" fontId="10" fillId="0" borderId="0" xfId="26" applyNumberFormat="1" applyFont="1" applyFill="1"/>
    <xf numFmtId="0" fontId="10" fillId="0" borderId="18" xfId="0" applyFont="1" applyBorder="1" applyAlignment="1">
      <alignment vertical="top" wrapText="1"/>
    </xf>
    <xf numFmtId="0" fontId="10" fillId="0" borderId="18" xfId="0" applyNumberFormat="1" applyFont="1" applyBorder="1" applyAlignment="1">
      <alignment vertical="top" wrapText="1"/>
    </xf>
    <xf numFmtId="0" fontId="10" fillId="0" borderId="18" xfId="0" applyNumberFormat="1" applyFont="1" applyFill="1" applyBorder="1" applyAlignment="1">
      <alignment vertical="top" wrapText="1"/>
    </xf>
    <xf numFmtId="43" fontId="10" fillId="0" borderId="0" xfId="26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10" fillId="0" borderId="19" xfId="0" applyFont="1" applyBorder="1" applyAlignment="1">
      <alignment vertical="top" wrapText="1"/>
    </xf>
    <xf numFmtId="0" fontId="18" fillId="26" borderId="10" xfId="0" applyFont="1" applyFill="1" applyBorder="1" applyAlignment="1">
      <alignment horizontal="left"/>
    </xf>
    <xf numFmtId="0" fontId="18" fillId="26" borderId="10" xfId="0" applyFont="1" applyFill="1" applyBorder="1"/>
    <xf numFmtId="0" fontId="15" fillId="0" borderId="1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9" fillId="0" borderId="0" xfId="0" applyFont="1" applyFill="1" applyAlignment="1">
      <alignment horizontal="left"/>
    </xf>
    <xf numFmtId="0" fontId="16" fillId="0" borderId="20" xfId="0" applyFont="1" applyFill="1" applyBorder="1" applyAlignment="1">
      <alignment vertical="top"/>
    </xf>
    <xf numFmtId="0" fontId="20" fillId="0" borderId="20" xfId="0" applyFont="1" applyFill="1" applyBorder="1" applyAlignment="1">
      <alignment vertical="top"/>
    </xf>
    <xf numFmtId="0" fontId="15" fillId="0" borderId="0" xfId="0" applyFont="1" applyAlignment="1">
      <alignment horizontal="left" vertical="top"/>
    </xf>
    <xf numFmtId="3" fontId="17" fillId="0" borderId="10" xfId="0" applyNumberFormat="1" applyFont="1" applyFill="1" applyBorder="1" applyAlignment="1">
      <alignment horizontal="center" vertical="justify"/>
    </xf>
    <xf numFmtId="0" fontId="17" fillId="0" borderId="10" xfId="0" applyFont="1" applyFill="1" applyBorder="1" applyAlignment="1">
      <alignment horizontal="center" vertical="justify" wrapText="1"/>
    </xf>
    <xf numFmtId="3" fontId="17" fillId="0" borderId="10" xfId="26" applyNumberFormat="1" applyFont="1" applyFill="1" applyBorder="1" applyAlignment="1">
      <alignment horizontal="center" vertical="justify"/>
    </xf>
    <xf numFmtId="0" fontId="17" fillId="0" borderId="0" xfId="0" applyFont="1" applyFill="1" applyAlignment="1">
      <alignment vertical="justify"/>
    </xf>
    <xf numFmtId="0" fontId="17" fillId="0" borderId="10" xfId="0" applyFont="1" applyFill="1" applyBorder="1" applyAlignment="1">
      <alignment horizontal="left" vertical="justify"/>
    </xf>
    <xf numFmtId="0" fontId="10" fillId="0" borderId="19" xfId="0" applyNumberFormat="1" applyFont="1" applyFill="1" applyBorder="1" applyAlignment="1">
      <alignment vertical="top"/>
    </xf>
    <xf numFmtId="0" fontId="10" fillId="0" borderId="19" xfId="26" applyNumberFormat="1" applyFont="1" applyFill="1" applyBorder="1" applyAlignment="1">
      <alignment vertical="top" wrapText="1"/>
    </xf>
    <xf numFmtId="43" fontId="10" fillId="0" borderId="19" xfId="26" applyNumberFormat="1" applyFont="1" applyFill="1" applyBorder="1"/>
    <xf numFmtId="0" fontId="10" fillId="0" borderId="0" xfId="26" applyNumberFormat="1" applyFont="1" applyFill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horizontal="center" vertical="top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43" fontId="18" fillId="0" borderId="11" xfId="26" applyFont="1" applyFill="1" applyBorder="1"/>
    <xf numFmtId="0" fontId="20" fillId="0" borderId="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7" fillId="0" borderId="1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vertical="center"/>
    </xf>
    <xf numFmtId="0" fontId="18" fillId="0" borderId="11" xfId="0" applyFont="1" applyBorder="1"/>
    <xf numFmtId="0" fontId="17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/>
    </xf>
    <xf numFmtId="4" fontId="18" fillId="0" borderId="11" xfId="0" applyNumberFormat="1" applyFont="1" applyFill="1" applyBorder="1" applyAlignment="1">
      <alignment horizontal="right" vertical="center"/>
    </xf>
    <xf numFmtId="43" fontId="17" fillId="0" borderId="12" xfId="26" applyFont="1" applyFill="1" applyBorder="1"/>
    <xf numFmtId="0" fontId="17" fillId="0" borderId="10" xfId="0" applyFont="1" applyFill="1" applyBorder="1" applyAlignment="1">
      <alignment horizontal="left" shrinkToFit="1"/>
    </xf>
    <xf numFmtId="0" fontId="17" fillId="0" borderId="0" xfId="0" applyFont="1" applyFill="1" applyAlignment="1">
      <alignment horizontal="left"/>
    </xf>
    <xf numFmtId="0" fontId="17" fillId="0" borderId="22" xfId="0" applyFont="1" applyFill="1" applyBorder="1" applyAlignment="1">
      <alignment horizontal="left" vertical="center"/>
    </xf>
    <xf numFmtId="4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177" fontId="17" fillId="0" borderId="0" xfId="26" applyNumberFormat="1" applyFont="1" applyFill="1"/>
    <xf numFmtId="3" fontId="17" fillId="0" borderId="12" xfId="26" applyNumberFormat="1" applyFont="1" applyFill="1" applyBorder="1" applyAlignment="1">
      <alignment horizontal="right" vertical="center"/>
    </xf>
    <xf numFmtId="3" fontId="17" fillId="0" borderId="10" xfId="26" applyNumberFormat="1" applyFont="1" applyBorder="1"/>
    <xf numFmtId="0" fontId="9" fillId="0" borderId="0" xfId="0" applyFont="1" applyFill="1" applyAlignment="1"/>
    <xf numFmtId="171" fontId="17" fillId="24" borderId="10" xfId="46" applyNumberFormat="1" applyFont="1" applyFill="1" applyBorder="1"/>
    <xf numFmtId="10" fontId="28" fillId="24" borderId="10" xfId="46" applyNumberFormat="1" applyFont="1" applyFill="1" applyBorder="1"/>
    <xf numFmtId="43" fontId="17" fillId="0" borderId="23" xfId="26" applyFont="1" applyBorder="1"/>
    <xf numFmtId="43" fontId="17" fillId="0" borderId="23" xfId="26" applyFont="1" applyFill="1" applyBorder="1"/>
    <xf numFmtId="43" fontId="17" fillId="0" borderId="23" xfId="26" applyFont="1" applyFill="1" applyBorder="1" applyAlignment="1">
      <alignment vertical="center"/>
    </xf>
    <xf numFmtId="0" fontId="17" fillId="0" borderId="23" xfId="0" applyFont="1" applyBorder="1" applyAlignment="1">
      <alignment horizontal="center" vertical="center" wrapText="1"/>
    </xf>
    <xf numFmtId="170" fontId="17" fillId="0" borderId="10" xfId="46" applyNumberFormat="1" applyFont="1" applyBorder="1"/>
    <xf numFmtId="0" fontId="20" fillId="0" borderId="0" xfId="0" applyFont="1" applyFill="1" applyAlignment="1"/>
    <xf numFmtId="0" fontId="16" fillId="0" borderId="0" xfId="0" applyFont="1" applyFill="1" applyBorder="1" applyAlignment="1">
      <alignment vertical="center"/>
    </xf>
    <xf numFmtId="170" fontId="17" fillId="0" borderId="10" xfId="46" applyNumberFormat="1" applyFont="1" applyFill="1" applyBorder="1" applyAlignment="1">
      <alignment horizontal="center" vertical="center"/>
    </xf>
    <xf numFmtId="43" fontId="17" fillId="0" borderId="0" xfId="0" applyNumberFormat="1" applyFont="1" applyBorder="1" applyAlignment="1">
      <alignment horizontal="center"/>
    </xf>
    <xf numFmtId="3" fontId="17" fillId="24" borderId="10" xfId="0" applyNumberFormat="1" applyFont="1" applyFill="1" applyBorder="1" applyAlignment="1">
      <alignment horizontal="center" vertical="center"/>
    </xf>
    <xf numFmtId="43" fontId="17" fillId="24" borderId="12" xfId="26" applyNumberFormat="1" applyFont="1" applyFill="1" applyBorder="1" applyAlignment="1">
      <alignment vertical="center"/>
    </xf>
    <xf numFmtId="170" fontId="17" fillId="24" borderId="10" xfId="46" applyNumberFormat="1" applyFont="1" applyFill="1" applyBorder="1" applyAlignment="1">
      <alignment horizontal="center" vertical="center"/>
    </xf>
    <xf numFmtId="170" fontId="17" fillId="24" borderId="12" xfId="46" applyNumberFormat="1" applyFont="1" applyFill="1" applyBorder="1" applyAlignment="1">
      <alignment horizontal="center" vertical="center"/>
    </xf>
    <xf numFmtId="3" fontId="17" fillId="24" borderId="10" xfId="0" applyNumberFormat="1" applyFont="1" applyFill="1" applyBorder="1" applyAlignment="1">
      <alignment horizontal="center" vertical="justify"/>
    </xf>
    <xf numFmtId="0" fontId="17" fillId="24" borderId="10" xfId="0" applyFont="1" applyFill="1" applyBorder="1" applyAlignment="1">
      <alignment horizontal="center" vertical="justify" wrapText="1"/>
    </xf>
    <xf numFmtId="3" fontId="17" fillId="24" borderId="10" xfId="26" applyNumberFormat="1" applyFont="1" applyFill="1" applyBorder="1" applyAlignment="1">
      <alignment horizontal="center" vertical="justify"/>
    </xf>
    <xf numFmtId="0" fontId="8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43" fontId="9" fillId="0" borderId="17" xfId="26" applyNumberFormat="1" applyFont="1" applyFill="1" applyBorder="1" applyAlignment="1">
      <alignment vertical="center"/>
    </xf>
    <xf numFmtId="43" fontId="9" fillId="0" borderId="0" xfId="26" applyFont="1"/>
    <xf numFmtId="43" fontId="18" fillId="0" borderId="24" xfId="0" applyNumberFormat="1" applyFont="1" applyBorder="1"/>
    <xf numFmtId="0" fontId="8" fillId="0" borderId="0" xfId="43" applyFont="1" applyFill="1" applyBorder="1" applyAlignment="1">
      <alignment horizontal="left" vertical="center"/>
    </xf>
    <xf numFmtId="0" fontId="10" fillId="0" borderId="0" xfId="43" applyFont="1"/>
    <xf numFmtId="0" fontId="9" fillId="0" borderId="0" xfId="43" applyFont="1"/>
    <xf numFmtId="0" fontId="9" fillId="0" borderId="0" xfId="43" applyFont="1" applyFill="1" applyBorder="1" applyAlignment="1">
      <alignment vertical="center"/>
    </xf>
    <xf numFmtId="0" fontId="9" fillId="0" borderId="0" xfId="43" applyFont="1" applyFill="1" applyBorder="1" applyAlignment="1">
      <alignment horizontal="right" vertical="center"/>
    </xf>
    <xf numFmtId="0" fontId="9" fillId="26" borderId="10" xfId="43" applyFont="1" applyFill="1" applyBorder="1"/>
    <xf numFmtId="43" fontId="9" fillId="0" borderId="10" xfId="33" applyNumberFormat="1" applyFont="1" applyFill="1" applyBorder="1"/>
    <xf numFmtId="168" fontId="10" fillId="0" borderId="10" xfId="33" applyNumberFormat="1" applyFont="1" applyFill="1" applyBorder="1" applyAlignment="1">
      <alignment horizontal="center"/>
    </xf>
    <xf numFmtId="0" fontId="10" fillId="0" borderId="10" xfId="43" applyFont="1" applyFill="1" applyBorder="1" applyAlignment="1">
      <alignment horizontal="center"/>
    </xf>
    <xf numFmtId="0" fontId="10" fillId="0" borderId="10" xfId="43" applyFont="1" applyBorder="1"/>
    <xf numFmtId="43" fontId="9" fillId="0" borderId="10" xfId="43" applyNumberFormat="1" applyFont="1" applyBorder="1"/>
    <xf numFmtId="4" fontId="10" fillId="0" borderId="10" xfId="43" applyNumberFormat="1" applyFont="1" applyFill="1" applyBorder="1" applyAlignment="1">
      <alignment horizontal="right" wrapText="1"/>
    </xf>
    <xf numFmtId="0" fontId="14" fillId="0" borderId="0" xfId="43" applyFont="1"/>
    <xf numFmtId="4" fontId="10" fillId="0" borderId="0" xfId="43" applyNumberFormat="1" applyFont="1"/>
    <xf numFmtId="0" fontId="10" fillId="0" borderId="10" xfId="43" applyFont="1" applyFill="1" applyBorder="1"/>
    <xf numFmtId="0" fontId="9" fillId="26" borderId="10" xfId="43" applyFont="1" applyFill="1" applyBorder="1" applyAlignment="1">
      <alignment horizontal="left"/>
    </xf>
    <xf numFmtId="0" fontId="52" fillId="0" borderId="0" xfId="43" applyFont="1"/>
    <xf numFmtId="0" fontId="14" fillId="0" borderId="0" xfId="43" applyFont="1" applyFill="1"/>
    <xf numFmtId="0" fontId="8" fillId="0" borderId="0" xfId="42" applyFont="1" applyFill="1" applyBorder="1" applyAlignment="1">
      <alignment horizontal="left" vertical="center"/>
    </xf>
    <xf numFmtId="0" fontId="10" fillId="0" borderId="0" xfId="42" applyFont="1"/>
    <xf numFmtId="0" fontId="9" fillId="0" borderId="0" xfId="42" applyFont="1"/>
    <xf numFmtId="4" fontId="10" fillId="0" borderId="0" xfId="42" applyNumberFormat="1" applyFont="1"/>
    <xf numFmtId="0" fontId="53" fillId="0" borderId="0" xfId="42" applyFont="1"/>
    <xf numFmtId="0" fontId="14" fillId="0" borderId="0" xfId="42" applyFont="1" applyFill="1" applyAlignment="1">
      <alignment horizontal="left"/>
    </xf>
    <xf numFmtId="0" fontId="14" fillId="0" borderId="0" xfId="42" applyFont="1"/>
    <xf numFmtId="4" fontId="14" fillId="0" borderId="0" xfId="42" applyNumberFormat="1" applyFont="1" applyFill="1" applyAlignment="1">
      <alignment horizontal="right"/>
    </xf>
    <xf numFmtId="4" fontId="14" fillId="0" borderId="20" xfId="42" applyNumberFormat="1" applyFont="1" applyFill="1" applyBorder="1" applyAlignment="1">
      <alignment horizontal="right"/>
    </xf>
    <xf numFmtId="4" fontId="14" fillId="0" borderId="20" xfId="42" applyNumberFormat="1" applyFont="1" applyBorder="1"/>
    <xf numFmtId="0" fontId="52" fillId="0" borderId="0" xfId="42" applyFont="1"/>
    <xf numFmtId="4" fontId="52" fillId="0" borderId="0" xfId="42" applyNumberFormat="1" applyFont="1"/>
    <xf numFmtId="4" fontId="52" fillId="0" borderId="25" xfId="42" applyNumberFormat="1" applyFont="1" applyBorder="1"/>
    <xf numFmtId="184" fontId="14" fillId="0" borderId="0" xfId="32" applyFont="1"/>
    <xf numFmtId="10" fontId="15" fillId="0" borderId="10" xfId="46" applyNumberFormat="1" applyFont="1" applyFill="1" applyBorder="1" applyAlignment="1">
      <alignment vertical="top"/>
    </xf>
    <xf numFmtId="0" fontId="12" fillId="0" borderId="20" xfId="0" applyFont="1" applyFill="1" applyBorder="1" applyAlignment="1">
      <alignment vertical="center"/>
    </xf>
    <xf numFmtId="4" fontId="14" fillId="0" borderId="10" xfId="43" applyNumberFormat="1" applyFont="1" applyFill="1" applyBorder="1" applyAlignment="1">
      <alignment horizontal="right" wrapText="1"/>
    </xf>
    <xf numFmtId="0" fontId="10" fillId="0" borderId="10" xfId="22" applyFont="1" applyFill="1" applyBorder="1" applyAlignment="1">
      <alignment vertical="center"/>
    </xf>
    <xf numFmtId="170" fontId="10" fillId="24" borderId="10" xfId="46" applyNumberFormat="1" applyFont="1" applyFill="1" applyBorder="1"/>
    <xf numFmtId="170" fontId="47" fillId="0" borderId="10" xfId="46" applyNumberFormat="1" applyFont="1" applyFill="1" applyBorder="1"/>
    <xf numFmtId="0" fontId="8" fillId="0" borderId="0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43" fontId="10" fillId="0" borderId="0" xfId="0" applyNumberFormat="1" applyFont="1"/>
    <xf numFmtId="10" fontId="10" fillId="24" borderId="10" xfId="46" applyNumberFormat="1" applyFont="1" applyFill="1" applyBorder="1" applyAlignment="1">
      <alignment horizontal="center"/>
    </xf>
    <xf numFmtId="43" fontId="10" fillId="0" borderId="10" xfId="26" applyFont="1" applyFill="1" applyBorder="1" applyAlignment="1">
      <alignment vertical="center"/>
    </xf>
    <xf numFmtId="43" fontId="10" fillId="0" borderId="10" xfId="0" applyNumberFormat="1" applyFont="1" applyFill="1" applyBorder="1" applyAlignment="1">
      <alignment vertical="center"/>
    </xf>
    <xf numFmtId="4" fontId="14" fillId="0" borderId="10" xfId="43" applyNumberFormat="1" applyFont="1" applyFill="1" applyBorder="1" applyAlignment="1">
      <alignment horizontal="right" vertical="center" wrapText="1"/>
    </xf>
    <xf numFmtId="170" fontId="10" fillId="0" borderId="10" xfId="46" applyNumberFormat="1" applyFont="1" applyFill="1" applyBorder="1" applyAlignment="1">
      <alignment vertical="center"/>
    </xf>
    <xf numFmtId="170" fontId="47" fillId="0" borderId="10" xfId="46" applyNumberFormat="1" applyFont="1" applyFill="1" applyBorder="1" applyAlignment="1">
      <alignment vertical="center"/>
    </xf>
    <xf numFmtId="0" fontId="16" fillId="0" borderId="19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5" fillId="0" borderId="0" xfId="0" applyFont="1" applyFill="1" applyBorder="1" applyAlignment="1">
      <alignment vertical="top"/>
    </xf>
    <xf numFmtId="49" fontId="15" fillId="0" borderId="0" xfId="21" applyNumberFormat="1" applyFont="1" applyFill="1" applyBorder="1" applyAlignment="1">
      <alignment vertical="center"/>
    </xf>
    <xf numFmtId="49" fontId="15" fillId="0" borderId="0" xfId="21" applyNumberFormat="1" applyFont="1" applyFill="1" applyBorder="1" applyAlignment="1">
      <alignment vertical="center" wrapText="1"/>
    </xf>
    <xf numFmtId="0" fontId="15" fillId="0" borderId="0" xfId="22" applyFont="1" applyFill="1" applyBorder="1" applyAlignment="1">
      <alignment vertical="center" wrapText="1"/>
    </xf>
    <xf numFmtId="43" fontId="10" fillId="0" borderId="10" xfId="0" applyNumberFormat="1" applyFont="1" applyFill="1" applyBorder="1" applyAlignment="1">
      <alignment horizontal="center"/>
    </xf>
    <xf numFmtId="49" fontId="15" fillId="0" borderId="0" xfId="21" applyNumberFormat="1" applyFont="1" applyFill="1" applyBorder="1" applyAlignment="1">
      <alignment vertical="justify"/>
    </xf>
    <xf numFmtId="0" fontId="17" fillId="0" borderId="13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vertical="center"/>
    </xf>
    <xf numFmtId="168" fontId="17" fillId="0" borderId="23" xfId="26" applyNumberFormat="1" applyFont="1" applyFill="1" applyBorder="1"/>
    <xf numFmtId="0" fontId="17" fillId="0" borderId="23" xfId="0" applyFont="1" applyFill="1" applyBorder="1" applyAlignment="1">
      <alignment horizontal="center"/>
    </xf>
    <xf numFmtId="49" fontId="15" fillId="0" borderId="0" xfId="21" applyNumberFormat="1" applyFont="1" applyFill="1" applyBorder="1" applyAlignment="1">
      <alignment vertical="justify"/>
    </xf>
    <xf numFmtId="49" fontId="15" fillId="0" borderId="0" xfId="21" applyNumberFormat="1" applyFont="1" applyFill="1" applyBorder="1" applyAlignment="1">
      <alignment vertical="justify" wrapText="1"/>
    </xf>
    <xf numFmtId="49" fontId="15" fillId="0" borderId="0" xfId="21" applyNumberFormat="1" applyFont="1" applyFill="1" applyBorder="1" applyAlignment="1">
      <alignment vertical="justify" wrapText="1"/>
    </xf>
    <xf numFmtId="0" fontId="54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5" fillId="0" borderId="0" xfId="0" applyNumberFormat="1" applyFont="1" applyAlignment="1">
      <alignment vertical="top" wrapText="1"/>
    </xf>
    <xf numFmtId="0" fontId="15" fillId="0" borderId="19" xfId="0" applyFont="1" applyBorder="1" applyAlignment="1">
      <alignment vertical="top" wrapText="1"/>
    </xf>
    <xf numFmtId="49" fontId="15" fillId="0" borderId="18" xfId="21" applyNumberFormat="1" applyFont="1" applyFill="1" applyBorder="1" applyAlignment="1">
      <alignment vertical="center"/>
    </xf>
    <xf numFmtId="0" fontId="15" fillId="0" borderId="18" xfId="0" applyFont="1" applyBorder="1" applyAlignment="1">
      <alignment vertical="top"/>
    </xf>
    <xf numFmtId="0" fontId="15" fillId="0" borderId="18" xfId="0" applyFont="1" applyBorder="1" applyAlignment="1">
      <alignment horizontal="center" vertical="top"/>
    </xf>
    <xf numFmtId="0" fontId="15" fillId="0" borderId="18" xfId="0" applyFont="1" applyFill="1" applyBorder="1" applyAlignment="1">
      <alignment vertical="top"/>
    </xf>
    <xf numFmtId="0" fontId="15" fillId="0" borderId="18" xfId="22" applyFont="1" applyFill="1" applyBorder="1" applyAlignment="1">
      <alignment vertical="center" wrapText="1"/>
    </xf>
    <xf numFmtId="0" fontId="15" fillId="0" borderId="18" xfId="22" applyFont="1" applyFill="1" applyBorder="1" applyAlignment="1">
      <alignment vertical="center" wrapText="1"/>
    </xf>
    <xf numFmtId="49" fontId="15" fillId="0" borderId="18" xfId="21" applyNumberFormat="1" applyFont="1" applyFill="1" applyBorder="1" applyAlignment="1">
      <alignment vertical="center" wrapText="1"/>
    </xf>
    <xf numFmtId="0" fontId="15" fillId="0" borderId="27" xfId="0" applyFont="1" applyBorder="1" applyAlignment="1">
      <alignment vertical="top"/>
    </xf>
    <xf numFmtId="0" fontId="15" fillId="0" borderId="27" xfId="0" applyFont="1" applyBorder="1" applyAlignment="1">
      <alignment horizontal="center" vertical="top"/>
    </xf>
    <xf numFmtId="49" fontId="15" fillId="0" borderId="18" xfId="21" applyNumberFormat="1" applyFont="1" applyFill="1" applyBorder="1" applyAlignment="1">
      <alignment vertical="justify"/>
    </xf>
    <xf numFmtId="0" fontId="15" fillId="0" borderId="27" xfId="0" applyFont="1" applyFill="1" applyBorder="1" applyAlignment="1">
      <alignment vertical="top"/>
    </xf>
    <xf numFmtId="0" fontId="15" fillId="0" borderId="27" xfId="0" applyFont="1" applyBorder="1" applyAlignment="1">
      <alignment vertical="top" wrapText="1"/>
    </xf>
    <xf numFmtId="49" fontId="15" fillId="0" borderId="18" xfId="21" applyNumberFormat="1" applyFont="1" applyFill="1" applyBorder="1" applyAlignment="1">
      <alignment vertical="center" wrapText="1"/>
    </xf>
    <xf numFmtId="49" fontId="15" fillId="0" borderId="19" xfId="21" applyNumberFormat="1" applyFont="1" applyFill="1" applyBorder="1" applyAlignment="1">
      <alignment vertical="justify" wrapText="1"/>
    </xf>
    <xf numFmtId="49" fontId="15" fillId="0" borderId="18" xfId="21" applyNumberFormat="1" applyFont="1" applyFill="1" applyBorder="1" applyAlignment="1">
      <alignment vertical="justify"/>
    </xf>
    <xf numFmtId="0" fontId="15" fillId="0" borderId="19" xfId="22" applyFont="1" applyFill="1" applyBorder="1" applyAlignment="1">
      <alignment vertical="center" wrapText="1"/>
    </xf>
    <xf numFmtId="0" fontId="15" fillId="0" borderId="0" xfId="22" applyFont="1" applyFill="1" applyBorder="1" applyAlignment="1">
      <alignment vertical="justify" wrapText="1"/>
    </xf>
    <xf numFmtId="0" fontId="15" fillId="0" borderId="19" xfId="22" applyFont="1" applyFill="1" applyBorder="1" applyAlignment="1">
      <alignment vertical="justify" wrapText="1"/>
    </xf>
    <xf numFmtId="0" fontId="15" fillId="0" borderId="27" xfId="0" applyFont="1" applyFill="1" applyBorder="1" applyAlignment="1">
      <alignment vertical="justify"/>
    </xf>
    <xf numFmtId="0" fontId="15" fillId="0" borderId="19" xfId="22" applyFont="1" applyFill="1" applyBorder="1" applyAlignment="1">
      <alignment vertical="justify" wrapText="1"/>
    </xf>
    <xf numFmtId="0" fontId="54" fillId="0" borderId="18" xfId="0" applyFont="1" applyFill="1" applyBorder="1" applyAlignment="1">
      <alignment horizontal="left"/>
    </xf>
    <xf numFmtId="49" fontId="15" fillId="0" borderId="18" xfId="21" applyNumberFormat="1" applyFont="1" applyFill="1" applyBorder="1" applyAlignment="1">
      <alignment vertical="justify" wrapText="1"/>
    </xf>
    <xf numFmtId="0" fontId="15" fillId="0" borderId="18" xfId="0" applyFont="1" applyFill="1" applyBorder="1" applyAlignment="1">
      <alignment horizontal="left"/>
    </xf>
    <xf numFmtId="0" fontId="15" fillId="0" borderId="18" xfId="22" applyFont="1" applyFill="1" applyBorder="1" applyAlignment="1">
      <alignment vertical="center"/>
    </xf>
    <xf numFmtId="0" fontId="15" fillId="0" borderId="18" xfId="22" applyFont="1" applyFill="1" applyBorder="1" applyAlignment="1">
      <alignment vertical="center"/>
    </xf>
    <xf numFmtId="0" fontId="15" fillId="0" borderId="18" xfId="0" applyFont="1" applyFill="1" applyBorder="1" applyAlignment="1">
      <alignment horizontal="left" wrapText="1"/>
    </xf>
    <xf numFmtId="4" fontId="15" fillId="0" borderId="18" xfId="0" applyNumberFormat="1" applyFont="1" applyFill="1" applyBorder="1" applyAlignment="1">
      <alignment horizontal="left" wrapText="1"/>
    </xf>
    <xf numFmtId="0" fontId="15" fillId="0" borderId="18" xfId="22" applyFont="1" applyFill="1" applyBorder="1" applyAlignment="1">
      <alignment vertical="justify"/>
    </xf>
    <xf numFmtId="0" fontId="15" fillId="0" borderId="18" xfId="0" applyFont="1" applyFill="1" applyBorder="1" applyAlignment="1">
      <alignment vertical="top" wrapText="1"/>
    </xf>
    <xf numFmtId="49" fontId="15" fillId="0" borderId="19" xfId="21" applyNumberFormat="1" applyFont="1" applyFill="1" applyBorder="1" applyAlignment="1">
      <alignment vertical="center"/>
    </xf>
    <xf numFmtId="0" fontId="15" fillId="0" borderId="0" xfId="0" applyFont="1" applyBorder="1" applyAlignment="1">
      <alignment vertical="top" wrapText="1"/>
    </xf>
    <xf numFmtId="0" fontId="15" fillId="0" borderId="0" xfId="22" applyFont="1" applyFill="1" applyBorder="1" applyAlignment="1">
      <alignment vertical="justify"/>
    </xf>
    <xf numFmtId="43" fontId="17" fillId="0" borderId="10" xfId="0" applyNumberFormat="1" applyFont="1" applyFill="1" applyBorder="1"/>
    <xf numFmtId="3" fontId="17" fillId="0" borderId="10" xfId="26" applyNumberFormat="1" applyFont="1" applyFill="1" applyBorder="1"/>
    <xf numFmtId="10" fontId="17" fillId="0" borderId="10" xfId="46" applyNumberFormat="1" applyFont="1" applyFill="1" applyBorder="1"/>
    <xf numFmtId="10" fontId="28" fillId="0" borderId="10" xfId="46" applyNumberFormat="1" applyFont="1" applyBorder="1"/>
    <xf numFmtId="170" fontId="28" fillId="0" borderId="10" xfId="46" applyNumberFormat="1" applyFont="1" applyBorder="1"/>
    <xf numFmtId="10" fontId="28" fillId="0" borderId="10" xfId="46" applyNumberFormat="1" applyFont="1" applyFill="1" applyBorder="1"/>
    <xf numFmtId="170" fontId="28" fillId="0" borderId="10" xfId="46" applyNumberFormat="1" applyFont="1" applyFill="1" applyBorder="1" applyAlignment="1">
      <alignment horizontal="center" vertical="center"/>
    </xf>
    <xf numFmtId="170" fontId="28" fillId="24" borderId="10" xfId="46" applyNumberFormat="1" applyFont="1" applyFill="1" applyBorder="1" applyAlignment="1">
      <alignment horizontal="center" vertical="center"/>
    </xf>
    <xf numFmtId="170" fontId="17" fillId="0" borderId="10" xfId="46" applyNumberFormat="1" applyFont="1" applyFill="1" applyBorder="1"/>
    <xf numFmtId="0" fontId="10" fillId="0" borderId="0" xfId="0" applyFont="1" applyFill="1" applyBorder="1" applyAlignment="1">
      <alignment horizontal="left" vertical="justify"/>
    </xf>
    <xf numFmtId="0" fontId="10" fillId="0" borderId="18" xfId="0" applyFont="1" applyFill="1" applyBorder="1" applyAlignment="1">
      <alignment horizontal="left" vertical="justify"/>
    </xf>
    <xf numFmtId="0" fontId="10" fillId="0" borderId="0" xfId="0" applyFont="1" applyBorder="1" applyAlignment="1">
      <alignment vertical="top" wrapText="1"/>
    </xf>
    <xf numFmtId="0" fontId="10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vertical="justify"/>
    </xf>
    <xf numFmtId="0" fontId="17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NumberFormat="1" applyFont="1" applyBorder="1" applyAlignment="1">
      <alignment vertical="top" wrapText="1"/>
    </xf>
    <xf numFmtId="0" fontId="10" fillId="0" borderId="27" xfId="0" applyNumberFormat="1" applyFont="1" applyBorder="1" applyAlignment="1">
      <alignment vertical="top" wrapText="1"/>
    </xf>
    <xf numFmtId="0" fontId="10" fillId="0" borderId="19" xfId="0" applyNumberFormat="1" applyFont="1" applyBorder="1" applyAlignment="1">
      <alignment vertical="top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0" borderId="10" xfId="0" applyNumberFormat="1" applyFont="1" applyFill="1" applyBorder="1" applyAlignment="1">
      <alignment horizontal="right"/>
    </xf>
    <xf numFmtId="4" fontId="14" fillId="0" borderId="10" xfId="43" applyNumberFormat="1" applyFont="1" applyFill="1" applyBorder="1"/>
    <xf numFmtId="0" fontId="14" fillId="0" borderId="10" xfId="43" applyFont="1" applyFill="1" applyBorder="1"/>
    <xf numFmtId="4" fontId="14" fillId="0" borderId="10" xfId="43" applyNumberFormat="1" applyFont="1" applyFill="1" applyBorder="1" applyAlignment="1">
      <alignment vertical="center"/>
    </xf>
    <xf numFmtId="0" fontId="15" fillId="0" borderId="0" xfId="26" applyNumberFormat="1" applyFont="1" applyFill="1" applyAlignment="1">
      <alignment vertical="top" wrapText="1"/>
    </xf>
    <xf numFmtId="43" fontId="15" fillId="24" borderId="10" xfId="0" applyNumberFormat="1" applyFont="1" applyFill="1" applyBorder="1" applyAlignment="1">
      <alignment horizontal="center" vertical="top"/>
    </xf>
    <xf numFmtId="3" fontId="15" fillId="24" borderId="10" xfId="26" applyNumberFormat="1" applyFont="1" applyFill="1" applyBorder="1" applyAlignment="1">
      <alignment horizontal="center" vertical="top"/>
    </xf>
    <xf numFmtId="0" fontId="15" fillId="24" borderId="10" xfId="0" applyFont="1" applyFill="1" applyBorder="1" applyAlignment="1">
      <alignment horizontal="center" vertical="top"/>
    </xf>
    <xf numFmtId="43" fontId="15" fillId="24" borderId="10" xfId="26" applyNumberFormat="1" applyFont="1" applyFill="1" applyBorder="1" applyAlignment="1">
      <alignment vertical="top"/>
    </xf>
    <xf numFmtId="43" fontId="20" fillId="0" borderId="0" xfId="26" applyFont="1" applyFill="1" applyAlignment="1">
      <alignment vertical="top"/>
    </xf>
    <xf numFmtId="43" fontId="15" fillId="25" borderId="10" xfId="26" applyFont="1" applyFill="1" applyBorder="1" applyAlignment="1">
      <alignment horizontal="center" vertical="top"/>
    </xf>
    <xf numFmtId="43" fontId="15" fillId="0" borderId="0" xfId="26" applyNumberFormat="1" applyFont="1" applyFill="1" applyAlignment="1">
      <alignment vertical="top" wrapText="1"/>
    </xf>
    <xf numFmtId="43" fontId="15" fillId="25" borderId="15" xfId="26" applyFont="1" applyFill="1" applyBorder="1" applyAlignment="1">
      <alignment vertical="top"/>
    </xf>
    <xf numFmtId="0" fontId="20" fillId="0" borderId="0" xfId="0" applyFont="1" applyAlignment="1">
      <alignment vertical="top"/>
    </xf>
    <xf numFmtId="10" fontId="55" fillId="0" borderId="10" xfId="46" applyNumberFormat="1" applyFont="1" applyBorder="1" applyAlignment="1">
      <alignment vertical="top"/>
    </xf>
    <xf numFmtId="0" fontId="15" fillId="0" borderId="13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0" xfId="0" applyNumberFormat="1" applyFont="1" applyFill="1" applyBorder="1" applyAlignment="1">
      <alignment vertical="top"/>
    </xf>
    <xf numFmtId="0" fontId="10" fillId="0" borderId="19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0" fontId="21" fillId="0" borderId="19" xfId="0" applyFont="1" applyFill="1" applyBorder="1" applyAlignment="1">
      <alignment vertical="top"/>
    </xf>
    <xf numFmtId="0" fontId="15" fillId="0" borderId="27" xfId="0" applyFont="1" applyFill="1" applyBorder="1" applyAlignment="1">
      <alignment horizontal="left" vertical="top"/>
    </xf>
    <xf numFmtId="0" fontId="10" fillId="0" borderId="27" xfId="0" applyFont="1" applyBorder="1" applyAlignment="1">
      <alignment vertical="top" wrapText="1"/>
    </xf>
    <xf numFmtId="0" fontId="15" fillId="0" borderId="27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wrapText="1"/>
    </xf>
    <xf numFmtId="3" fontId="10" fillId="0" borderId="0" xfId="0" applyNumberFormat="1" applyFont="1" applyAlignment="1">
      <alignment vertical="top"/>
    </xf>
    <xf numFmtId="43" fontId="15" fillId="24" borderId="10" xfId="26" applyFont="1" applyFill="1" applyBorder="1" applyAlignment="1">
      <alignment horizontal="center" vertical="top"/>
    </xf>
    <xf numFmtId="43" fontId="10" fillId="0" borderId="0" xfId="26" applyNumberFormat="1" applyFont="1" applyFill="1" applyBorder="1"/>
    <xf numFmtId="43" fontId="9" fillId="0" borderId="0" xfId="26" applyNumberFormat="1" applyFont="1" applyFill="1" applyBorder="1"/>
    <xf numFmtId="168" fontId="10" fillId="0" borderId="0" xfId="26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7" fillId="0" borderId="0" xfId="26" applyNumberFormat="1" applyFont="1" applyFill="1" applyBorder="1"/>
    <xf numFmtId="43" fontId="6" fillId="0" borderId="0" xfId="26" applyNumberFormat="1" applyFont="1" applyFill="1" applyBorder="1"/>
    <xf numFmtId="168" fontId="7" fillId="0" borderId="0" xfId="26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169" fontId="7" fillId="0" borderId="0" xfId="31" applyNumberFormat="1" applyFont="1" applyFill="1" applyBorder="1"/>
    <xf numFmtId="0" fontId="7" fillId="0" borderId="0" xfId="0" applyFont="1" applyBorder="1"/>
    <xf numFmtId="0" fontId="7" fillId="0" borderId="19" xfId="0" applyFont="1" applyBorder="1"/>
    <xf numFmtId="0" fontId="22" fillId="0" borderId="0" xfId="0" applyFont="1" applyFill="1" applyBorder="1" applyAlignment="1">
      <alignment horizontal="left" vertical="top"/>
    </xf>
    <xf numFmtId="0" fontId="22" fillId="0" borderId="19" xfId="0" applyFont="1" applyFill="1" applyBorder="1" applyAlignment="1">
      <alignment horizontal="left" vertical="top"/>
    </xf>
    <xf numFmtId="0" fontId="7" fillId="0" borderId="27" xfId="0" applyFont="1" applyFill="1" applyBorder="1"/>
    <xf numFmtId="0" fontId="10" fillId="0" borderId="18" xfId="0" applyFont="1" applyFill="1" applyBorder="1" applyAlignment="1">
      <alignment horizontal="left"/>
    </xf>
    <xf numFmtId="0" fontId="10" fillId="0" borderId="18" xfId="0" applyNumberFormat="1" applyFont="1" applyFill="1" applyBorder="1" applyAlignment="1">
      <alignment horizontal="left" vertical="justify"/>
    </xf>
    <xf numFmtId="0" fontId="10" fillId="0" borderId="18" xfId="0" applyFont="1" applyFill="1" applyBorder="1" applyAlignment="1">
      <alignment vertical="justify" wrapText="1"/>
    </xf>
    <xf numFmtId="43" fontId="47" fillId="0" borderId="0" xfId="26" applyFont="1" applyFill="1"/>
    <xf numFmtId="0" fontId="47" fillId="0" borderId="0" xfId="0" applyFont="1" applyFill="1"/>
    <xf numFmtId="43" fontId="47" fillId="0" borderId="0" xfId="0" applyNumberFormat="1" applyFont="1" applyFill="1"/>
    <xf numFmtId="49" fontId="15" fillId="0" borderId="19" xfId="21" applyNumberFormat="1" applyFont="1" applyFill="1" applyBorder="1" applyAlignment="1">
      <alignment vertical="justify"/>
    </xf>
    <xf numFmtId="0" fontId="15" fillId="0" borderId="19" xfId="0" applyFont="1" applyFill="1" applyBorder="1" applyAlignment="1">
      <alignment horizontal="left" wrapText="1"/>
    </xf>
    <xf numFmtId="4" fontId="54" fillId="0" borderId="18" xfId="0" applyNumberFormat="1" applyFont="1" applyFill="1" applyBorder="1" applyAlignment="1">
      <alignment horizontal="left" wrapText="1"/>
    </xf>
    <xf numFmtId="0" fontId="15" fillId="0" borderId="0" xfId="43" applyFont="1" applyFill="1" applyBorder="1" applyAlignment="1">
      <alignment horizontal="left" vertical="center" wrapText="1"/>
    </xf>
    <xf numFmtId="49" fontId="15" fillId="0" borderId="27" xfId="21" applyNumberFormat="1" applyFont="1" applyFill="1" applyBorder="1" applyAlignment="1">
      <alignment vertical="center"/>
    </xf>
    <xf numFmtId="0" fontId="54" fillId="0" borderId="18" xfId="0" applyFont="1" applyFill="1" applyBorder="1" applyAlignment="1">
      <alignment horizontal="left" wrapText="1"/>
    </xf>
    <xf numFmtId="43" fontId="15" fillId="0" borderId="0" xfId="26" applyFont="1" applyFill="1" applyAlignment="1">
      <alignment vertical="top" wrapText="1"/>
    </xf>
    <xf numFmtId="43" fontId="15" fillId="0" borderId="0" xfId="26" applyNumberFormat="1" applyFont="1" applyFill="1" applyAlignment="1">
      <alignment horizontal="center" vertical="top"/>
    </xf>
    <xf numFmtId="43" fontId="15" fillId="0" borderId="0" xfId="0" applyNumberFormat="1" applyFont="1" applyFill="1" applyAlignment="1">
      <alignment horizontal="center" vertical="top"/>
    </xf>
    <xf numFmtId="43" fontId="15" fillId="25" borderId="10" xfId="0" applyNumberFormat="1" applyFont="1" applyFill="1" applyBorder="1" applyAlignment="1">
      <alignment horizontal="center" vertical="top"/>
    </xf>
    <xf numFmtId="0" fontId="10" fillId="0" borderId="0" xfId="43" applyFont="1" applyFill="1"/>
    <xf numFmtId="4" fontId="10" fillId="0" borderId="10" xfId="43" applyNumberFormat="1" applyFont="1" applyBorder="1"/>
    <xf numFmtId="4" fontId="9" fillId="0" borderId="10" xfId="43" applyNumberFormat="1" applyFont="1" applyBorder="1"/>
    <xf numFmtId="184" fontId="9" fillId="0" borderId="10" xfId="33" applyFont="1" applyFill="1" applyBorder="1" applyAlignment="1">
      <alignment horizontal="right" wrapText="1"/>
    </xf>
    <xf numFmtId="4" fontId="9" fillId="0" borderId="10" xfId="43" applyNumberFormat="1" applyFont="1" applyFill="1" applyBorder="1" applyAlignment="1">
      <alignment horizontal="right" wrapText="1"/>
    </xf>
    <xf numFmtId="43" fontId="9" fillId="0" borderId="10" xfId="43" applyNumberFormat="1" applyFont="1" applyFill="1" applyBorder="1" applyAlignment="1">
      <alignment horizontal="center" wrapText="1"/>
    </xf>
    <xf numFmtId="43" fontId="9" fillId="0" borderId="11" xfId="43" applyNumberFormat="1" applyFont="1" applyBorder="1"/>
    <xf numFmtId="4" fontId="10" fillId="0" borderId="0" xfId="43" applyNumberFormat="1" applyFont="1" applyFill="1"/>
    <xf numFmtId="43" fontId="17" fillId="0" borderId="0" xfId="43" applyNumberFormat="1" applyFont="1" applyFill="1"/>
    <xf numFmtId="0" fontId="17" fillId="0" borderId="0" xfId="43" applyFont="1" applyFill="1"/>
    <xf numFmtId="43" fontId="10" fillId="0" borderId="0" xfId="43" applyNumberFormat="1" applyFont="1" applyFill="1"/>
    <xf numFmtId="0" fontId="20" fillId="0" borderId="11" xfId="0" applyFont="1" applyFill="1" applyBorder="1" applyAlignment="1">
      <alignment horizontal="center" vertical="top"/>
    </xf>
    <xf numFmtId="0" fontId="18" fillId="0" borderId="10" xfId="0" applyFont="1" applyFill="1" applyBorder="1"/>
    <xf numFmtId="43" fontId="18" fillId="0" borderId="10" xfId="26" applyNumberFormat="1" applyFont="1" applyFill="1" applyBorder="1"/>
    <xf numFmtId="168" fontId="17" fillId="0" borderId="10" xfId="26" applyNumberFormat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19" fillId="0" borderId="0" xfId="0" applyFont="1" applyFill="1" applyBorder="1" applyAlignment="1">
      <alignment horizontal="right" vertical="center"/>
    </xf>
    <xf numFmtId="168" fontId="17" fillId="0" borderId="10" xfId="26" applyNumberFormat="1" applyFont="1" applyFill="1" applyBorder="1" applyAlignment="1">
      <alignment horizontal="right"/>
    </xf>
    <xf numFmtId="3" fontId="17" fillId="0" borderId="10" xfId="26" applyNumberFormat="1" applyFont="1" applyFill="1" applyBorder="1" applyAlignment="1">
      <alignment horizontal="right" vertical="center"/>
    </xf>
    <xf numFmtId="3" fontId="17" fillId="24" borderId="10" xfId="26" applyNumberFormat="1" applyFont="1" applyFill="1" applyBorder="1" applyAlignment="1">
      <alignment horizontal="right" vertical="center"/>
    </xf>
    <xf numFmtId="3" fontId="17" fillId="0" borderId="23" xfId="26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56" fillId="0" borderId="0" xfId="0" applyFont="1" applyFill="1" applyBorder="1" applyAlignment="1">
      <alignment horizontal="right" vertical="center"/>
    </xf>
    <xf numFmtId="0" fontId="57" fillId="0" borderId="0" xfId="0" applyFont="1" applyFill="1" applyBorder="1" applyAlignment="1">
      <alignment horizontal="right" vertical="top"/>
    </xf>
    <xf numFmtId="0" fontId="15" fillId="0" borderId="16" xfId="0" applyFont="1" applyFill="1" applyBorder="1" applyAlignment="1">
      <alignment vertical="top"/>
    </xf>
    <xf numFmtId="0" fontId="57" fillId="0" borderId="0" xfId="0" applyFont="1" applyFill="1" applyBorder="1" applyAlignment="1">
      <alignment horizontal="right" vertical="center"/>
    </xf>
    <xf numFmtId="43" fontId="18" fillId="0" borderId="11" xfId="26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43" fontId="15" fillId="24" borderId="10" xfId="26" applyFont="1" applyFill="1" applyBorder="1" applyAlignment="1">
      <alignment vertical="top"/>
    </xf>
    <xf numFmtId="43" fontId="20" fillId="26" borderId="13" xfId="26" applyNumberFormat="1" applyFont="1" applyFill="1" applyBorder="1" applyAlignment="1">
      <alignment vertical="top"/>
    </xf>
    <xf numFmtId="0" fontId="10" fillId="0" borderId="10" xfId="43" applyFont="1" applyFill="1" applyBorder="1" applyAlignment="1">
      <alignment wrapText="1"/>
    </xf>
    <xf numFmtId="0" fontId="9" fillId="0" borderId="11" xfId="0" applyFont="1" applyFill="1" applyBorder="1" applyAlignment="1">
      <alignment vertical="center"/>
    </xf>
    <xf numFmtId="43" fontId="10" fillId="24" borderId="10" xfId="0" applyNumberFormat="1" applyFont="1" applyFill="1" applyBorder="1"/>
    <xf numFmtId="49" fontId="15" fillId="0" borderId="27" xfId="21" applyNumberFormat="1" applyFont="1" applyFill="1" applyBorder="1" applyAlignment="1">
      <alignment vertical="justify"/>
    </xf>
    <xf numFmtId="4" fontId="54" fillId="0" borderId="18" xfId="0" applyNumberFormat="1" applyFont="1" applyFill="1" applyBorder="1" applyAlignment="1">
      <alignment vertical="justify"/>
    </xf>
    <xf numFmtId="43" fontId="10" fillId="0" borderId="0" xfId="26" applyNumberFormat="1" applyFont="1" applyFill="1" applyBorder="1" applyAlignment="1">
      <alignment vertical="top"/>
    </xf>
    <xf numFmtId="0" fontId="10" fillId="0" borderId="0" xfId="26" applyNumberFormat="1" applyFont="1" applyFill="1" applyBorder="1" applyAlignment="1">
      <alignment vertical="top"/>
    </xf>
    <xf numFmtId="0" fontId="10" fillId="0" borderId="0" xfId="0" applyNumberFormat="1" applyFont="1" applyFill="1" applyBorder="1" applyAlignment="1">
      <alignment vertical="top" wrapText="1"/>
    </xf>
    <xf numFmtId="0" fontId="9" fillId="0" borderId="11" xfId="43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3" fontId="9" fillId="0" borderId="11" xfId="43" applyNumberFormat="1" applyFont="1" applyFill="1" applyBorder="1"/>
    <xf numFmtId="4" fontId="9" fillId="0" borderId="0" xfId="43" applyNumberFormat="1" applyFont="1"/>
    <xf numFmtId="4" fontId="14" fillId="0" borderId="10" xfId="0" applyNumberFormat="1" applyFont="1" applyFill="1" applyBorder="1" applyAlignment="1">
      <alignment horizontal="right" wrapText="1"/>
    </xf>
    <xf numFmtId="0" fontId="9" fillId="0" borderId="16" xfId="43" applyFont="1" applyFill="1" applyBorder="1" applyAlignment="1">
      <alignment horizontal="center" vertical="center" wrapText="1"/>
    </xf>
    <xf numFmtId="0" fontId="9" fillId="0" borderId="12" xfId="43" applyFont="1" applyFill="1" applyBorder="1" applyAlignment="1">
      <alignment horizontal="center" vertical="center" wrapText="1"/>
    </xf>
    <xf numFmtId="0" fontId="9" fillId="0" borderId="10" xfId="43" applyFont="1" applyFill="1" applyBorder="1" applyAlignment="1">
      <alignment horizontal="center" vertical="center" wrapText="1"/>
    </xf>
    <xf numFmtId="0" fontId="9" fillId="0" borderId="10" xfId="43" applyFont="1" applyBorder="1" applyAlignment="1">
      <alignment horizontal="center" vertical="center"/>
    </xf>
    <xf numFmtId="0" fontId="9" fillId="0" borderId="10" xfId="43" applyFont="1" applyFill="1" applyBorder="1" applyAlignment="1">
      <alignment horizontal="center" vertical="center"/>
    </xf>
    <xf numFmtId="0" fontId="10" fillId="0" borderId="10" xfId="43" applyFont="1" applyBorder="1" applyAlignment="1">
      <alignment horizontal="center" vertical="center"/>
    </xf>
    <xf numFmtId="0" fontId="9" fillId="0" borderId="13" xfId="43" applyFont="1" applyFill="1" applyBorder="1" applyAlignment="1">
      <alignment horizontal="center" vertical="center"/>
    </xf>
    <xf numFmtId="0" fontId="9" fillId="0" borderId="14" xfId="43" applyFont="1" applyFill="1" applyBorder="1" applyAlignment="1">
      <alignment horizontal="center" vertical="center"/>
    </xf>
    <xf numFmtId="0" fontId="9" fillId="0" borderId="15" xfId="43" applyFont="1" applyFill="1" applyBorder="1" applyAlignment="1">
      <alignment horizontal="center" vertical="center"/>
    </xf>
    <xf numFmtId="0" fontId="8" fillId="0" borderId="0" xfId="0" applyFont="1" applyAlignment="1"/>
    <xf numFmtId="43" fontId="18" fillId="0" borderId="28" xfId="0" applyNumberFormat="1" applyFont="1" applyBorder="1" applyAlignment="1">
      <alignment horizontal="center"/>
    </xf>
    <xf numFmtId="43" fontId="18" fillId="0" borderId="25" xfId="0" applyNumberFormat="1" applyFont="1" applyBorder="1" applyAlignment="1">
      <alignment horizontal="center"/>
    </xf>
    <xf numFmtId="43" fontId="18" fillId="0" borderId="17" xfId="0" applyNumberFormat="1" applyFont="1" applyBorder="1" applyAlignment="1">
      <alignment horizontal="center"/>
    </xf>
    <xf numFmtId="43" fontId="20" fillId="0" borderId="28" xfId="26" applyNumberFormat="1" applyFont="1" applyFill="1" applyBorder="1" applyAlignment="1">
      <alignment horizontal="center" vertical="top"/>
    </xf>
    <xf numFmtId="43" fontId="20" fillId="0" borderId="25" xfId="26" applyNumberFormat="1" applyFont="1" applyFill="1" applyBorder="1" applyAlignment="1">
      <alignment horizontal="center" vertical="top"/>
    </xf>
    <xf numFmtId="43" fontId="20" fillId="0" borderId="17" xfId="26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vertical="center"/>
    </xf>
    <xf numFmtId="3" fontId="17" fillId="0" borderId="28" xfId="26" applyNumberFormat="1" applyFont="1" applyFill="1" applyBorder="1" applyAlignment="1">
      <alignment horizontal="center" vertical="center"/>
    </xf>
    <xf numFmtId="3" fontId="17" fillId="0" borderId="25" xfId="26" applyNumberFormat="1" applyFont="1" applyFill="1" applyBorder="1" applyAlignment="1">
      <alignment horizontal="center" vertical="center"/>
    </xf>
    <xf numFmtId="3" fontId="17" fillId="0" borderId="17" xfId="26" applyNumberFormat="1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25" borderId="13" xfId="0" applyFont="1" applyFill="1" applyBorder="1" applyAlignment="1">
      <alignment horizontal="center" vertical="center"/>
    </xf>
    <xf numFmtId="0" fontId="18" fillId="25" borderId="14" xfId="0" applyFont="1" applyFill="1" applyBorder="1" applyAlignment="1">
      <alignment horizontal="center" vertical="center"/>
    </xf>
    <xf numFmtId="0" fontId="18" fillId="25" borderId="15" xfId="0" applyFont="1" applyFill="1" applyBorder="1" applyAlignment="1">
      <alignment horizontal="center" vertical="center"/>
    </xf>
    <xf numFmtId="0" fontId="18" fillId="26" borderId="13" xfId="0" applyFont="1" applyFill="1" applyBorder="1" applyAlignment="1">
      <alignment horizontal="center" vertical="center"/>
    </xf>
    <xf numFmtId="0" fontId="18" fillId="26" borderId="14" xfId="0" applyFont="1" applyFill="1" applyBorder="1" applyAlignment="1">
      <alignment horizontal="center" vertical="center"/>
    </xf>
    <xf numFmtId="0" fontId="18" fillId="26" borderId="1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left" vertical="justify"/>
    </xf>
    <xf numFmtId="0" fontId="10" fillId="0" borderId="0" xfId="0" applyFont="1" applyFill="1" applyBorder="1" applyAlignment="1">
      <alignment horizontal="left" vertical="justify"/>
    </xf>
    <xf numFmtId="0" fontId="10" fillId="0" borderId="27" xfId="0" applyFont="1" applyFill="1" applyBorder="1" applyAlignment="1">
      <alignment horizontal="left" vertical="justify"/>
    </xf>
    <xf numFmtId="0" fontId="20" fillId="0" borderId="10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/>
    </xf>
    <xf numFmtId="0" fontId="20" fillId="0" borderId="14" xfId="0" applyFont="1" applyFill="1" applyBorder="1" applyAlignment="1">
      <alignment horizontal="center" vertical="top"/>
    </xf>
    <xf numFmtId="0" fontId="20" fillId="0" borderId="15" xfId="0" applyFont="1" applyFill="1" applyBorder="1" applyAlignment="1">
      <alignment horizontal="center" vertical="top"/>
    </xf>
    <xf numFmtId="0" fontId="20" fillId="0" borderId="13" xfId="0" applyFont="1" applyFill="1" applyBorder="1" applyAlignment="1">
      <alignment horizontal="center" vertical="top"/>
    </xf>
    <xf numFmtId="3" fontId="18" fillId="0" borderId="28" xfId="26" applyNumberFormat="1" applyFont="1" applyFill="1" applyBorder="1" applyAlignment="1">
      <alignment horizontal="center" vertical="center"/>
    </xf>
    <xf numFmtId="3" fontId="18" fillId="0" borderId="25" xfId="26" applyNumberFormat="1" applyFont="1" applyFill="1" applyBorder="1" applyAlignment="1">
      <alignment horizontal="center" vertical="center"/>
    </xf>
    <xf numFmtId="3" fontId="18" fillId="0" borderId="17" xfId="26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0" fontId="9" fillId="0" borderId="28" xfId="26" applyNumberFormat="1" applyFont="1" applyFill="1" applyBorder="1" applyAlignment="1">
      <alignment horizontal="center" vertical="center"/>
    </xf>
    <xf numFmtId="170" fontId="9" fillId="0" borderId="25" xfId="26" applyNumberFormat="1" applyFont="1" applyFill="1" applyBorder="1" applyAlignment="1">
      <alignment horizontal="center" vertical="center"/>
    </xf>
    <xf numFmtId="170" fontId="9" fillId="0" borderId="17" xfId="26" applyNumberFormat="1" applyFont="1" applyFill="1" applyBorder="1" applyAlignment="1">
      <alignment horizontal="center" vertical="center"/>
    </xf>
    <xf numFmtId="43" fontId="9" fillId="0" borderId="16" xfId="26" applyNumberFormat="1" applyFont="1" applyFill="1" applyBorder="1" applyAlignment="1">
      <alignment horizontal="center" vertical="center" wrapText="1"/>
    </xf>
    <xf numFmtId="43" fontId="9" fillId="0" borderId="29" xfId="26" applyNumberFormat="1" applyFont="1" applyFill="1" applyBorder="1" applyAlignment="1">
      <alignment horizontal="center" vertical="center" wrapText="1"/>
    </xf>
    <xf numFmtId="43" fontId="9" fillId="0" borderId="12" xfId="26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indent="2"/>
    </xf>
    <xf numFmtId="0" fontId="9" fillId="0" borderId="0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43" fontId="9" fillId="0" borderId="10" xfId="26" applyNumberFormat="1" applyFont="1" applyFill="1" applyBorder="1" applyAlignment="1">
      <alignment horizontal="center" vertical="center" wrapText="1"/>
    </xf>
  </cellXfs>
  <cellStyles count="61">
    <cellStyle name="20% - ส่วนที่ถูกเน้น1" xfId="1" xr:uid="{1A16B428-31ED-442C-B086-1D6E5BE5E3CA}"/>
    <cellStyle name="20% - ส่วนที่ถูกเน้น2" xfId="2" xr:uid="{9574BEFD-4C79-484D-A116-212F2A3F0DE2}"/>
    <cellStyle name="20% - ส่วนที่ถูกเน้น3" xfId="3" xr:uid="{7917E8D1-D113-447A-B4FF-24423C8C6F6F}"/>
    <cellStyle name="20% - ส่วนที่ถูกเน้น4" xfId="4" xr:uid="{6AD1A776-2AC9-403C-B415-AD41750B15BB}"/>
    <cellStyle name="20% - ส่วนที่ถูกเน้น5" xfId="5" xr:uid="{7EFB0AD1-7780-4BD6-AAB1-B721157B0CE2}"/>
    <cellStyle name="20% - ส่วนที่ถูกเน้น6" xfId="6" xr:uid="{383DBE63-5CB5-46F3-83D1-6C81F5D59C28}"/>
    <cellStyle name="40% - ส่วนที่ถูกเน้น1" xfId="7" xr:uid="{2B7BB59B-6946-49D5-A56D-A2E32C5A981C}"/>
    <cellStyle name="40% - ส่วนที่ถูกเน้น2" xfId="8" xr:uid="{7F4DF87B-AD12-4904-BF20-F806C22920C0}"/>
    <cellStyle name="40% - ส่วนที่ถูกเน้น3" xfId="9" xr:uid="{8ABE764A-3558-4855-A267-0DA6637F2662}"/>
    <cellStyle name="40% - ส่วนที่ถูกเน้น4" xfId="10" xr:uid="{0D54ECE5-22AB-42BE-9A4B-24D89165625A}"/>
    <cellStyle name="40% - ส่วนที่ถูกเน้น5" xfId="11" xr:uid="{69B935F9-BBE9-4168-954A-A281349086F1}"/>
    <cellStyle name="40% - ส่วนที่ถูกเน้น6" xfId="12" xr:uid="{0DB44681-D954-4CB3-B4BF-EFF96DAACEA9}"/>
    <cellStyle name="60% - ส่วนที่ถูกเน้น1" xfId="13" xr:uid="{674F8644-2757-48B0-AD54-B3599D36918F}"/>
    <cellStyle name="60% - ส่วนที่ถูกเน้น2" xfId="14" xr:uid="{D7895761-B3C8-4B9C-A542-BE47FE1BE844}"/>
    <cellStyle name="60% - ส่วนที่ถูกเน้น3" xfId="15" xr:uid="{DBD00903-C85F-4663-AF64-26A96743D3AC}"/>
    <cellStyle name="60% - ส่วนที่ถูกเน้น4" xfId="16" xr:uid="{72E513C3-AF0B-4BA3-AD9A-BACD1DC3B55E}"/>
    <cellStyle name="60% - ส่วนที่ถูกเน้น5" xfId="17" xr:uid="{5651FA76-C9DF-44CC-BB66-1A9D074A32D1}"/>
    <cellStyle name="60% - ส่วนที่ถูกเน้น6" xfId="18" xr:uid="{B9B20ED4-D04F-490C-9521-107456F252A4}"/>
    <cellStyle name="Comma 2" xfId="19" xr:uid="{08ADF15D-D639-474B-8297-7E31ACB31349}"/>
    <cellStyle name="Normal 2" xfId="20" xr:uid="{9466B58F-44DA-4048-8985-B996C5C9780F}"/>
    <cellStyle name="Normal_Org structure from questionaire กท ท่องเที่ยวและกีฬา draft 8" xfId="21" xr:uid="{6DFE69FD-BB14-4CCE-B67C-803641C3C70B}"/>
    <cellStyle name="Normal_UA Analyze Agency- กท.เกษตร&amp;สหกรณ์" xfId="22" xr:uid="{2473D843-3347-4DEE-B630-D39E12534E3C}"/>
    <cellStyle name="การคำนวณ" xfId="23" xr:uid="{BBD74353-64AC-4FA4-B4F2-E36817D12F5E}"/>
    <cellStyle name="ข้อความเตือน" xfId="24" xr:uid="{1B44AB29-B3D2-43F6-B4B0-9EF90139D0AB}"/>
    <cellStyle name="ข้อความอธิบาย" xfId="25" xr:uid="{B11E0B59-21E6-445F-B2ED-BF55922A24D4}"/>
    <cellStyle name="เครื่องหมายจุลภาค 2" xfId="27" xr:uid="{AEC833D1-AC9B-42B9-8E22-F07C9E023ADC}"/>
    <cellStyle name="เครื่องหมายจุลภาค 3" xfId="28" xr:uid="{F0421A10-9621-4E1C-80DD-25EBCCAD6E03}"/>
    <cellStyle name="เครื่องหมายจุลภาค 4" xfId="29" xr:uid="{E351B605-31FC-420C-B0CC-DEAD1D3B6435}"/>
    <cellStyle name="เครื่องหมายจุลภาค 6" xfId="30" xr:uid="{2C4388B6-94D1-4F44-965C-CAF2B15C2AEA}"/>
    <cellStyle name="เครื่องหมายจุลภาค_6 ตารางคำนวณต้นทุนปี 51 (แก้ไขศูนย์ต้นทุนแล้ว)" xfId="31" xr:uid="{081477F3-B2D6-424D-BBBE-127363EC7625}"/>
    <cellStyle name="เครื่องหมายจุลภาค_exclude" xfId="32" xr:uid="{85ACBF7F-CD36-450D-91C9-0B3ED2198FC8}"/>
    <cellStyle name="เครื่องหมายจุลภาค_ตาราง2" xfId="33" xr:uid="{824D6430-AFD5-445B-93BB-4C4B4247B0D0}"/>
    <cellStyle name="จุลภาค" xfId="26" builtinId="3"/>
    <cellStyle name="ชื่อเรื่อง" xfId="34" xr:uid="{3503B957-81C8-4AC8-9D69-7946841EC6BC}"/>
    <cellStyle name="เซลล์ตรวจสอบ" xfId="35" xr:uid="{07B65AE8-6F83-43B3-8135-3DED849CBCE2}"/>
    <cellStyle name="เซลล์ที่มีการเชื่อมโยง" xfId="36" xr:uid="{C6FD1B2A-0F6E-46D0-8285-660091DF3131}"/>
    <cellStyle name="ดี" xfId="37" xr:uid="{22773206-3D59-4BFA-8981-D6E556CCFE3A}"/>
    <cellStyle name="ปกติ" xfId="0" builtinId="0"/>
    <cellStyle name="ปกติ 2" xfId="38" xr:uid="{EF8DB7E4-6148-4901-8B97-13D7CC9CA658}"/>
    <cellStyle name="ปกติ 3" xfId="39" xr:uid="{05C4ACD7-D9C1-4031-B82C-DA41C23A378B}"/>
    <cellStyle name="ปกติ 4" xfId="40" xr:uid="{53EB18B9-88B9-49E7-AC58-A02566E0B020}"/>
    <cellStyle name="ปกติ 6" xfId="41" xr:uid="{4EF44B47-0062-4F24-828D-6E9A5D9FC509}"/>
    <cellStyle name="ปกติ_exclude" xfId="42" xr:uid="{E4AD0C08-1D61-41F5-8549-78FAE31AC077}"/>
    <cellStyle name="ปกติ_ตาราง2" xfId="43" xr:uid="{C81756FA-7751-465C-BE9F-A3ED58EA95C8}"/>
    <cellStyle name="ป้อนค่า" xfId="44" xr:uid="{2D7C2759-45DC-430C-A904-289116B6343D}"/>
    <cellStyle name="ปานกลาง" xfId="45" xr:uid="{4A0AD728-C0B7-4894-8E43-C8C77A7D99E8}"/>
    <cellStyle name="เปอร์เซ็นต์" xfId="46" builtinId="5"/>
    <cellStyle name="ผลรวม" xfId="47" xr:uid="{56CEABEB-9853-4B30-AB64-56E7AEE14103}"/>
    <cellStyle name="แย่" xfId="48" xr:uid="{19B6139F-EC0E-4E77-B1F0-8167099A8388}"/>
    <cellStyle name="ส่วนที่ถูกเน้น1" xfId="49" xr:uid="{550EB228-F3FB-4AF4-B39E-8299EFCD3CD9}"/>
    <cellStyle name="ส่วนที่ถูกเน้น2" xfId="50" xr:uid="{8230944D-86DF-43B6-85AE-804C5D39FB06}"/>
    <cellStyle name="ส่วนที่ถูกเน้น3" xfId="51" xr:uid="{A6C4C916-F687-4D4C-919D-ED642871AC2A}"/>
    <cellStyle name="ส่วนที่ถูกเน้น4" xfId="52" xr:uid="{6FABF886-D163-4467-90A5-236669EC2D0F}"/>
    <cellStyle name="ส่วนที่ถูกเน้น5" xfId="53" xr:uid="{352230D8-26F9-41E9-A642-C4A1D583BF4F}"/>
    <cellStyle name="ส่วนที่ถูกเน้น6" xfId="54" xr:uid="{3F4E6579-F1C7-43B6-9414-AFF111D1CB88}"/>
    <cellStyle name="แสดงผล" xfId="55" xr:uid="{34580877-10CB-434B-8936-6544E173E164}"/>
    <cellStyle name="หมายเหตุ" xfId="56" xr:uid="{36F5B4F7-7960-4F74-8DCE-C0FBD3E9AAB3}"/>
    <cellStyle name="หัวเรื่อง 1" xfId="57" xr:uid="{FE80586C-ED87-4BD6-B558-7F58EF038012}"/>
    <cellStyle name="หัวเรื่อง 2" xfId="58" xr:uid="{08106C8B-6FF8-4598-8FB7-A4AD30DD01DC}"/>
    <cellStyle name="หัวเรื่อง 3" xfId="59" xr:uid="{E8E395C2-C348-4D9F-A1FA-D5C951428F76}"/>
    <cellStyle name="หัวเรื่อง 4" xfId="60" xr:uid="{05FEDDE8-7684-42DB-9131-A7050BA59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57E6-2C54-4572-8230-148F6B6066F6}">
  <dimension ref="A1:F19"/>
  <sheetViews>
    <sheetView tabSelected="1" zoomScaleNormal="100" workbookViewId="0">
      <selection activeCell="A12" sqref="A12"/>
    </sheetView>
  </sheetViews>
  <sheetFormatPr defaultRowHeight="21" x14ac:dyDescent="0.35"/>
  <cols>
    <col min="1" max="1" width="49.85546875" style="7" bestFit="1" customWidth="1"/>
    <col min="2" max="4" width="21.7109375" style="7" customWidth="1"/>
    <col min="5" max="5" width="21.7109375" style="8" customWidth="1"/>
    <col min="6" max="6" width="18.140625" style="7" bestFit="1" customWidth="1"/>
    <col min="7" max="16384" width="9.140625" style="7"/>
  </cols>
  <sheetData>
    <row r="1" spans="1:6" x14ac:dyDescent="0.35">
      <c r="A1" s="336" t="s">
        <v>367</v>
      </c>
    </row>
    <row r="2" spans="1:6" x14ac:dyDescent="0.35">
      <c r="A2" s="336"/>
      <c r="B2" s="340"/>
      <c r="C2" s="340"/>
      <c r="D2" s="340"/>
      <c r="E2" s="9" t="s">
        <v>142</v>
      </c>
    </row>
    <row r="3" spans="1:6" x14ac:dyDescent="0.35">
      <c r="A3" s="337" t="s">
        <v>361</v>
      </c>
      <c r="B3" s="337" t="s">
        <v>143</v>
      </c>
      <c r="C3" s="337" t="s">
        <v>144</v>
      </c>
      <c r="D3" s="337" t="s">
        <v>145</v>
      </c>
      <c r="E3" s="337" t="s">
        <v>146</v>
      </c>
    </row>
    <row r="4" spans="1:6" x14ac:dyDescent="0.35">
      <c r="A4" s="10" t="s">
        <v>362</v>
      </c>
      <c r="B4" s="11">
        <v>2561125825.3300004</v>
      </c>
      <c r="C4" s="12">
        <v>1442666.81</v>
      </c>
      <c r="D4" s="12">
        <v>283470551.33999968</v>
      </c>
      <c r="E4" s="13">
        <f t="shared" ref="E4:E14" si="0">SUM(B4:D4)</f>
        <v>2846039043.48</v>
      </c>
    </row>
    <row r="5" spans="1:6" x14ac:dyDescent="0.35">
      <c r="A5" s="14" t="s">
        <v>363</v>
      </c>
      <c r="B5" s="11">
        <v>102970462.56000002</v>
      </c>
      <c r="C5" s="12">
        <v>10776986.699999999</v>
      </c>
      <c r="D5" s="12">
        <v>76000</v>
      </c>
      <c r="E5" s="13">
        <f t="shared" si="0"/>
        <v>113823449.26000002</v>
      </c>
    </row>
    <row r="6" spans="1:6" x14ac:dyDescent="0.35">
      <c r="A6" s="14" t="s">
        <v>364</v>
      </c>
      <c r="B6" s="11">
        <v>142630686.27000004</v>
      </c>
      <c r="C6" s="12">
        <v>1467349</v>
      </c>
      <c r="D6" s="12">
        <v>190446</v>
      </c>
      <c r="E6" s="13">
        <f t="shared" si="0"/>
        <v>144288481.27000004</v>
      </c>
    </row>
    <row r="7" spans="1:6" x14ac:dyDescent="0.35">
      <c r="A7" s="14" t="s">
        <v>365</v>
      </c>
      <c r="B7" s="11">
        <v>1750515823.3599999</v>
      </c>
      <c r="C7" s="12">
        <v>14000608.34</v>
      </c>
      <c r="D7" s="12">
        <v>10814055.41</v>
      </c>
      <c r="E7" s="13">
        <f t="shared" si="0"/>
        <v>1775330487.1099999</v>
      </c>
    </row>
    <row r="8" spans="1:6" x14ac:dyDescent="0.35">
      <c r="A8" s="14" t="s">
        <v>366</v>
      </c>
      <c r="B8" s="11">
        <v>163396658.50999999</v>
      </c>
      <c r="C8" s="12">
        <v>106024224.09999998</v>
      </c>
      <c r="D8" s="12">
        <v>22833538.649999991</v>
      </c>
      <c r="E8" s="13">
        <f t="shared" si="0"/>
        <v>292254421.25999993</v>
      </c>
    </row>
    <row r="9" spans="1:6" x14ac:dyDescent="0.35">
      <c r="A9" s="14" t="s">
        <v>368</v>
      </c>
      <c r="B9" s="11">
        <v>5000</v>
      </c>
      <c r="C9" s="12"/>
      <c r="D9" s="12"/>
      <c r="E9" s="13">
        <f t="shared" si="0"/>
        <v>5000</v>
      </c>
    </row>
    <row r="10" spans="1:6" x14ac:dyDescent="0.35">
      <c r="A10" s="14" t="s">
        <v>369</v>
      </c>
      <c r="B10" s="11">
        <v>31729376.84</v>
      </c>
      <c r="C10" s="12">
        <v>239487172</v>
      </c>
      <c r="D10" s="12">
        <v>2904000</v>
      </c>
      <c r="E10" s="13">
        <f t="shared" si="0"/>
        <v>274120548.83999997</v>
      </c>
    </row>
    <row r="11" spans="1:6" x14ac:dyDescent="0.35">
      <c r="A11" s="14" t="s">
        <v>821</v>
      </c>
      <c r="B11" s="11"/>
      <c r="C11" s="12"/>
      <c r="D11" s="12">
        <v>287346</v>
      </c>
      <c r="E11" s="13">
        <f t="shared" si="0"/>
        <v>287346</v>
      </c>
    </row>
    <row r="12" spans="1:6" x14ac:dyDescent="0.35">
      <c r="A12" s="14" t="s">
        <v>822</v>
      </c>
      <c r="B12" s="11">
        <v>73382.320000000007</v>
      </c>
      <c r="C12" s="12">
        <v>392456.11</v>
      </c>
      <c r="D12" s="12">
        <v>1324.49</v>
      </c>
      <c r="E12" s="13">
        <f t="shared" si="0"/>
        <v>467162.92</v>
      </c>
    </row>
    <row r="13" spans="1:6" x14ac:dyDescent="0.35">
      <c r="A13" s="14" t="s">
        <v>823</v>
      </c>
      <c r="B13" s="11"/>
      <c r="C13" s="12"/>
      <c r="D13" s="12">
        <v>3814340</v>
      </c>
      <c r="E13" s="13">
        <f t="shared" si="0"/>
        <v>3814340</v>
      </c>
    </row>
    <row r="14" spans="1:6" x14ac:dyDescent="0.35">
      <c r="A14" s="14" t="s">
        <v>824</v>
      </c>
      <c r="B14" s="11">
        <v>12801020.33</v>
      </c>
      <c r="C14" s="12">
        <v>1000</v>
      </c>
      <c r="D14" s="12"/>
      <c r="E14" s="13">
        <f t="shared" si="0"/>
        <v>12802020.33</v>
      </c>
      <c r="F14" s="385"/>
    </row>
    <row r="15" spans="1:6" ht="21.75" thickBot="1" x14ac:dyDescent="0.4">
      <c r="A15" s="567" t="s">
        <v>147</v>
      </c>
      <c r="B15" s="341">
        <f>SUM(B4:B14)</f>
        <v>4765248235.5200005</v>
      </c>
      <c r="C15" s="341">
        <f>SUM(C4:C14)</f>
        <v>373592463.06</v>
      </c>
      <c r="D15" s="341">
        <f>SUM(D4:D14)</f>
        <v>324391601.88999969</v>
      </c>
      <c r="E15" s="15">
        <f>SUM(E4:E14)</f>
        <v>5463232300.4700003</v>
      </c>
    </row>
    <row r="16" spans="1:6" ht="21.75" thickTop="1" x14ac:dyDescent="0.35">
      <c r="B16" s="16"/>
      <c r="C16" s="16"/>
      <c r="D16" s="16"/>
      <c r="E16" s="343"/>
      <c r="F16" s="17"/>
    </row>
    <row r="17" spans="1:6" x14ac:dyDescent="0.35">
      <c r="B17" s="17"/>
      <c r="C17" s="17"/>
      <c r="D17" s="17"/>
      <c r="E17" s="342"/>
      <c r="F17" s="17"/>
    </row>
    <row r="18" spans="1:6" x14ac:dyDescent="0.35">
      <c r="A18" s="17"/>
      <c r="B18" s="17"/>
      <c r="C18" s="17"/>
      <c r="D18" s="17"/>
    </row>
    <row r="19" spans="1:6" x14ac:dyDescent="0.35">
      <c r="B19" s="86"/>
      <c r="C19" s="86"/>
      <c r="D19" s="86"/>
      <c r="E19" s="86"/>
    </row>
  </sheetData>
  <phoneticPr fontId="3" type="noConversion"/>
  <pageMargins left="0.57999999999999996" right="0.18" top="0.68" bottom="0.44" header="0.23" footer="0.3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9AE0-E7C8-415F-95AC-02104D221888}">
  <dimension ref="A1:X92"/>
  <sheetViews>
    <sheetView zoomScaleNormal="100" zoomScaleSheetLayoutView="75" workbookViewId="0">
      <selection activeCell="J48" sqref="J48:N48"/>
    </sheetView>
  </sheetViews>
  <sheetFormatPr defaultRowHeight="19.5" x14ac:dyDescent="0.2"/>
  <cols>
    <col min="1" max="1" width="87.140625" style="54" customWidth="1"/>
    <col min="2" max="5" width="20.7109375" style="54" customWidth="1"/>
    <col min="6" max="6" width="21.42578125" style="54" customWidth="1"/>
    <col min="7" max="7" width="17.85546875" style="54" customWidth="1"/>
    <col min="8" max="8" width="16.42578125" style="54" customWidth="1"/>
    <col min="9" max="9" width="17.85546875" style="54" customWidth="1"/>
    <col min="10" max="10" width="18.140625" style="54" customWidth="1"/>
    <col min="11" max="12" width="16.42578125" style="54" customWidth="1"/>
    <col min="13" max="14" width="17.85546875" style="54" customWidth="1"/>
    <col min="15" max="15" width="13.28515625" style="54" customWidth="1"/>
    <col min="16" max="16" width="14" style="54" customWidth="1"/>
    <col min="17" max="17" width="14.5703125" style="54" customWidth="1"/>
    <col min="18" max="20" width="14.7109375" style="54" customWidth="1"/>
    <col min="21" max="16384" width="9.140625" style="54"/>
  </cols>
  <sheetData>
    <row r="1" spans="1:20" x14ac:dyDescent="0.2">
      <c r="A1" s="183" t="s">
        <v>334</v>
      </c>
      <c r="C1" s="282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</row>
    <row r="2" spans="1:20" x14ac:dyDescent="0.2">
      <c r="A2" s="229" t="s">
        <v>414</v>
      </c>
      <c r="B2" s="230"/>
      <c r="C2" s="230"/>
      <c r="D2" s="230"/>
      <c r="E2" s="230"/>
      <c r="F2" s="184"/>
      <c r="G2" s="184"/>
      <c r="H2" s="184"/>
      <c r="I2" s="184"/>
      <c r="K2" s="230"/>
      <c r="L2" s="230"/>
      <c r="M2" s="230"/>
      <c r="N2" s="230"/>
      <c r="O2" s="230"/>
      <c r="P2" s="230"/>
      <c r="Q2" s="230"/>
      <c r="R2" s="184"/>
    </row>
    <row r="3" spans="1:20" x14ac:dyDescent="0.2">
      <c r="A3" s="280"/>
      <c r="B3" s="281"/>
      <c r="C3" s="281"/>
      <c r="D3" s="281"/>
      <c r="E3" s="281"/>
      <c r="I3" s="551" t="s">
        <v>142</v>
      </c>
      <c r="J3" s="281"/>
      <c r="K3" s="281"/>
      <c r="L3" s="281"/>
      <c r="M3" s="281"/>
      <c r="N3" s="281"/>
      <c r="O3" s="281"/>
      <c r="P3" s="281"/>
      <c r="Q3" s="185"/>
      <c r="T3" s="185" t="s">
        <v>142</v>
      </c>
    </row>
    <row r="4" spans="1:20" x14ac:dyDescent="0.2">
      <c r="A4" s="610" t="s">
        <v>102</v>
      </c>
      <c r="B4" s="614" t="s">
        <v>552</v>
      </c>
      <c r="C4" s="612"/>
      <c r="D4" s="612"/>
      <c r="E4" s="612"/>
      <c r="F4" s="612"/>
      <c r="G4" s="612"/>
      <c r="H4" s="612"/>
      <c r="I4" s="613"/>
      <c r="J4" s="612" t="s">
        <v>306</v>
      </c>
      <c r="K4" s="612"/>
      <c r="L4" s="612"/>
      <c r="M4" s="612"/>
      <c r="N4" s="612"/>
      <c r="O4" s="612"/>
      <c r="P4" s="612"/>
      <c r="Q4" s="613"/>
      <c r="R4" s="614" t="s">
        <v>637</v>
      </c>
      <c r="S4" s="612"/>
      <c r="T4" s="613"/>
    </row>
    <row r="5" spans="1:20" ht="39" x14ac:dyDescent="0.2">
      <c r="A5" s="611"/>
      <c r="B5" s="189" t="s">
        <v>640</v>
      </c>
      <c r="C5" s="187" t="s">
        <v>641</v>
      </c>
      <c r="D5" s="188" t="s">
        <v>145</v>
      </c>
      <c r="E5" s="188" t="s">
        <v>103</v>
      </c>
      <c r="F5" s="188" t="s">
        <v>104</v>
      </c>
      <c r="G5" s="188" t="s">
        <v>105</v>
      </c>
      <c r="H5" s="188" t="s">
        <v>106</v>
      </c>
      <c r="I5" s="186" t="s">
        <v>107</v>
      </c>
      <c r="J5" s="189" t="s">
        <v>640</v>
      </c>
      <c r="K5" s="187" t="s">
        <v>641</v>
      </c>
      <c r="L5" s="188" t="s">
        <v>145</v>
      </c>
      <c r="M5" s="188" t="s">
        <v>103</v>
      </c>
      <c r="N5" s="188" t="s">
        <v>104</v>
      </c>
      <c r="O5" s="188" t="s">
        <v>105</v>
      </c>
      <c r="P5" s="188" t="s">
        <v>106</v>
      </c>
      <c r="Q5" s="186" t="s">
        <v>107</v>
      </c>
      <c r="R5" s="186" t="s">
        <v>652</v>
      </c>
      <c r="S5" s="188" t="s">
        <v>651</v>
      </c>
      <c r="T5" s="186" t="s">
        <v>650</v>
      </c>
    </row>
    <row r="6" spans="1:20" x14ac:dyDescent="0.2">
      <c r="A6" s="148" t="s">
        <v>108</v>
      </c>
      <c r="B6" s="149"/>
      <c r="C6" s="150"/>
      <c r="D6" s="151"/>
      <c r="E6" s="149"/>
      <c r="F6" s="149"/>
      <c r="G6" s="150"/>
      <c r="H6" s="151"/>
      <c r="I6" s="152"/>
      <c r="J6" s="160"/>
      <c r="K6" s="160"/>
      <c r="L6" s="160"/>
      <c r="M6" s="160"/>
      <c r="N6" s="160"/>
      <c r="O6" s="190"/>
      <c r="P6" s="160"/>
      <c r="Q6" s="152"/>
      <c r="R6" s="191"/>
      <c r="S6" s="192"/>
      <c r="T6" s="193"/>
    </row>
    <row r="7" spans="1:20" ht="39" x14ac:dyDescent="0.2">
      <c r="A7" s="153" t="s">
        <v>355</v>
      </c>
      <c r="B7" s="154">
        <v>50791893.810000002</v>
      </c>
      <c r="C7" s="155">
        <v>3942570.56</v>
      </c>
      <c r="D7" s="155">
        <v>9692489.6999999974</v>
      </c>
      <c r="E7" s="155">
        <v>3080290.46</v>
      </c>
      <c r="F7" s="156">
        <f>SUM(B7:E7)</f>
        <v>67507244.530000001</v>
      </c>
      <c r="G7" s="157">
        <v>14608</v>
      </c>
      <c r="H7" s="158" t="s">
        <v>109</v>
      </c>
      <c r="I7" s="159">
        <f>+F7/G7</f>
        <v>4621.2516792168672</v>
      </c>
      <c r="J7" s="154">
        <v>194618721.61000001</v>
      </c>
      <c r="K7" s="155">
        <v>11315834.02</v>
      </c>
      <c r="L7" s="155">
        <v>12753311.09</v>
      </c>
      <c r="M7" s="155">
        <v>12359847.1</v>
      </c>
      <c r="N7" s="156">
        <f>SUM(J7:M7)</f>
        <v>231047713.82000002</v>
      </c>
      <c r="O7" s="157">
        <v>37973</v>
      </c>
      <c r="P7" s="158" t="s">
        <v>109</v>
      </c>
      <c r="Q7" s="159">
        <f>+N7/O7</f>
        <v>6084.5262112553664</v>
      </c>
      <c r="R7" s="194">
        <f>(N7-F7)/F7</f>
        <v>2.4225617624982925</v>
      </c>
      <c r="S7" s="194">
        <f>(O7-G7)/G7</f>
        <v>1.5994660460021906</v>
      </c>
      <c r="T7" s="479">
        <f>(Q7-I7)/I7</f>
        <v>0.31664030301991053</v>
      </c>
    </row>
    <row r="8" spans="1:20" x14ac:dyDescent="0.2">
      <c r="A8" s="148" t="s">
        <v>110</v>
      </c>
      <c r="B8" s="160"/>
      <c r="C8" s="160"/>
      <c r="D8" s="160"/>
      <c r="E8" s="160"/>
      <c r="F8" s="161"/>
      <c r="G8" s="162"/>
      <c r="H8" s="160"/>
      <c r="I8" s="152"/>
      <c r="J8" s="477"/>
      <c r="K8" s="475"/>
      <c r="L8" s="475"/>
      <c r="M8" s="475"/>
      <c r="N8" s="161"/>
      <c r="O8" s="162"/>
      <c r="P8" s="160"/>
      <c r="Q8" s="152"/>
      <c r="R8" s="191"/>
      <c r="S8" s="192"/>
      <c r="T8" s="193"/>
    </row>
    <row r="9" spans="1:20" x14ac:dyDescent="0.2">
      <c r="A9" s="163" t="s">
        <v>111</v>
      </c>
      <c r="B9" s="154">
        <v>154534587.24999997</v>
      </c>
      <c r="C9" s="155">
        <v>2295156.6800000002</v>
      </c>
      <c r="D9" s="155">
        <v>12991376.789999997</v>
      </c>
      <c r="E9" s="155">
        <v>13485735.66</v>
      </c>
      <c r="F9" s="156">
        <f>SUM(B9:E9)</f>
        <v>183306856.37999997</v>
      </c>
      <c r="G9" s="157">
        <v>114</v>
      </c>
      <c r="H9" s="158" t="s">
        <v>112</v>
      </c>
      <c r="I9" s="159">
        <f>+F9/G9</f>
        <v>1607954.8805263154</v>
      </c>
      <c r="J9" s="154">
        <v>82302592.409999996</v>
      </c>
      <c r="K9" s="155">
        <v>4785369.4000000004</v>
      </c>
      <c r="L9" s="155">
        <v>5393266.1600000001</v>
      </c>
      <c r="M9" s="155">
        <v>5226873.5999999996</v>
      </c>
      <c r="N9" s="156">
        <f>SUM(J9:M9)</f>
        <v>97708101.569999993</v>
      </c>
      <c r="O9" s="157">
        <v>88</v>
      </c>
      <c r="P9" s="158" t="s">
        <v>112</v>
      </c>
      <c r="Q9" s="159">
        <f>+N9/O9</f>
        <v>1110319.3360227272</v>
      </c>
      <c r="R9" s="194">
        <f>(N9-F9)/F9</f>
        <v>-0.46696973861442198</v>
      </c>
      <c r="S9" s="194">
        <f>(O9-G9)/G9</f>
        <v>-0.22807017543859648</v>
      </c>
      <c r="T9" s="479">
        <f>(Q9-I9)/I9</f>
        <v>-0.30948352502322846</v>
      </c>
    </row>
    <row r="10" spans="1:20" x14ac:dyDescent="0.2">
      <c r="A10" s="148" t="s">
        <v>113</v>
      </c>
      <c r="B10" s="160"/>
      <c r="C10" s="160"/>
      <c r="D10" s="160"/>
      <c r="E10" s="160"/>
      <c r="F10" s="161"/>
      <c r="G10" s="162"/>
      <c r="H10" s="160"/>
      <c r="I10" s="152"/>
      <c r="J10" s="477"/>
      <c r="K10" s="475"/>
      <c r="L10" s="475"/>
      <c r="M10" s="475"/>
      <c r="N10" s="161"/>
      <c r="O10" s="162"/>
      <c r="P10" s="160"/>
      <c r="Q10" s="152"/>
      <c r="R10" s="191"/>
      <c r="S10" s="191"/>
      <c r="T10" s="195"/>
    </row>
    <row r="11" spans="1:20" x14ac:dyDescent="0.2">
      <c r="A11" s="163" t="s">
        <v>311</v>
      </c>
      <c r="B11" s="154">
        <v>854033104.79000008</v>
      </c>
      <c r="C11" s="155">
        <v>16501711.940000003</v>
      </c>
      <c r="D11" s="155">
        <v>70187044.659999996</v>
      </c>
      <c r="E11" s="155">
        <v>57316246.37999998</v>
      </c>
      <c r="F11" s="156">
        <f>SUM(B11:E11)</f>
        <v>998038107.7700001</v>
      </c>
      <c r="G11" s="157">
        <f>2.381*1000000</f>
        <v>2381000</v>
      </c>
      <c r="H11" s="158" t="s">
        <v>114</v>
      </c>
      <c r="I11" s="159">
        <f>+F11/G11</f>
        <v>419.16762191096183</v>
      </c>
      <c r="J11" s="154">
        <v>900591637.87</v>
      </c>
      <c r="K11" s="155">
        <v>52363644.18</v>
      </c>
      <c r="L11" s="155">
        <v>59015521.369999997</v>
      </c>
      <c r="M11" s="155">
        <v>57194779.859999999</v>
      </c>
      <c r="N11" s="156">
        <f>SUM(J11:M11)</f>
        <v>1069165583.28</v>
      </c>
      <c r="O11" s="157">
        <v>2216400</v>
      </c>
      <c r="P11" s="158" t="s">
        <v>114</v>
      </c>
      <c r="Q11" s="159">
        <f>+N11/O11</f>
        <v>482.38837000541417</v>
      </c>
      <c r="R11" s="194">
        <f>(N11-F11)/F11</f>
        <v>7.1267294260863381E-2</v>
      </c>
      <c r="S11" s="194">
        <f>(O11-G11)/G11</f>
        <v>-6.9130617387652249E-2</v>
      </c>
      <c r="T11" s="194">
        <f>(Q11-I11)/I11</f>
        <v>0.15082450263269973</v>
      </c>
    </row>
    <row r="12" spans="1:20" x14ac:dyDescent="0.2">
      <c r="A12" s="148" t="s">
        <v>115</v>
      </c>
      <c r="B12" s="160"/>
      <c r="C12" s="160"/>
      <c r="D12" s="160"/>
      <c r="E12" s="160"/>
      <c r="F12" s="161"/>
      <c r="G12" s="162"/>
      <c r="H12" s="160"/>
      <c r="I12" s="152"/>
      <c r="J12" s="477"/>
      <c r="K12" s="475"/>
      <c r="L12" s="475"/>
      <c r="M12" s="475"/>
      <c r="N12" s="161"/>
      <c r="O12" s="162"/>
      <c r="P12" s="160"/>
      <c r="Q12" s="152"/>
      <c r="R12" s="191"/>
      <c r="S12" s="191"/>
      <c r="T12" s="195"/>
    </row>
    <row r="13" spans="1:20" x14ac:dyDescent="0.2">
      <c r="A13" s="163" t="s">
        <v>312</v>
      </c>
      <c r="B13" s="154">
        <v>165702015.60999998</v>
      </c>
      <c r="C13" s="155">
        <v>2874316.99</v>
      </c>
      <c r="D13" s="155">
        <v>17140929.320000004</v>
      </c>
      <c r="E13" s="155">
        <v>12890680.650000004</v>
      </c>
      <c r="F13" s="156">
        <f>SUM(B13:E13)</f>
        <v>198607942.56999999</v>
      </c>
      <c r="G13" s="157">
        <f>9381*1000</f>
        <v>9381000</v>
      </c>
      <c r="H13" s="158" t="s">
        <v>116</v>
      </c>
      <c r="I13" s="159">
        <f>+F13/G13</f>
        <v>21.171297577017373</v>
      </c>
      <c r="J13" s="154">
        <v>227345372.5</v>
      </c>
      <c r="K13" s="155">
        <v>13218679.470000001</v>
      </c>
      <c r="L13" s="155">
        <v>14897879.49</v>
      </c>
      <c r="M13" s="155">
        <v>14438251.460000001</v>
      </c>
      <c r="N13" s="156">
        <f>SUM(J13:M13)</f>
        <v>269900182.92000002</v>
      </c>
      <c r="O13" s="157">
        <v>12297000</v>
      </c>
      <c r="P13" s="158" t="s">
        <v>116</v>
      </c>
      <c r="Q13" s="159">
        <f>+N13/O13</f>
        <v>21.948457584776776</v>
      </c>
      <c r="R13" s="194">
        <f>(N13-F13)/F13</f>
        <v>0.35895966408731539</v>
      </c>
      <c r="S13" s="194">
        <f>(O13-G13)/G13</f>
        <v>0.31084106172049886</v>
      </c>
      <c r="T13" s="194">
        <f>(Q13-I13)/I13</f>
        <v>3.6708189705058653E-2</v>
      </c>
    </row>
    <row r="14" spans="1:20" x14ac:dyDescent="0.2">
      <c r="A14" s="148" t="s">
        <v>117</v>
      </c>
      <c r="B14" s="160"/>
      <c r="C14" s="160"/>
      <c r="D14" s="160"/>
      <c r="E14" s="160"/>
      <c r="F14" s="161"/>
      <c r="G14" s="162"/>
      <c r="H14" s="160"/>
      <c r="I14" s="152"/>
      <c r="J14" s="477"/>
      <c r="K14" s="475"/>
      <c r="L14" s="475"/>
      <c r="M14" s="475"/>
      <c r="N14" s="161"/>
      <c r="O14" s="162"/>
      <c r="P14" s="160"/>
      <c r="Q14" s="152"/>
      <c r="R14" s="191"/>
      <c r="S14" s="191"/>
      <c r="T14" s="195"/>
    </row>
    <row r="15" spans="1:20" x14ac:dyDescent="0.2">
      <c r="A15" s="163" t="s">
        <v>118</v>
      </c>
      <c r="B15" s="154">
        <v>633897613.12</v>
      </c>
      <c r="C15" s="155">
        <v>7897483.7499999991</v>
      </c>
      <c r="D15" s="155">
        <v>51821541.929999992</v>
      </c>
      <c r="E15" s="155">
        <v>41071959.75999999</v>
      </c>
      <c r="F15" s="156">
        <f>SUM(B15:E15)</f>
        <v>734688598.55999994</v>
      </c>
      <c r="G15" s="157">
        <f>26.005*1000000</f>
        <v>26005000</v>
      </c>
      <c r="H15" s="158" t="s">
        <v>114</v>
      </c>
      <c r="I15" s="159">
        <f>+F15/G15</f>
        <v>28.25182074831763</v>
      </c>
      <c r="J15" s="154">
        <v>541237281.82000005</v>
      </c>
      <c r="K15" s="155">
        <v>31469486.559999999</v>
      </c>
      <c r="L15" s="155">
        <v>35467129.640000001</v>
      </c>
      <c r="M15" s="155">
        <v>34372900.979999997</v>
      </c>
      <c r="N15" s="156">
        <f>SUM(J15:M15)</f>
        <v>642546799</v>
      </c>
      <c r="O15" s="157">
        <v>12100000</v>
      </c>
      <c r="P15" s="158" t="s">
        <v>114</v>
      </c>
      <c r="Q15" s="159">
        <f>+N15/O15</f>
        <v>53.103041239669423</v>
      </c>
      <c r="R15" s="194">
        <f>(N15-F15)/F15</f>
        <v>-0.1254161283305596</v>
      </c>
      <c r="S15" s="194">
        <f>(O15-G15)/G15</f>
        <v>-0.53470486444914445</v>
      </c>
      <c r="T15" s="479">
        <f>(Q15-I15)/I15</f>
        <v>0.87963252750114029</v>
      </c>
    </row>
    <row r="16" spans="1:20" x14ac:dyDescent="0.2">
      <c r="A16" s="163" t="s">
        <v>119</v>
      </c>
      <c r="B16" s="180">
        <v>69045501.900000006</v>
      </c>
      <c r="C16" s="155">
        <v>34649.56</v>
      </c>
      <c r="D16" s="155">
        <v>4549585.5999999996</v>
      </c>
      <c r="E16" s="155">
        <v>20056363.539999999</v>
      </c>
      <c r="F16" s="156">
        <f>SUM(B16:E16)</f>
        <v>93686100.599999994</v>
      </c>
      <c r="G16" s="157">
        <v>942101</v>
      </c>
      <c r="H16" s="158" t="s">
        <v>120</v>
      </c>
      <c r="I16" s="159">
        <f>+F16/G16</f>
        <v>99.443797002656822</v>
      </c>
      <c r="J16" s="154">
        <v>140731271.81</v>
      </c>
      <c r="K16" s="155">
        <v>8182623.4400000004</v>
      </c>
      <c r="L16" s="155">
        <v>9222081.3800000008</v>
      </c>
      <c r="M16" s="155">
        <v>8937562.5700000003</v>
      </c>
      <c r="N16" s="156">
        <f>SUM(J16:M16)</f>
        <v>167073539.19999999</v>
      </c>
      <c r="O16" s="157">
        <v>827817</v>
      </c>
      <c r="P16" s="158" t="s">
        <v>120</v>
      </c>
      <c r="Q16" s="159">
        <f>+N16/O16</f>
        <v>201.82424279762313</v>
      </c>
      <c r="R16" s="194">
        <f>(N16-F16)/F16</f>
        <v>0.78333326000335213</v>
      </c>
      <c r="S16" s="194">
        <f>(O16-G16)/G16</f>
        <v>-0.12130758803992353</v>
      </c>
      <c r="T16" s="479">
        <f>(Q16-I16)/I16</f>
        <v>1.0295307387773118</v>
      </c>
    </row>
    <row r="17" spans="1:20" x14ac:dyDescent="0.2">
      <c r="A17" s="163" t="s">
        <v>313</v>
      </c>
      <c r="B17" s="180"/>
      <c r="C17" s="155"/>
      <c r="D17" s="155"/>
      <c r="E17" s="155"/>
      <c r="F17" s="470"/>
      <c r="G17" s="471"/>
      <c r="H17" s="472"/>
      <c r="I17" s="473"/>
      <c r="J17" s="154">
        <v>85926169.890000001</v>
      </c>
      <c r="K17" s="155">
        <v>4996057.26</v>
      </c>
      <c r="L17" s="155">
        <v>5630718.1900000004</v>
      </c>
      <c r="M17" s="155">
        <v>5456999.7800000003</v>
      </c>
      <c r="N17" s="156">
        <f>SUM(J17:M17)</f>
        <v>102009945.12</v>
      </c>
      <c r="O17" s="157">
        <v>96687100</v>
      </c>
      <c r="P17" s="158" t="s">
        <v>114</v>
      </c>
      <c r="Q17" s="159">
        <f>+N17/O17</f>
        <v>1.0550522781219005</v>
      </c>
      <c r="R17" s="196"/>
      <c r="S17" s="196"/>
      <c r="T17" s="196"/>
    </row>
    <row r="18" spans="1:20" x14ac:dyDescent="0.2">
      <c r="A18" s="163" t="s">
        <v>314</v>
      </c>
      <c r="B18" s="180"/>
      <c r="C18" s="155"/>
      <c r="D18" s="155"/>
      <c r="E18" s="155"/>
      <c r="F18" s="470"/>
      <c r="G18" s="471"/>
      <c r="H18" s="472"/>
      <c r="I18" s="473"/>
      <c r="J18" s="154">
        <v>96213776.909999996</v>
      </c>
      <c r="K18" s="155">
        <v>5594215.8099999996</v>
      </c>
      <c r="L18" s="155">
        <v>6304862.2400000002</v>
      </c>
      <c r="M18" s="155">
        <v>6110345.2000000002</v>
      </c>
      <c r="N18" s="156">
        <f>SUM(J18:M18)</f>
        <v>114223200.16</v>
      </c>
      <c r="O18" s="157">
        <v>677</v>
      </c>
      <c r="P18" s="158" t="s">
        <v>124</v>
      </c>
      <c r="Q18" s="159">
        <f>+N18/O18</f>
        <v>168719.64573116691</v>
      </c>
      <c r="R18" s="196"/>
      <c r="S18" s="196"/>
      <c r="T18" s="196"/>
    </row>
    <row r="19" spans="1:20" x14ac:dyDescent="0.2">
      <c r="A19" s="148" t="s">
        <v>121</v>
      </c>
      <c r="B19" s="160"/>
      <c r="C19" s="160"/>
      <c r="D19" s="160"/>
      <c r="E19" s="160"/>
      <c r="F19" s="161"/>
      <c r="G19" s="162"/>
      <c r="H19" s="160"/>
      <c r="I19" s="152"/>
      <c r="J19" s="477"/>
      <c r="K19" s="475"/>
      <c r="L19" s="475"/>
      <c r="M19" s="475"/>
      <c r="N19" s="161"/>
      <c r="O19" s="162"/>
      <c r="P19" s="160"/>
      <c r="Q19" s="152"/>
      <c r="R19" s="191"/>
      <c r="S19" s="191"/>
      <c r="T19" s="195"/>
    </row>
    <row r="20" spans="1:20" x14ac:dyDescent="0.2">
      <c r="A20" s="163" t="s">
        <v>342</v>
      </c>
      <c r="B20" s="154">
        <v>542458768.51999998</v>
      </c>
      <c r="C20" s="155">
        <v>9970498.6700000037</v>
      </c>
      <c r="D20" s="155">
        <v>47600736.970000029</v>
      </c>
      <c r="E20" s="155">
        <v>31968922.940000009</v>
      </c>
      <c r="F20" s="156">
        <f>SUM(B20:E20)</f>
        <v>631998927.10000002</v>
      </c>
      <c r="G20" s="157">
        <v>3487155</v>
      </c>
      <c r="H20" s="158" t="s">
        <v>706</v>
      </c>
      <c r="I20" s="159">
        <f>+F20/G20</f>
        <v>181.23625909946648</v>
      </c>
      <c r="J20" s="154">
        <v>491650222.42000002</v>
      </c>
      <c r="K20" s="155">
        <v>28586316.18</v>
      </c>
      <c r="L20" s="155">
        <v>32217703.329999998</v>
      </c>
      <c r="M20" s="155">
        <v>31223725.670000002</v>
      </c>
      <c r="N20" s="156">
        <f>SUM(J20:M20)</f>
        <v>583677967.60000002</v>
      </c>
      <c r="O20" s="157">
        <v>2997461</v>
      </c>
      <c r="P20" s="158" t="s">
        <v>706</v>
      </c>
      <c r="Q20" s="159">
        <f>+N20/O20</f>
        <v>194.72412405032125</v>
      </c>
      <c r="R20" s="194">
        <f>(N20-F20)/F20</f>
        <v>-7.6457344194754084E-2</v>
      </c>
      <c r="S20" s="194">
        <f>(O20-G20)/G20</f>
        <v>-0.14042794197562197</v>
      </c>
      <c r="T20" s="194">
        <f>(Q20-I20)/I20</f>
        <v>7.442144865422505E-2</v>
      </c>
    </row>
    <row r="21" spans="1:20" x14ac:dyDescent="0.2">
      <c r="A21" s="163" t="s">
        <v>119</v>
      </c>
      <c r="B21" s="180"/>
      <c r="C21" s="155"/>
      <c r="D21" s="155"/>
      <c r="E21" s="155"/>
      <c r="F21" s="470"/>
      <c r="G21" s="471"/>
      <c r="H21" s="472"/>
      <c r="I21" s="473"/>
      <c r="J21" s="154">
        <v>38541211.899999999</v>
      </c>
      <c r="K21" s="155">
        <v>2240924.9900000002</v>
      </c>
      <c r="L21" s="155">
        <v>2525594.9700000002</v>
      </c>
      <c r="M21" s="155">
        <v>2447675.5499999998</v>
      </c>
      <c r="N21" s="156">
        <f>SUM(J21:M21)</f>
        <v>45755407.409999996</v>
      </c>
      <c r="O21" s="157">
        <v>194001</v>
      </c>
      <c r="P21" s="158" t="s">
        <v>120</v>
      </c>
      <c r="Q21" s="159">
        <f>+N21/O21</f>
        <v>235.85139978659902</v>
      </c>
      <c r="R21" s="196"/>
      <c r="S21" s="196"/>
      <c r="T21" s="196"/>
    </row>
    <row r="22" spans="1:20" x14ac:dyDescent="0.2">
      <c r="A22" s="148" t="s">
        <v>122</v>
      </c>
      <c r="B22" s="160"/>
      <c r="C22" s="160"/>
      <c r="D22" s="160"/>
      <c r="E22" s="160"/>
      <c r="F22" s="161"/>
      <c r="G22" s="162"/>
      <c r="H22" s="160"/>
      <c r="I22" s="152"/>
      <c r="J22" s="477"/>
      <c r="K22" s="475"/>
      <c r="L22" s="475"/>
      <c r="M22" s="475"/>
      <c r="N22" s="161"/>
      <c r="O22" s="162"/>
      <c r="P22" s="160"/>
      <c r="Q22" s="152"/>
      <c r="R22" s="191"/>
      <c r="S22" s="191"/>
      <c r="T22" s="195"/>
    </row>
    <row r="23" spans="1:20" x14ac:dyDescent="0.2">
      <c r="A23" s="163" t="s">
        <v>343</v>
      </c>
      <c r="B23" s="154">
        <v>467279414.98999995</v>
      </c>
      <c r="C23" s="155">
        <v>7214839.8599999994</v>
      </c>
      <c r="D23" s="155">
        <v>21041875.939999998</v>
      </c>
      <c r="E23" s="155">
        <v>83335157.439999998</v>
      </c>
      <c r="F23" s="156">
        <f>SUM(B23:E23)</f>
        <v>578871288.23000002</v>
      </c>
      <c r="G23" s="157">
        <v>312930</v>
      </c>
      <c r="H23" s="158" t="s">
        <v>120</v>
      </c>
      <c r="I23" s="159">
        <f>+F23/G23</f>
        <v>1849.842738727511</v>
      </c>
      <c r="J23" s="154">
        <v>269563626.76999998</v>
      </c>
      <c r="K23" s="155">
        <v>15673400.960000001</v>
      </c>
      <c r="L23" s="155">
        <v>17664430.030000001</v>
      </c>
      <c r="M23" s="155">
        <v>17119448.640000001</v>
      </c>
      <c r="N23" s="156">
        <f>SUM(J23:M23)</f>
        <v>320020906.39999998</v>
      </c>
      <c r="O23" s="157">
        <v>320174</v>
      </c>
      <c r="P23" s="158" t="s">
        <v>120</v>
      </c>
      <c r="Q23" s="159">
        <f>+N23/O23</f>
        <v>999.52184249814161</v>
      </c>
      <c r="R23" s="194">
        <f t="shared" ref="R23:S25" si="0">(N23-F23)/F23</f>
        <v>-0.44716396735011726</v>
      </c>
      <c r="S23" s="194">
        <f t="shared" si="0"/>
        <v>2.3148947048860769E-2</v>
      </c>
      <c r="T23" s="479">
        <f>(Q23-I23)/I23</f>
        <v>-0.45967199180093382</v>
      </c>
    </row>
    <row r="24" spans="1:20" x14ac:dyDescent="0.2">
      <c r="A24" s="163" t="s">
        <v>123</v>
      </c>
      <c r="B24" s="154">
        <v>142740367.22999999</v>
      </c>
      <c r="C24" s="155">
        <v>1857870.91</v>
      </c>
      <c r="D24" s="155">
        <v>12403317.59</v>
      </c>
      <c r="E24" s="155">
        <v>6496754.8100000005</v>
      </c>
      <c r="F24" s="156">
        <f>SUM(B24:E24)</f>
        <v>163498310.53999999</v>
      </c>
      <c r="G24" s="157">
        <v>25783</v>
      </c>
      <c r="H24" s="158" t="s">
        <v>124</v>
      </c>
      <c r="I24" s="159">
        <f>+F24/G24</f>
        <v>6341.322209983322</v>
      </c>
      <c r="J24" s="154">
        <v>184813222.38999999</v>
      </c>
      <c r="K24" s="155">
        <v>10745706.939999999</v>
      </c>
      <c r="L24" s="155">
        <v>12110759.439999999</v>
      </c>
      <c r="M24" s="155">
        <v>11737119.380000001</v>
      </c>
      <c r="N24" s="156">
        <f>SUM(J24:M24)</f>
        <v>219406808.14999998</v>
      </c>
      <c r="O24" s="157">
        <v>21442</v>
      </c>
      <c r="P24" s="158" t="s">
        <v>124</v>
      </c>
      <c r="Q24" s="159">
        <f>+N24/O24</f>
        <v>10232.571968566364</v>
      </c>
      <c r="R24" s="194">
        <f t="shared" si="0"/>
        <v>0.34195153103017495</v>
      </c>
      <c r="S24" s="194">
        <f t="shared" si="0"/>
        <v>-0.16836675328704961</v>
      </c>
      <c r="T24" s="479">
        <f>(Q24-I24)/I24</f>
        <v>0.61363381795312943</v>
      </c>
    </row>
    <row r="25" spans="1:20" x14ac:dyDescent="0.2">
      <c r="A25" s="163" t="s">
        <v>125</v>
      </c>
      <c r="B25" s="154">
        <v>222678174.56</v>
      </c>
      <c r="C25" s="155">
        <v>2197454.7200000002</v>
      </c>
      <c r="D25" s="155">
        <v>18279553.669999998</v>
      </c>
      <c r="E25" s="155">
        <v>11145133.16</v>
      </c>
      <c r="F25" s="156">
        <f>SUM(B25:E25)</f>
        <v>254300316.10999998</v>
      </c>
      <c r="G25" s="157">
        <v>2053</v>
      </c>
      <c r="H25" s="158" t="s">
        <v>126</v>
      </c>
      <c r="I25" s="159">
        <f>+F25/G25</f>
        <v>123867.66493424257</v>
      </c>
      <c r="J25" s="154">
        <v>244444941.69999999</v>
      </c>
      <c r="K25" s="155">
        <v>14212910.060000001</v>
      </c>
      <c r="L25" s="155">
        <v>16018409.539999999</v>
      </c>
      <c r="M25" s="155">
        <v>15524211.02</v>
      </c>
      <c r="N25" s="156">
        <f>SUM(J25:M25)</f>
        <v>290200472.31999999</v>
      </c>
      <c r="O25" s="157">
        <v>2305</v>
      </c>
      <c r="P25" s="158" t="s">
        <v>126</v>
      </c>
      <c r="Q25" s="159">
        <f>+N25/O25</f>
        <v>125900.4218308026</v>
      </c>
      <c r="R25" s="194">
        <f t="shared" si="0"/>
        <v>0.14117228306735985</v>
      </c>
      <c r="S25" s="194">
        <f t="shared" si="0"/>
        <v>0.12274719922065271</v>
      </c>
      <c r="T25" s="194">
        <f>(Q25-I25)/I25</f>
        <v>1.6410714593184293E-2</v>
      </c>
    </row>
    <row r="26" spans="1:20" s="197" customFormat="1" x14ac:dyDescent="0.2">
      <c r="A26" s="148" t="s">
        <v>127</v>
      </c>
      <c r="B26" s="160"/>
      <c r="C26" s="160"/>
      <c r="D26" s="160"/>
      <c r="E26" s="160"/>
      <c r="F26" s="161"/>
      <c r="G26" s="162"/>
      <c r="H26" s="160"/>
      <c r="I26" s="152"/>
      <c r="J26" s="477"/>
      <c r="K26" s="475"/>
      <c r="L26" s="475"/>
      <c r="M26" s="475"/>
      <c r="N26" s="161"/>
      <c r="O26" s="162"/>
      <c r="P26" s="160"/>
      <c r="Q26" s="152"/>
      <c r="R26" s="191"/>
      <c r="S26" s="191"/>
      <c r="T26" s="195"/>
    </row>
    <row r="27" spans="1:20" x14ac:dyDescent="0.2">
      <c r="A27" s="163" t="s">
        <v>344</v>
      </c>
      <c r="B27" s="154">
        <v>70884243.489999965</v>
      </c>
      <c r="C27" s="155">
        <v>579704.19999999995</v>
      </c>
      <c r="D27" s="155">
        <v>3803056.86</v>
      </c>
      <c r="E27" s="155">
        <v>3815852.25</v>
      </c>
      <c r="F27" s="156">
        <f>SUM(B27:E27)</f>
        <v>79082856.799999967</v>
      </c>
      <c r="G27" s="157">
        <v>51</v>
      </c>
      <c r="H27" s="158" t="s">
        <v>128</v>
      </c>
      <c r="I27" s="159">
        <f>+F27/G27</f>
        <v>1550644.2509803914</v>
      </c>
      <c r="J27" s="154">
        <v>67303188.980000004</v>
      </c>
      <c r="K27" s="155">
        <v>3913250.01</v>
      </c>
      <c r="L27" s="155">
        <v>4410359.3899999997</v>
      </c>
      <c r="M27" s="155">
        <v>4274291.38</v>
      </c>
      <c r="N27" s="156">
        <f>SUM(J27:M27)</f>
        <v>79901089.760000005</v>
      </c>
      <c r="O27" s="157">
        <v>45</v>
      </c>
      <c r="P27" s="158" t="s">
        <v>553</v>
      </c>
      <c r="Q27" s="159">
        <f>+N27/O27</f>
        <v>1775579.7724444445</v>
      </c>
      <c r="R27" s="194">
        <f>(N27-F27)/F27</f>
        <v>1.0346527592817543E-2</v>
      </c>
      <c r="S27" s="194">
        <f>(O27-G27)/G27</f>
        <v>-0.11764705882352941</v>
      </c>
      <c r="T27" s="194">
        <f>(Q27-I27)/I27</f>
        <v>0.14505939793852657</v>
      </c>
    </row>
    <row r="28" spans="1:20" x14ac:dyDescent="0.2">
      <c r="A28" s="148" t="s">
        <v>129</v>
      </c>
      <c r="B28" s="160"/>
      <c r="C28" s="160"/>
      <c r="D28" s="160"/>
      <c r="E28" s="160"/>
      <c r="F28" s="161"/>
      <c r="G28" s="162"/>
      <c r="H28" s="160"/>
      <c r="I28" s="152"/>
      <c r="J28" s="477"/>
      <c r="K28" s="475"/>
      <c r="L28" s="475"/>
      <c r="M28" s="475"/>
      <c r="N28" s="161"/>
      <c r="O28" s="162"/>
      <c r="P28" s="160"/>
      <c r="Q28" s="152"/>
      <c r="R28" s="191"/>
      <c r="S28" s="191"/>
      <c r="T28" s="195"/>
    </row>
    <row r="29" spans="1:20" x14ac:dyDescent="0.2">
      <c r="A29" s="163" t="s">
        <v>356</v>
      </c>
      <c r="B29" s="154">
        <v>249380272.23999992</v>
      </c>
      <c r="C29" s="155">
        <v>17755818.740000002</v>
      </c>
      <c r="D29" s="155">
        <v>27332954.929999996</v>
      </c>
      <c r="E29" s="155">
        <v>12646574.210000003</v>
      </c>
      <c r="F29" s="156">
        <f>SUM(B29:E29)</f>
        <v>307115620.11999989</v>
      </c>
      <c r="G29" s="157">
        <v>31912</v>
      </c>
      <c r="H29" s="158" t="s">
        <v>109</v>
      </c>
      <c r="I29" s="159">
        <f>+F29/G29</f>
        <v>9623.8286575582824</v>
      </c>
      <c r="J29" s="154">
        <v>381110154.47000003</v>
      </c>
      <c r="K29" s="155">
        <v>22159118.16</v>
      </c>
      <c r="L29" s="155">
        <v>24974043.199999999</v>
      </c>
      <c r="M29" s="155">
        <v>24203546.280000001</v>
      </c>
      <c r="N29" s="156">
        <f>SUM(J29:M29)</f>
        <v>452446862.11000001</v>
      </c>
      <c r="O29" s="157">
        <v>39621</v>
      </c>
      <c r="P29" s="158" t="s">
        <v>109</v>
      </c>
      <c r="Q29" s="159">
        <f>+N29/O29</f>
        <v>11419.370084298731</v>
      </c>
      <c r="R29" s="194">
        <f>(N29-F29)/F29</f>
        <v>0.47321344949245686</v>
      </c>
      <c r="S29" s="194">
        <f>(O29-G29)/G29</f>
        <v>0.24157056906492855</v>
      </c>
      <c r="T29" s="194">
        <f>(Q29-I29)/I29</f>
        <v>0.18657246410245273</v>
      </c>
    </row>
    <row r="30" spans="1:20" x14ac:dyDescent="0.2">
      <c r="A30" s="148" t="s">
        <v>130</v>
      </c>
      <c r="B30" s="160"/>
      <c r="C30" s="160"/>
      <c r="D30" s="160"/>
      <c r="E30" s="160"/>
      <c r="F30" s="161"/>
      <c r="G30" s="162"/>
      <c r="H30" s="160"/>
      <c r="I30" s="152"/>
      <c r="J30" s="477"/>
      <c r="K30" s="475"/>
      <c r="L30" s="475"/>
      <c r="M30" s="475"/>
      <c r="N30" s="161"/>
      <c r="O30" s="162"/>
      <c r="P30" s="160"/>
      <c r="Q30" s="152"/>
      <c r="R30" s="191"/>
      <c r="S30" s="191"/>
      <c r="T30" s="195"/>
    </row>
    <row r="31" spans="1:20" x14ac:dyDescent="0.2">
      <c r="A31" s="552" t="s">
        <v>131</v>
      </c>
      <c r="B31" s="154">
        <v>133444616.47000003</v>
      </c>
      <c r="C31" s="155">
        <v>1912490.92</v>
      </c>
      <c r="D31" s="155">
        <v>13183951.660000009</v>
      </c>
      <c r="E31" s="155">
        <v>6174497.3400000008</v>
      </c>
      <c r="F31" s="156">
        <f>SUM(B31:E31)</f>
        <v>154715556.39000002</v>
      </c>
      <c r="G31" s="157">
        <v>24279</v>
      </c>
      <c r="H31" s="158" t="s">
        <v>109</v>
      </c>
      <c r="I31" s="159">
        <f>+F31/G31</f>
        <v>6372.4023390584462</v>
      </c>
      <c r="J31" s="154">
        <v>202572300.05000001</v>
      </c>
      <c r="K31" s="155">
        <v>11778283.74</v>
      </c>
      <c r="L31" s="155">
        <v>13274506.890000001</v>
      </c>
      <c r="M31" s="155">
        <v>12864963.01</v>
      </c>
      <c r="N31" s="156">
        <f>SUM(J31:M31)</f>
        <v>240490053.69</v>
      </c>
      <c r="O31" s="157">
        <v>24124</v>
      </c>
      <c r="P31" s="158" t="s">
        <v>109</v>
      </c>
      <c r="Q31" s="159">
        <f>+N31/O31</f>
        <v>9968.9128540043112</v>
      </c>
      <c r="R31" s="194">
        <f>(N31-F31)/F31</f>
        <v>0.55440124639944732</v>
      </c>
      <c r="S31" s="194">
        <f>(O31-G31)/G31</f>
        <v>-6.3841179620247948E-3</v>
      </c>
      <c r="T31" s="479">
        <f>(Q31-I31)/I31</f>
        <v>0.56438848703913869</v>
      </c>
    </row>
    <row r="32" spans="1:20" x14ac:dyDescent="0.2">
      <c r="A32" s="148" t="s">
        <v>132</v>
      </c>
      <c r="B32" s="160"/>
      <c r="C32" s="160"/>
      <c r="D32" s="160"/>
      <c r="E32" s="160"/>
      <c r="F32" s="161"/>
      <c r="G32" s="162"/>
      <c r="H32" s="160"/>
      <c r="I32" s="152"/>
      <c r="J32" s="477"/>
      <c r="K32" s="475"/>
      <c r="L32" s="475"/>
      <c r="M32" s="475"/>
      <c r="N32" s="161"/>
      <c r="O32" s="162"/>
      <c r="P32" s="160"/>
      <c r="Q32" s="152"/>
      <c r="R32" s="191"/>
      <c r="S32" s="191"/>
      <c r="T32" s="195"/>
    </row>
    <row r="33" spans="1:24" x14ac:dyDescent="0.2">
      <c r="A33" s="163" t="s">
        <v>356</v>
      </c>
      <c r="B33" s="154">
        <v>107185771.07000001</v>
      </c>
      <c r="C33" s="155">
        <v>985261.6</v>
      </c>
      <c r="D33" s="155">
        <v>10387389.769999998</v>
      </c>
      <c r="E33" s="155">
        <v>4704065.78</v>
      </c>
      <c r="F33" s="156">
        <f>SUM(B33:E33)</f>
        <v>123262488.22</v>
      </c>
      <c r="G33" s="157">
        <v>45963</v>
      </c>
      <c r="H33" s="158" t="s">
        <v>109</v>
      </c>
      <c r="I33" s="159">
        <f>+F33/G33</f>
        <v>2681.7763901398953</v>
      </c>
      <c r="J33" s="154">
        <v>73692389</v>
      </c>
      <c r="K33" s="155">
        <v>4284741.13</v>
      </c>
      <c r="L33" s="155">
        <v>4829041.9000000004</v>
      </c>
      <c r="M33" s="155">
        <v>4680056.74</v>
      </c>
      <c r="N33" s="156">
        <f>SUM(J33:M33)</f>
        <v>87486228.769999996</v>
      </c>
      <c r="O33" s="157">
        <v>40600</v>
      </c>
      <c r="P33" s="158" t="s">
        <v>109</v>
      </c>
      <c r="Q33" s="159">
        <f>+N33/O33</f>
        <v>2154.8332209359605</v>
      </c>
      <c r="R33" s="194">
        <f>(N33-F33)/F33</f>
        <v>-0.29024450152382297</v>
      </c>
      <c r="S33" s="194">
        <f>(O33-G33)/G33</f>
        <v>-0.11668080847638318</v>
      </c>
      <c r="T33" s="194">
        <f>(Q33-I33)/I33</f>
        <v>-0.19649034540737631</v>
      </c>
    </row>
    <row r="34" spans="1:24" x14ac:dyDescent="0.2">
      <c r="A34" s="148" t="s">
        <v>133</v>
      </c>
      <c r="B34" s="160"/>
      <c r="C34" s="160"/>
      <c r="D34" s="160"/>
      <c r="E34" s="160"/>
      <c r="F34" s="161"/>
      <c r="G34" s="162"/>
      <c r="H34" s="160"/>
      <c r="I34" s="152"/>
      <c r="J34" s="477"/>
      <c r="K34" s="475"/>
      <c r="L34" s="475"/>
      <c r="M34" s="475"/>
      <c r="N34" s="161"/>
      <c r="O34" s="162"/>
      <c r="P34" s="160"/>
      <c r="Q34" s="152"/>
      <c r="R34" s="191"/>
      <c r="S34" s="191"/>
      <c r="T34" s="195"/>
    </row>
    <row r="35" spans="1:24" x14ac:dyDescent="0.2">
      <c r="A35" s="164" t="s">
        <v>224</v>
      </c>
      <c r="B35" s="154">
        <v>88060051.74999997</v>
      </c>
      <c r="C35" s="155">
        <v>1218621.1100000001</v>
      </c>
      <c r="D35" s="155">
        <v>9072077.5199999996</v>
      </c>
      <c r="E35" s="155">
        <v>3501251.94</v>
      </c>
      <c r="F35" s="156">
        <f>SUM(B35:E35)</f>
        <v>101852002.31999996</v>
      </c>
      <c r="G35" s="157">
        <v>9124</v>
      </c>
      <c r="H35" s="158" t="s">
        <v>109</v>
      </c>
      <c r="I35" s="159">
        <f>+F35/G35</f>
        <v>11163.086619903546</v>
      </c>
      <c r="J35" s="154">
        <v>95079156.420000002</v>
      </c>
      <c r="K35" s="155">
        <v>5528244.8899999997</v>
      </c>
      <c r="L35" s="155">
        <v>6230510.8700000001</v>
      </c>
      <c r="M35" s="155">
        <v>6038287.71</v>
      </c>
      <c r="N35" s="156">
        <f>SUM(J35:M35)</f>
        <v>112876199.89</v>
      </c>
      <c r="O35" s="157">
        <v>9197</v>
      </c>
      <c r="P35" s="158" t="s">
        <v>109</v>
      </c>
      <c r="Q35" s="159">
        <f>+N35/O35</f>
        <v>12273.154277481788</v>
      </c>
      <c r="R35" s="194">
        <f>(N35-F35)/F35</f>
        <v>0.10823741624012524</v>
      </c>
      <c r="S35" s="194">
        <f>(O35-G35)/G35</f>
        <v>8.0008768084173613E-3</v>
      </c>
      <c r="T35" s="194">
        <f>(Q35-I35)/I35</f>
        <v>9.9440924842329428E-2</v>
      </c>
    </row>
    <row r="36" spans="1:24" x14ac:dyDescent="0.2">
      <c r="A36" s="148" t="s">
        <v>345</v>
      </c>
      <c r="B36" s="160"/>
      <c r="C36" s="160"/>
      <c r="D36" s="160"/>
      <c r="E36" s="160"/>
      <c r="F36" s="161"/>
      <c r="G36" s="162"/>
      <c r="H36" s="160"/>
      <c r="I36" s="152"/>
      <c r="J36" s="477"/>
      <c r="K36" s="475"/>
      <c r="L36" s="475"/>
      <c r="M36" s="475"/>
      <c r="N36" s="526"/>
      <c r="O36" s="162"/>
      <c r="P36" s="160"/>
      <c r="Q36" s="152"/>
      <c r="R36" s="191"/>
      <c r="S36" s="191"/>
      <c r="T36" s="195"/>
    </row>
    <row r="37" spans="1:24" s="55" customFormat="1" x14ac:dyDescent="0.2">
      <c r="A37" s="163" t="s">
        <v>346</v>
      </c>
      <c r="B37" s="154">
        <v>3542711.83</v>
      </c>
      <c r="C37" s="155">
        <v>16180510.550000001</v>
      </c>
      <c r="D37" s="155">
        <v>523415.49</v>
      </c>
      <c r="E37" s="155">
        <v>182595.08</v>
      </c>
      <c r="F37" s="156">
        <f>SUM(B37:E37)</f>
        <v>20429232.949999999</v>
      </c>
      <c r="G37" s="157">
        <v>5854</v>
      </c>
      <c r="H37" s="158" t="s">
        <v>109</v>
      </c>
      <c r="I37" s="159">
        <f>+F37/G37</f>
        <v>3489.7903911855142</v>
      </c>
      <c r="J37" s="154">
        <v>2260479.85</v>
      </c>
      <c r="K37" s="155">
        <v>131432.45000000001</v>
      </c>
      <c r="L37" s="155">
        <v>148128.62</v>
      </c>
      <c r="M37" s="155">
        <v>143558.57</v>
      </c>
      <c r="N37" s="156">
        <f t="shared" ref="N37:N45" si="1">SUM(J37:M37)</f>
        <v>2683599.4900000002</v>
      </c>
      <c r="O37" s="157">
        <v>651</v>
      </c>
      <c r="P37" s="158" t="s">
        <v>109</v>
      </c>
      <c r="Q37" s="159">
        <f>+N37/O37</f>
        <v>4122.272642089094</v>
      </c>
      <c r="R37" s="376">
        <f>(N37-F37)/F37</f>
        <v>-0.86863924374605561</v>
      </c>
      <c r="S37" s="376">
        <f>(O37-G37)/G37</f>
        <v>-0.88879398701742396</v>
      </c>
      <c r="T37" s="376">
        <f>(Q37-I37)/I37</f>
        <v>0.18123789110689817</v>
      </c>
    </row>
    <row r="38" spans="1:24" x14ac:dyDescent="0.2">
      <c r="A38" s="148" t="s">
        <v>347</v>
      </c>
      <c r="B38" s="160"/>
      <c r="C38" s="160"/>
      <c r="D38" s="160"/>
      <c r="E38" s="160"/>
      <c r="F38" s="161"/>
      <c r="G38" s="162"/>
      <c r="H38" s="160"/>
      <c r="I38" s="152"/>
      <c r="J38" s="477"/>
      <c r="K38" s="475"/>
      <c r="L38" s="475"/>
      <c r="M38" s="475"/>
      <c r="N38" s="526"/>
      <c r="O38" s="162"/>
      <c r="P38" s="160"/>
      <c r="Q38" s="152"/>
      <c r="R38" s="191"/>
      <c r="S38" s="191"/>
      <c r="T38" s="195"/>
    </row>
    <row r="39" spans="1:24" x14ac:dyDescent="0.2">
      <c r="A39" s="164" t="s">
        <v>348</v>
      </c>
      <c r="B39" s="154">
        <v>868910.79</v>
      </c>
      <c r="C39" s="155">
        <v>3968547.52</v>
      </c>
      <c r="D39" s="155">
        <v>128376.62</v>
      </c>
      <c r="E39" s="155">
        <v>44784.57</v>
      </c>
      <c r="F39" s="156">
        <f>SUM(B39:E39)</f>
        <v>5010619.5000000009</v>
      </c>
      <c r="G39" s="157">
        <v>452</v>
      </c>
      <c r="H39" s="158" t="s">
        <v>109</v>
      </c>
      <c r="I39" s="159">
        <f>+F39/G39</f>
        <v>11085.441371681418</v>
      </c>
      <c r="J39" s="154">
        <v>27859602.420000002</v>
      </c>
      <c r="K39" s="155">
        <v>1619857.71</v>
      </c>
      <c r="L39" s="155">
        <v>1825632.05</v>
      </c>
      <c r="M39" s="155">
        <v>1769307.82</v>
      </c>
      <c r="N39" s="156">
        <f t="shared" si="1"/>
        <v>33074400.000000004</v>
      </c>
      <c r="O39" s="157">
        <v>3727</v>
      </c>
      <c r="P39" s="158" t="s">
        <v>109</v>
      </c>
      <c r="Q39" s="159">
        <f>+N39/O39</f>
        <v>8874.268848940168</v>
      </c>
      <c r="R39" s="194">
        <f>(N39-F39)/F39</f>
        <v>5.6008604325273552</v>
      </c>
      <c r="S39" s="194">
        <f>(O39-G39)/G39</f>
        <v>7.2455752212389379</v>
      </c>
      <c r="T39" s="194">
        <f>(Q39-I39)/I39</f>
        <v>-0.19946634947615655</v>
      </c>
    </row>
    <row r="40" spans="1:24" x14ac:dyDescent="0.2">
      <c r="A40" s="148" t="s">
        <v>349</v>
      </c>
      <c r="B40" s="160"/>
      <c r="C40" s="160"/>
      <c r="D40" s="160"/>
      <c r="E40" s="160"/>
      <c r="F40" s="161"/>
      <c r="G40" s="162"/>
      <c r="H40" s="160"/>
      <c r="I40" s="152"/>
      <c r="J40" s="477"/>
      <c r="K40" s="475"/>
      <c r="L40" s="475"/>
      <c r="M40" s="475"/>
      <c r="N40" s="526"/>
      <c r="O40" s="162"/>
      <c r="P40" s="160"/>
      <c r="Q40" s="152"/>
      <c r="R40" s="191"/>
      <c r="S40" s="191"/>
      <c r="T40" s="195"/>
    </row>
    <row r="41" spans="1:24" s="55" customFormat="1" x14ac:dyDescent="0.2">
      <c r="A41" s="163" t="s">
        <v>350</v>
      </c>
      <c r="B41" s="154">
        <v>19089930.870000001</v>
      </c>
      <c r="C41" s="155">
        <v>87188809.769999996</v>
      </c>
      <c r="D41" s="155">
        <v>2820428.54</v>
      </c>
      <c r="E41" s="155">
        <v>983915.04</v>
      </c>
      <c r="F41" s="156">
        <f>SUM(B41:E41)</f>
        <v>110083084.22000001</v>
      </c>
      <c r="G41" s="157">
        <v>142</v>
      </c>
      <c r="H41" s="158" t="s">
        <v>109</v>
      </c>
      <c r="I41" s="159">
        <f>+F41/G41</f>
        <v>775232.98746478884</v>
      </c>
      <c r="J41" s="154">
        <v>2321392.7000000002</v>
      </c>
      <c r="K41" s="155">
        <v>134974.14000000001</v>
      </c>
      <c r="L41" s="155">
        <v>152120.22</v>
      </c>
      <c r="M41" s="155">
        <v>147427.01999999999</v>
      </c>
      <c r="N41" s="156">
        <f t="shared" si="1"/>
        <v>2755914.0800000005</v>
      </c>
      <c r="O41" s="157">
        <v>3</v>
      </c>
      <c r="P41" s="158" t="s">
        <v>109</v>
      </c>
      <c r="Q41" s="159">
        <f>+N41/O41</f>
        <v>918638.02666666685</v>
      </c>
      <c r="R41" s="376">
        <f>(N41-F41)/F41</f>
        <v>-0.97496514474020068</v>
      </c>
      <c r="S41" s="376">
        <f>(O41-G41)/G41</f>
        <v>-0.97887323943661975</v>
      </c>
      <c r="T41" s="376">
        <f>(Q41-I41)/I41</f>
        <v>0.18498314896383519</v>
      </c>
    </row>
    <row r="42" spans="1:24" x14ac:dyDescent="0.2">
      <c r="A42" s="148" t="s">
        <v>404</v>
      </c>
      <c r="B42" s="160"/>
      <c r="C42" s="160"/>
      <c r="D42" s="160"/>
      <c r="E42" s="160"/>
      <c r="F42" s="161"/>
      <c r="G42" s="162"/>
      <c r="H42" s="160"/>
      <c r="I42" s="152"/>
      <c r="J42" s="477"/>
      <c r="K42" s="475"/>
      <c r="L42" s="475"/>
      <c r="M42" s="475"/>
      <c r="N42" s="526"/>
      <c r="O42" s="162"/>
      <c r="P42" s="160"/>
      <c r="Q42" s="152"/>
      <c r="R42" s="191"/>
      <c r="S42" s="191"/>
      <c r="T42" s="195"/>
    </row>
    <row r="43" spans="1:24" s="55" customFormat="1" x14ac:dyDescent="0.2">
      <c r="A43" s="164" t="s">
        <v>352</v>
      </c>
      <c r="B43" s="154">
        <v>17286334.559999999</v>
      </c>
      <c r="C43" s="155">
        <v>78951303.989999995</v>
      </c>
      <c r="D43" s="155">
        <v>2553957.4500000002</v>
      </c>
      <c r="E43" s="155">
        <v>890955.79</v>
      </c>
      <c r="F43" s="156">
        <f>SUM(B43:E43)</f>
        <v>99682551.790000007</v>
      </c>
      <c r="G43" s="157">
        <v>2795</v>
      </c>
      <c r="H43" s="158" t="s">
        <v>109</v>
      </c>
      <c r="I43" s="159">
        <f>+F43/G43</f>
        <v>35664.598135957065</v>
      </c>
      <c r="J43" s="154">
        <v>185490605.53999999</v>
      </c>
      <c r="K43" s="155">
        <v>10785092.439999999</v>
      </c>
      <c r="L43" s="155">
        <v>12155148.16</v>
      </c>
      <c r="M43" s="155">
        <v>11780138.65</v>
      </c>
      <c r="N43" s="156">
        <f t="shared" si="1"/>
        <v>220210984.78999999</v>
      </c>
      <c r="O43" s="157">
        <v>5148</v>
      </c>
      <c r="P43" s="158" t="s">
        <v>109</v>
      </c>
      <c r="Q43" s="159">
        <f>+N43/O43</f>
        <v>42776.026571484072</v>
      </c>
      <c r="R43" s="376">
        <f>(N43-F43)/F43</f>
        <v>1.2091226682671179</v>
      </c>
      <c r="S43" s="376">
        <f>(O43-G43)/G43</f>
        <v>0.8418604651162791</v>
      </c>
      <c r="T43" s="376">
        <f>(Q43-I43)/I43</f>
        <v>0.19939740827633948</v>
      </c>
    </row>
    <row r="44" spans="1:24" x14ac:dyDescent="0.2">
      <c r="A44" s="165" t="s">
        <v>353</v>
      </c>
      <c r="B44" s="160"/>
      <c r="C44" s="160"/>
      <c r="D44" s="160"/>
      <c r="E44" s="160"/>
      <c r="F44" s="161"/>
      <c r="G44" s="162"/>
      <c r="H44" s="160"/>
      <c r="I44" s="152"/>
      <c r="J44" s="477"/>
      <c r="K44" s="475"/>
      <c r="L44" s="475"/>
      <c r="M44" s="475"/>
      <c r="N44" s="526"/>
      <c r="O44" s="162"/>
      <c r="P44" s="160"/>
      <c r="Q44" s="152"/>
      <c r="R44" s="191"/>
      <c r="S44" s="191"/>
      <c r="T44" s="195"/>
    </row>
    <row r="45" spans="1:24" x14ac:dyDescent="0.2">
      <c r="A45" s="164" t="s">
        <v>354</v>
      </c>
      <c r="B45" s="154">
        <f>10590941.27-0.02</f>
        <v>10590941.25</v>
      </c>
      <c r="C45" s="155">
        <v>48371655.700000003</v>
      </c>
      <c r="D45" s="155">
        <f>1564751.24+0.02</f>
        <v>1564751.26</v>
      </c>
      <c r="E45" s="155">
        <f>545868.21-0.05</f>
        <v>545868.15999999992</v>
      </c>
      <c r="F45" s="156">
        <f>SUM(B45:E45)</f>
        <v>61073216.369999997</v>
      </c>
      <c r="G45" s="157">
        <v>10901</v>
      </c>
      <c r="H45" s="158" t="s">
        <v>109</v>
      </c>
      <c r="I45" s="159">
        <f>+F45/G45</f>
        <v>5602.5333795064671</v>
      </c>
      <c r="J45" s="154">
        <v>66182257.579999998</v>
      </c>
      <c r="K45" s="155">
        <v>3848075.02</v>
      </c>
      <c r="L45" s="155">
        <v>4336905.07</v>
      </c>
      <c r="M45" s="155">
        <v>4203103.2699999996</v>
      </c>
      <c r="N45" s="156">
        <f t="shared" si="1"/>
        <v>78570340.939999983</v>
      </c>
      <c r="O45" s="157">
        <v>17434</v>
      </c>
      <c r="P45" s="158" t="s">
        <v>109</v>
      </c>
      <c r="Q45" s="159">
        <f>+N45/O45</f>
        <v>4506.730580474933</v>
      </c>
      <c r="R45" s="194">
        <f>(N45-F45)/F45</f>
        <v>0.28649423773585325</v>
      </c>
      <c r="S45" s="194">
        <f>(O45-G45)/G45</f>
        <v>0.59930281625538939</v>
      </c>
      <c r="T45" s="194">
        <f>(Q45-I45)/I45</f>
        <v>-0.19559058818638658</v>
      </c>
    </row>
    <row r="46" spans="1:24" s="478" customFormat="1" ht="20.25" thickBot="1" x14ac:dyDescent="0.25">
      <c r="A46" s="538" t="s">
        <v>643</v>
      </c>
      <c r="B46" s="166">
        <f>SUM(B6:B45)</f>
        <v>4003495226.0999994</v>
      </c>
      <c r="C46" s="166">
        <f>SUM(C6:C45)</f>
        <v>311899277.74000001</v>
      </c>
      <c r="D46" s="166">
        <f>SUM(D6:D45)</f>
        <v>337078812.26999998</v>
      </c>
      <c r="E46" s="166">
        <f>SUM(E6:E45)</f>
        <v>314337604.95999998</v>
      </c>
      <c r="F46" s="166">
        <f>SUM(F6:F45)</f>
        <v>4966810921.0699997</v>
      </c>
      <c r="G46" s="584"/>
      <c r="H46" s="585"/>
      <c r="I46" s="586"/>
      <c r="J46" s="166">
        <f>SUM(J6:J45)</f>
        <v>4601851577.0100002</v>
      </c>
      <c r="K46" s="167">
        <f>SUM(K6:K45)</f>
        <v>267568238.95999998</v>
      </c>
      <c r="L46" s="167">
        <f>SUM(L6:L45)</f>
        <v>301558063.24000001</v>
      </c>
      <c r="M46" s="167">
        <f>SUM(M6:M45)</f>
        <v>292254421.25999987</v>
      </c>
      <c r="N46" s="167">
        <f>SUM(N6:N45)</f>
        <v>5463232300.4699993</v>
      </c>
      <c r="O46" s="584"/>
      <c r="P46" s="585"/>
      <c r="Q46" s="585"/>
      <c r="R46" s="585"/>
      <c r="S46" s="585"/>
      <c r="T46" s="586"/>
    </row>
    <row r="47" spans="1:24" ht="20.25" thickTop="1" x14ac:dyDescent="0.2">
      <c r="G47" s="199"/>
      <c r="H47" s="199"/>
      <c r="I47" s="199"/>
      <c r="N47" s="198"/>
    </row>
    <row r="48" spans="1:24" s="206" customFormat="1" x14ac:dyDescent="0.2">
      <c r="A48" s="211"/>
      <c r="B48" s="210"/>
      <c r="D48" s="207"/>
      <c r="E48" s="207"/>
      <c r="F48" s="207"/>
      <c r="G48" s="207"/>
      <c r="H48" s="208"/>
      <c r="I48" s="209"/>
      <c r="J48" s="476"/>
      <c r="K48" s="476"/>
      <c r="L48" s="476"/>
      <c r="M48" s="476"/>
      <c r="N48" s="523"/>
      <c r="O48" s="524"/>
      <c r="P48" s="525"/>
      <c r="Q48" s="469"/>
      <c r="R48" s="210"/>
      <c r="S48" s="208"/>
      <c r="T48" s="210"/>
      <c r="U48" s="208"/>
      <c r="V48" s="209"/>
      <c r="W48" s="210"/>
      <c r="X48" s="208"/>
    </row>
    <row r="49" spans="1:24" s="206" customFormat="1" x14ac:dyDescent="0.2">
      <c r="A49" s="212"/>
      <c r="B49" s="210"/>
      <c r="D49" s="207"/>
      <c r="E49" s="207"/>
      <c r="F49" s="207"/>
      <c r="G49" s="207"/>
      <c r="H49" s="208"/>
      <c r="I49" s="209"/>
      <c r="J49" s="476"/>
      <c r="K49" s="476"/>
      <c r="L49" s="476"/>
      <c r="M49" s="476"/>
      <c r="N49" s="474"/>
      <c r="O49" s="524"/>
      <c r="P49" s="525"/>
      <c r="Q49" s="208"/>
      <c r="R49" s="210"/>
      <c r="S49" s="208"/>
      <c r="T49" s="210"/>
      <c r="U49" s="208"/>
      <c r="V49" s="209"/>
      <c r="W49" s="210"/>
      <c r="X49" s="208"/>
    </row>
    <row r="50" spans="1:24" s="206" customFormat="1" x14ac:dyDescent="0.2">
      <c r="A50" s="212"/>
      <c r="B50" s="210"/>
      <c r="D50" s="207"/>
      <c r="E50" s="207"/>
      <c r="F50" s="207"/>
      <c r="G50" s="207"/>
      <c r="H50" s="208"/>
      <c r="I50" s="209"/>
      <c r="J50" s="476"/>
      <c r="K50" s="476"/>
      <c r="L50" s="476"/>
      <c r="M50" s="476"/>
      <c r="N50" s="474"/>
      <c r="O50" s="524"/>
      <c r="P50" s="525"/>
      <c r="Q50" s="208"/>
      <c r="R50" s="210"/>
      <c r="S50" s="208"/>
      <c r="T50" s="210"/>
      <c r="U50" s="208"/>
      <c r="V50" s="209"/>
      <c r="W50" s="210"/>
      <c r="X50" s="208"/>
    </row>
    <row r="51" spans="1:24" s="206" customFormat="1" x14ac:dyDescent="0.2">
      <c r="A51" s="213"/>
      <c r="B51" s="210"/>
      <c r="D51" s="207"/>
      <c r="E51" s="207"/>
      <c r="F51" s="207"/>
      <c r="G51" s="214"/>
      <c r="H51" s="208"/>
      <c r="I51" s="209"/>
      <c r="J51" s="476"/>
      <c r="K51" s="476"/>
      <c r="L51" s="476"/>
      <c r="M51" s="476"/>
      <c r="N51" s="474"/>
      <c r="O51" s="524"/>
      <c r="P51" s="525"/>
      <c r="Q51" s="208"/>
      <c r="R51" s="210"/>
      <c r="S51" s="208"/>
      <c r="T51" s="210"/>
      <c r="U51" s="208"/>
      <c r="V51" s="209"/>
      <c r="W51" s="210"/>
      <c r="X51" s="208"/>
    </row>
    <row r="52" spans="1:24" s="206" customFormat="1" x14ac:dyDescent="0.2">
      <c r="A52" s="213"/>
      <c r="B52" s="210"/>
      <c r="D52" s="207"/>
      <c r="E52" s="207"/>
      <c r="F52" s="207"/>
      <c r="G52" s="214"/>
      <c r="H52" s="208"/>
      <c r="I52" s="209"/>
      <c r="J52" s="476"/>
      <c r="K52" s="476"/>
      <c r="L52" s="476"/>
      <c r="M52" s="476"/>
      <c r="N52" s="156"/>
      <c r="O52" s="524"/>
      <c r="P52" s="525"/>
      <c r="Q52" s="208"/>
      <c r="R52" s="210"/>
      <c r="S52" s="208"/>
      <c r="T52" s="210"/>
      <c r="U52" s="208"/>
      <c r="V52" s="209"/>
      <c r="W52" s="210"/>
      <c r="X52" s="208"/>
    </row>
    <row r="53" spans="1:24" s="206" customFormat="1" x14ac:dyDescent="0.2">
      <c r="A53" s="213"/>
      <c r="B53" s="210"/>
      <c r="D53" s="207"/>
      <c r="E53" s="207"/>
      <c r="F53" s="207"/>
      <c r="G53" s="214"/>
      <c r="H53" s="208"/>
      <c r="I53" s="209"/>
      <c r="J53" s="476"/>
      <c r="K53" s="476"/>
      <c r="L53" s="476"/>
      <c r="M53" s="476"/>
      <c r="N53" s="201"/>
      <c r="O53" s="209"/>
      <c r="P53" s="210"/>
      <c r="Q53" s="208"/>
      <c r="R53" s="210"/>
      <c r="S53" s="208"/>
      <c r="T53" s="210"/>
      <c r="U53" s="208"/>
      <c r="V53" s="209"/>
      <c r="W53" s="210"/>
      <c r="X53" s="208"/>
    </row>
    <row r="54" spans="1:24" s="215" customFormat="1" x14ac:dyDescent="0.2">
      <c r="A54" s="213"/>
      <c r="J54" s="476"/>
      <c r="K54" s="476"/>
      <c r="L54" s="476"/>
      <c r="M54" s="476"/>
      <c r="N54" s="198"/>
    </row>
    <row r="55" spans="1:24" x14ac:dyDescent="0.2">
      <c r="A55" s="215"/>
      <c r="J55" s="476"/>
      <c r="K55" s="476"/>
      <c r="L55" s="476"/>
      <c r="M55" s="476"/>
    </row>
    <row r="56" spans="1:24" x14ac:dyDescent="0.2">
      <c r="J56" s="476"/>
      <c r="K56" s="476"/>
      <c r="L56" s="476"/>
      <c r="M56" s="476"/>
    </row>
    <row r="57" spans="1:24" x14ac:dyDescent="0.2">
      <c r="J57" s="476"/>
      <c r="K57" s="476"/>
      <c r="L57" s="476"/>
      <c r="M57" s="476"/>
    </row>
    <row r="58" spans="1:24" x14ac:dyDescent="0.2">
      <c r="J58" s="476"/>
      <c r="K58" s="476"/>
      <c r="L58" s="476"/>
      <c r="M58" s="476"/>
    </row>
    <row r="59" spans="1:24" x14ac:dyDescent="0.2">
      <c r="J59" s="476"/>
      <c r="K59" s="476"/>
      <c r="L59" s="476"/>
      <c r="M59" s="476"/>
    </row>
    <row r="60" spans="1:24" x14ac:dyDescent="0.2">
      <c r="J60" s="476"/>
      <c r="K60" s="476"/>
      <c r="L60" s="476"/>
      <c r="M60" s="476"/>
    </row>
    <row r="61" spans="1:24" x14ac:dyDescent="0.2">
      <c r="J61" s="476"/>
      <c r="K61" s="476"/>
      <c r="L61" s="476"/>
      <c r="M61" s="476"/>
    </row>
    <row r="62" spans="1:24" x14ac:dyDescent="0.2">
      <c r="J62" s="476"/>
      <c r="K62" s="476"/>
      <c r="L62" s="476"/>
      <c r="M62" s="476"/>
    </row>
    <row r="63" spans="1:24" x14ac:dyDescent="0.2">
      <c r="J63" s="476"/>
      <c r="K63" s="476"/>
      <c r="L63" s="476"/>
      <c r="M63" s="476"/>
    </row>
    <row r="64" spans="1:24" x14ac:dyDescent="0.2">
      <c r="J64" s="476"/>
      <c r="K64" s="476"/>
      <c r="L64" s="476"/>
      <c r="M64" s="476"/>
    </row>
    <row r="65" spans="10:13" x14ac:dyDescent="0.2">
      <c r="J65" s="476"/>
      <c r="K65" s="476"/>
      <c r="L65" s="476"/>
      <c r="M65" s="476"/>
    </row>
    <row r="66" spans="10:13" x14ac:dyDescent="0.2">
      <c r="J66" s="476"/>
      <c r="K66" s="476"/>
      <c r="L66" s="476"/>
      <c r="M66" s="476"/>
    </row>
    <row r="67" spans="10:13" x14ac:dyDescent="0.2">
      <c r="J67" s="476"/>
      <c r="K67" s="476"/>
      <c r="L67" s="476"/>
      <c r="M67" s="476"/>
    </row>
    <row r="68" spans="10:13" x14ac:dyDescent="0.2">
      <c r="J68" s="476"/>
      <c r="K68" s="476"/>
      <c r="L68" s="476"/>
      <c r="M68" s="476"/>
    </row>
    <row r="69" spans="10:13" x14ac:dyDescent="0.2">
      <c r="J69" s="476"/>
      <c r="K69" s="476"/>
      <c r="L69" s="476"/>
      <c r="M69" s="476"/>
    </row>
    <row r="70" spans="10:13" x14ac:dyDescent="0.2">
      <c r="J70" s="476"/>
      <c r="K70" s="476"/>
      <c r="L70" s="476"/>
      <c r="M70" s="476"/>
    </row>
    <row r="71" spans="10:13" x14ac:dyDescent="0.2">
      <c r="J71" s="476"/>
      <c r="K71" s="476"/>
      <c r="L71" s="476"/>
      <c r="M71" s="476"/>
    </row>
    <row r="72" spans="10:13" x14ac:dyDescent="0.2">
      <c r="J72" s="476"/>
      <c r="K72" s="476"/>
      <c r="L72" s="476"/>
      <c r="M72" s="476"/>
    </row>
    <row r="73" spans="10:13" x14ac:dyDescent="0.2">
      <c r="J73" s="476"/>
      <c r="K73" s="476"/>
      <c r="L73" s="476"/>
      <c r="M73" s="476"/>
    </row>
    <row r="74" spans="10:13" x14ac:dyDescent="0.2">
      <c r="J74" s="476"/>
      <c r="K74" s="476"/>
      <c r="L74" s="476"/>
      <c r="M74" s="476"/>
    </row>
    <row r="75" spans="10:13" x14ac:dyDescent="0.2">
      <c r="J75" s="476"/>
      <c r="K75" s="476"/>
      <c r="L75" s="476"/>
      <c r="M75" s="476"/>
    </row>
    <row r="76" spans="10:13" x14ac:dyDescent="0.2">
      <c r="J76" s="476"/>
      <c r="K76" s="476"/>
      <c r="L76" s="476"/>
      <c r="M76" s="476"/>
    </row>
    <row r="77" spans="10:13" x14ac:dyDescent="0.2">
      <c r="J77" s="476"/>
      <c r="K77" s="476"/>
      <c r="L77" s="476"/>
      <c r="M77" s="476"/>
    </row>
    <row r="78" spans="10:13" x14ac:dyDescent="0.2">
      <c r="J78" s="476"/>
      <c r="K78" s="476"/>
      <c r="L78" s="476"/>
      <c r="M78" s="476"/>
    </row>
    <row r="79" spans="10:13" x14ac:dyDescent="0.2">
      <c r="J79" s="476"/>
      <c r="K79" s="476"/>
      <c r="L79" s="476"/>
      <c r="M79" s="476"/>
    </row>
    <row r="80" spans="10:13" x14ac:dyDescent="0.2">
      <c r="J80" s="476"/>
      <c r="K80" s="476"/>
      <c r="L80" s="476"/>
      <c r="M80" s="476"/>
    </row>
    <row r="81" spans="10:13" x14ac:dyDescent="0.2">
      <c r="J81" s="476"/>
      <c r="K81" s="476"/>
      <c r="L81" s="476"/>
      <c r="M81" s="476"/>
    </row>
    <row r="82" spans="10:13" x14ac:dyDescent="0.2">
      <c r="J82" s="476"/>
      <c r="K82" s="476"/>
      <c r="L82" s="476"/>
      <c r="M82" s="476"/>
    </row>
    <row r="83" spans="10:13" x14ac:dyDescent="0.2">
      <c r="J83" s="476"/>
      <c r="K83" s="476"/>
      <c r="L83" s="476"/>
      <c r="M83" s="476"/>
    </row>
    <row r="84" spans="10:13" x14ac:dyDescent="0.2">
      <c r="J84" s="476"/>
      <c r="K84" s="476"/>
      <c r="L84" s="476"/>
      <c r="M84" s="476"/>
    </row>
    <row r="85" spans="10:13" x14ac:dyDescent="0.2">
      <c r="J85" s="476"/>
      <c r="K85" s="476"/>
      <c r="L85" s="476"/>
      <c r="M85" s="476"/>
    </row>
    <row r="86" spans="10:13" x14ac:dyDescent="0.2">
      <c r="J86" s="476"/>
      <c r="K86" s="476"/>
      <c r="L86" s="476"/>
      <c r="M86" s="476"/>
    </row>
    <row r="87" spans="10:13" x14ac:dyDescent="0.2">
      <c r="M87" s="476"/>
    </row>
    <row r="88" spans="10:13" x14ac:dyDescent="0.2">
      <c r="M88" s="476"/>
    </row>
    <row r="89" spans="10:13" x14ac:dyDescent="0.2">
      <c r="M89" s="476"/>
    </row>
    <row r="90" spans="10:13" x14ac:dyDescent="0.2">
      <c r="M90" s="476"/>
    </row>
    <row r="91" spans="10:13" x14ac:dyDescent="0.2">
      <c r="M91" s="476"/>
    </row>
    <row r="92" spans="10:13" x14ac:dyDescent="0.2">
      <c r="M92" s="476"/>
    </row>
  </sheetData>
  <mergeCells count="6">
    <mergeCell ref="A4:A5"/>
    <mergeCell ref="J4:Q4"/>
    <mergeCell ref="G46:I46"/>
    <mergeCell ref="O46:T46"/>
    <mergeCell ref="R4:T4"/>
    <mergeCell ref="B4:I4"/>
  </mergeCells>
  <phoneticPr fontId="3" type="noConversion"/>
  <pageMargins left="0.47" right="0.19685039370078741" top="0.43307086614173229" bottom="0.31496062992125984" header="0.27559055118110237" footer="0.19685039370078741"/>
  <pageSetup paperSize="9"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2C89-6228-45D1-B31E-0AA8635A22A5}">
  <dimension ref="A1:AB17"/>
  <sheetViews>
    <sheetView zoomScaleNormal="100" zoomScaleSheetLayoutView="100" workbookViewId="0">
      <selection activeCell="B19" sqref="B19"/>
    </sheetView>
  </sheetViews>
  <sheetFormatPr defaultRowHeight="21" x14ac:dyDescent="0.2"/>
  <cols>
    <col min="1" max="1" width="49.85546875" style="216" customWidth="1"/>
    <col min="2" max="2" width="110.42578125" style="216" customWidth="1"/>
    <col min="3" max="3" width="17.85546875" style="484" customWidth="1"/>
    <col min="4" max="6" width="17.85546875" style="216" customWidth="1"/>
    <col min="7" max="9" width="14.5703125" style="216" customWidth="1"/>
    <col min="10" max="10" width="16" style="216" bestFit="1" customWidth="1"/>
    <col min="11" max="13" width="14.5703125" style="216" bestFit="1" customWidth="1"/>
    <col min="14" max="14" width="16" style="216" bestFit="1" customWidth="1"/>
    <col min="15" max="15" width="9.85546875" style="216" bestFit="1" customWidth="1"/>
    <col min="16" max="16" width="13.140625" style="216" bestFit="1" customWidth="1"/>
    <col min="17" max="17" width="13.42578125" style="216" bestFit="1" customWidth="1"/>
    <col min="18" max="18" width="14" style="216" bestFit="1" customWidth="1"/>
    <col min="19" max="19" width="16.42578125" style="216" bestFit="1" customWidth="1"/>
    <col min="20" max="20" width="13.42578125" style="216" bestFit="1" customWidth="1"/>
    <col min="21" max="21" width="11" style="216" bestFit="1" customWidth="1"/>
    <col min="22" max="16384" width="9.140625" style="216"/>
  </cols>
  <sheetData>
    <row r="1" spans="1:28" s="218" customFormat="1" x14ac:dyDescent="0.2">
      <c r="A1" s="242" t="s">
        <v>415</v>
      </c>
      <c r="C1" s="563"/>
      <c r="D1" s="219"/>
      <c r="E1" s="219"/>
      <c r="F1" s="220"/>
      <c r="G1" s="221"/>
      <c r="H1" s="222"/>
      <c r="I1" s="220"/>
      <c r="J1" s="222"/>
      <c r="L1" s="219"/>
      <c r="M1" s="219"/>
      <c r="N1" s="219"/>
      <c r="O1" s="219"/>
      <c r="P1" s="220"/>
      <c r="Q1" s="221"/>
      <c r="R1" s="222"/>
      <c r="S1" s="220"/>
      <c r="T1" s="222"/>
      <c r="U1" s="219"/>
      <c r="V1" s="219"/>
      <c r="W1" s="219"/>
      <c r="X1" s="219"/>
      <c r="Y1" s="220"/>
      <c r="Z1" s="221"/>
      <c r="AA1" s="222"/>
      <c r="AB1" s="220"/>
    </row>
    <row r="2" spans="1:28" s="218" customFormat="1" ht="5.25" customHeight="1" x14ac:dyDescent="0.2">
      <c r="A2" s="217"/>
      <c r="C2" s="563"/>
      <c r="D2" s="219"/>
      <c r="E2" s="219"/>
      <c r="F2" s="220"/>
      <c r="G2" s="221"/>
      <c r="H2" s="222"/>
      <c r="I2" s="220"/>
      <c r="J2" s="222"/>
      <c r="L2" s="219"/>
      <c r="M2" s="219"/>
      <c r="N2" s="219"/>
      <c r="O2" s="219"/>
      <c r="P2" s="220"/>
      <c r="Q2" s="221"/>
      <c r="R2" s="222"/>
      <c r="S2" s="220"/>
      <c r="T2" s="222"/>
      <c r="U2" s="219"/>
      <c r="V2" s="219"/>
      <c r="W2" s="219"/>
      <c r="X2" s="219"/>
      <c r="Y2" s="220"/>
      <c r="Z2" s="221"/>
      <c r="AA2" s="222"/>
      <c r="AB2" s="220"/>
    </row>
    <row r="3" spans="1:28" s="224" customFormat="1" x14ac:dyDescent="0.2">
      <c r="A3" s="223" t="s">
        <v>406</v>
      </c>
      <c r="C3" s="564"/>
      <c r="D3" s="225"/>
      <c r="E3" s="225"/>
      <c r="F3" s="226"/>
      <c r="G3" s="227"/>
      <c r="H3" s="228"/>
      <c r="I3" s="226"/>
      <c r="J3" s="228"/>
      <c r="L3" s="225"/>
      <c r="M3" s="225"/>
      <c r="N3" s="225"/>
      <c r="O3" s="225"/>
      <c r="P3" s="226"/>
      <c r="Q3" s="227"/>
      <c r="R3" s="228"/>
      <c r="S3" s="226"/>
      <c r="T3" s="228"/>
      <c r="U3" s="225"/>
      <c r="V3" s="225"/>
      <c r="W3" s="225"/>
      <c r="X3" s="225"/>
      <c r="Y3" s="226"/>
      <c r="Z3" s="227"/>
      <c r="AA3" s="228"/>
      <c r="AB3" s="226"/>
    </row>
    <row r="4" spans="1:28" s="218" customFormat="1" x14ac:dyDescent="0.2">
      <c r="A4" s="489" t="s">
        <v>108</v>
      </c>
      <c r="B4" s="288"/>
      <c r="C4" s="485"/>
    </row>
    <row r="5" spans="1:28" ht="39" x14ac:dyDescent="0.2">
      <c r="A5" s="492" t="s">
        <v>603</v>
      </c>
      <c r="B5" s="491" t="s">
        <v>40</v>
      </c>
    </row>
    <row r="6" spans="1:28" s="218" customFormat="1" x14ac:dyDescent="0.2">
      <c r="A6" s="481" t="s">
        <v>110</v>
      </c>
      <c r="B6" s="485"/>
      <c r="C6" s="485"/>
    </row>
    <row r="7" spans="1:28" ht="42" x14ac:dyDescent="0.2">
      <c r="A7" s="482" t="s">
        <v>111</v>
      </c>
      <c r="B7" s="454" t="s">
        <v>604</v>
      </c>
    </row>
    <row r="8" spans="1:28" x14ac:dyDescent="0.2">
      <c r="A8" s="489" t="s">
        <v>117</v>
      </c>
      <c r="B8" s="487"/>
    </row>
    <row r="9" spans="1:28" ht="128.25" customHeight="1" x14ac:dyDescent="0.2">
      <c r="A9" s="482" t="s">
        <v>118</v>
      </c>
      <c r="B9" s="460" t="s">
        <v>606</v>
      </c>
    </row>
    <row r="10" spans="1:28" ht="46.5" customHeight="1" x14ac:dyDescent="0.2">
      <c r="A10" s="490" t="s">
        <v>119</v>
      </c>
      <c r="B10" s="491" t="s">
        <v>605</v>
      </c>
    </row>
    <row r="11" spans="1:28" x14ac:dyDescent="0.2">
      <c r="A11" s="481" t="s">
        <v>122</v>
      </c>
      <c r="B11" s="484"/>
    </row>
    <row r="12" spans="1:28" ht="63" x14ac:dyDescent="0.2">
      <c r="A12" s="482" t="s">
        <v>343</v>
      </c>
      <c r="B12" s="565" t="s">
        <v>507</v>
      </c>
      <c r="C12" s="486"/>
    </row>
    <row r="13" spans="1:28" ht="54" customHeight="1" x14ac:dyDescent="0.2">
      <c r="A13" s="482" t="s">
        <v>123</v>
      </c>
      <c r="B13" s="454" t="s">
        <v>629</v>
      </c>
    </row>
    <row r="14" spans="1:28" x14ac:dyDescent="0.2">
      <c r="A14" s="489" t="s">
        <v>130</v>
      </c>
      <c r="B14" s="487"/>
    </row>
    <row r="15" spans="1:28" ht="39" x14ac:dyDescent="0.35">
      <c r="A15" s="483" t="s">
        <v>131</v>
      </c>
      <c r="B15" s="493" t="s">
        <v>607</v>
      </c>
    </row>
    <row r="16" spans="1:28" ht="51" customHeight="1" x14ac:dyDescent="0.2">
      <c r="A16" s="484"/>
      <c r="B16" s="460" t="s">
        <v>48</v>
      </c>
    </row>
    <row r="17" spans="1:2" ht="100.5" customHeight="1" x14ac:dyDescent="0.2">
      <c r="A17" s="488"/>
      <c r="B17" s="461" t="s">
        <v>498</v>
      </c>
    </row>
  </sheetData>
  <phoneticPr fontId="3" type="noConversion"/>
  <pageMargins left="0.82677165354330717" right="0.19685039370078741" top="0.37" bottom="0.17" header="0.31496062992125984" footer="0.18"/>
  <pageSetup paperSize="9" scale="80" orientation="landscape" r:id="rId1"/>
  <headerFooter alignWithMargins="0"/>
  <colBreaks count="2" manualBreakCount="2">
    <brk id="9" max="1048575" man="1"/>
    <brk id="2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F498-7381-4551-8064-4B2B00A47B80}">
  <dimension ref="A1:W136"/>
  <sheetViews>
    <sheetView zoomScaleNormal="100" workbookViewId="0">
      <selection activeCell="J92" sqref="J92:N92"/>
    </sheetView>
  </sheetViews>
  <sheetFormatPr defaultRowHeight="19.5" x14ac:dyDescent="0.3"/>
  <cols>
    <col min="1" max="1" width="50.5703125" style="133" customWidth="1"/>
    <col min="2" max="5" width="20.42578125" style="133" customWidth="1"/>
    <col min="6" max="6" width="22.5703125" style="133" customWidth="1"/>
    <col min="7" max="8" width="15.85546875" style="133" customWidth="1"/>
    <col min="9" max="9" width="18.85546875" style="133" customWidth="1"/>
    <col min="10" max="13" width="16.7109375" style="133" customWidth="1"/>
    <col min="14" max="14" width="17.7109375" style="133" customWidth="1"/>
    <col min="15" max="15" width="11.5703125" style="133" customWidth="1"/>
    <col min="16" max="16" width="12.5703125" style="133" customWidth="1"/>
    <col min="17" max="17" width="14" style="133" customWidth="1"/>
    <col min="18" max="19" width="11.7109375" style="133" customWidth="1"/>
    <col min="20" max="20" width="12.42578125" style="133" customWidth="1"/>
    <col min="21" max="23" width="9.140625" style="145"/>
    <col min="24" max="16384" width="9.140625" style="133"/>
  </cols>
  <sheetData>
    <row r="1" spans="1:22" x14ac:dyDescent="0.3">
      <c r="A1" s="296" t="s">
        <v>334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296"/>
      <c r="S1" s="296"/>
      <c r="T1" s="296"/>
    </row>
    <row r="2" spans="1:22" x14ac:dyDescent="0.3">
      <c r="A2" s="326" t="s">
        <v>416</v>
      </c>
      <c r="B2" s="299"/>
      <c r="C2" s="299"/>
      <c r="D2" s="299"/>
      <c r="E2" s="297"/>
      <c r="F2" s="132"/>
      <c r="G2" s="132"/>
      <c r="H2" s="132"/>
      <c r="I2" s="132"/>
      <c r="J2" s="299"/>
      <c r="K2" s="299"/>
      <c r="L2" s="299"/>
      <c r="M2" s="299"/>
      <c r="N2" s="299"/>
      <c r="O2" s="299"/>
      <c r="P2" s="299"/>
      <c r="Q2" s="299"/>
      <c r="R2" s="132"/>
    </row>
    <row r="3" spans="1:22" x14ac:dyDescent="0.3">
      <c r="A3" s="277"/>
      <c r="B3" s="278"/>
      <c r="C3" s="278"/>
      <c r="D3" s="278"/>
      <c r="E3" s="299"/>
      <c r="I3" s="553" t="s">
        <v>142</v>
      </c>
      <c r="J3" s="278"/>
      <c r="K3" s="278"/>
      <c r="L3" s="278"/>
      <c r="M3" s="278"/>
      <c r="N3" s="278"/>
      <c r="O3" s="278"/>
      <c r="P3" s="278"/>
      <c r="Q3" s="276"/>
      <c r="T3" s="276" t="s">
        <v>142</v>
      </c>
    </row>
    <row r="4" spans="1:22" x14ac:dyDescent="0.3">
      <c r="A4" s="621" t="s">
        <v>740</v>
      </c>
      <c r="B4" s="596" t="s">
        <v>552</v>
      </c>
      <c r="C4" s="597"/>
      <c r="D4" s="597"/>
      <c r="E4" s="597"/>
      <c r="F4" s="597"/>
      <c r="G4" s="597"/>
      <c r="H4" s="597"/>
      <c r="I4" s="598"/>
      <c r="J4" s="599" t="s">
        <v>306</v>
      </c>
      <c r="K4" s="600"/>
      <c r="L4" s="600"/>
      <c r="M4" s="600"/>
      <c r="N4" s="600"/>
      <c r="O4" s="600"/>
      <c r="P4" s="600"/>
      <c r="Q4" s="601"/>
      <c r="R4" s="618" t="s">
        <v>637</v>
      </c>
      <c r="S4" s="619"/>
      <c r="T4" s="620"/>
    </row>
    <row r="5" spans="1:22" ht="58.5" x14ac:dyDescent="0.3">
      <c r="A5" s="622"/>
      <c r="B5" s="134" t="s">
        <v>640</v>
      </c>
      <c r="C5" s="135" t="s">
        <v>641</v>
      </c>
      <c r="D5" s="136" t="s">
        <v>145</v>
      </c>
      <c r="E5" s="136" t="s">
        <v>103</v>
      </c>
      <c r="F5" s="136" t="s">
        <v>104</v>
      </c>
      <c r="G5" s="136" t="s">
        <v>105</v>
      </c>
      <c r="H5" s="136" t="s">
        <v>106</v>
      </c>
      <c r="I5" s="134" t="s">
        <v>107</v>
      </c>
      <c r="J5" s="134" t="s">
        <v>640</v>
      </c>
      <c r="K5" s="135" t="s">
        <v>641</v>
      </c>
      <c r="L5" s="136" t="s">
        <v>145</v>
      </c>
      <c r="M5" s="136" t="s">
        <v>103</v>
      </c>
      <c r="N5" s="136" t="s">
        <v>104</v>
      </c>
      <c r="O5" s="136" t="s">
        <v>105</v>
      </c>
      <c r="P5" s="136" t="s">
        <v>106</v>
      </c>
      <c r="Q5" s="134" t="s">
        <v>107</v>
      </c>
      <c r="R5" s="134" t="s">
        <v>812</v>
      </c>
      <c r="S5" s="136" t="s">
        <v>813</v>
      </c>
      <c r="T5" s="134" t="s">
        <v>650</v>
      </c>
    </row>
    <row r="6" spans="1:22" s="140" customFormat="1" ht="21.75" customHeight="1" x14ac:dyDescent="0.3">
      <c r="A6" s="120" t="s">
        <v>741</v>
      </c>
      <c r="B6" s="124">
        <v>119685089.14</v>
      </c>
      <c r="C6" s="124">
        <v>35152</v>
      </c>
      <c r="D6" s="124">
        <v>5726673.29</v>
      </c>
      <c r="E6" s="124">
        <v>29139014.289999995</v>
      </c>
      <c r="F6" s="121">
        <v>154585928.72</v>
      </c>
      <c r="G6" s="122">
        <v>942101</v>
      </c>
      <c r="H6" s="123" t="s">
        <v>120</v>
      </c>
      <c r="I6" s="124">
        <f>+F6/G6</f>
        <v>164.08636517740666</v>
      </c>
      <c r="J6" s="124">
        <v>185135838.13</v>
      </c>
      <c r="K6" s="121">
        <v>10764464.98</v>
      </c>
      <c r="L6" s="121">
        <v>12131900.359999999</v>
      </c>
      <c r="M6" s="121">
        <v>11757608.07</v>
      </c>
      <c r="N6" s="121">
        <f>SUM(J6:M6)</f>
        <v>219789811.53999996</v>
      </c>
      <c r="O6" s="137">
        <v>827817</v>
      </c>
      <c r="P6" s="123" t="s">
        <v>120</v>
      </c>
      <c r="Q6" s="138">
        <f t="shared" ref="Q6:Q33" si="0">+N6/O6</f>
        <v>265.50531281672153</v>
      </c>
      <c r="R6" s="139">
        <f>(N6-F6)/F6</f>
        <v>0.42179701192663616</v>
      </c>
      <c r="S6" s="139">
        <f>(O6-G6)/G6</f>
        <v>-0.12130758803992353</v>
      </c>
      <c r="T6" s="449">
        <f>(Q6-I6)/I6</f>
        <v>0.61808272448270074</v>
      </c>
    </row>
    <row r="7" spans="1:22" s="140" customFormat="1" ht="21.75" customHeight="1" x14ac:dyDescent="0.3">
      <c r="A7" s="125" t="s">
        <v>751</v>
      </c>
      <c r="B7" s="124">
        <v>20127000.229999997</v>
      </c>
      <c r="C7" s="124">
        <v>3229.5</v>
      </c>
      <c r="D7" s="124">
        <v>975397.92</v>
      </c>
      <c r="E7" s="124">
        <v>4274764.57</v>
      </c>
      <c r="F7" s="121">
        <v>25380392.219999999</v>
      </c>
      <c r="G7" s="98">
        <v>19</v>
      </c>
      <c r="H7" s="99" t="s">
        <v>112</v>
      </c>
      <c r="I7" s="124">
        <f>+F7/G7</f>
        <v>1335810.1168421053</v>
      </c>
      <c r="J7" s="77">
        <v>14600347.73</v>
      </c>
      <c r="K7" s="77">
        <v>848916.85</v>
      </c>
      <c r="L7" s="77">
        <v>956756.76</v>
      </c>
      <c r="M7" s="307">
        <v>927238.98</v>
      </c>
      <c r="N7" s="121">
        <f t="shared" ref="N7:N71" si="1">SUM(J7:M7)</f>
        <v>17333260.32</v>
      </c>
      <c r="O7" s="129">
        <v>20</v>
      </c>
      <c r="P7" s="99" t="s">
        <v>112</v>
      </c>
      <c r="Q7" s="138">
        <f t="shared" si="0"/>
        <v>866663.01600000006</v>
      </c>
      <c r="R7" s="139">
        <f>(N7-F7)/F7</f>
        <v>-0.3170609748756672</v>
      </c>
      <c r="S7" s="139">
        <f>(O7-G7)/G7</f>
        <v>5.2631578947368418E-2</v>
      </c>
      <c r="T7" s="449">
        <f>(Q7-I7)/I7</f>
        <v>-0.35120792613188384</v>
      </c>
    </row>
    <row r="8" spans="1:22" s="140" customFormat="1" ht="21.75" customHeight="1" x14ac:dyDescent="0.3">
      <c r="A8" s="125" t="s">
        <v>752</v>
      </c>
      <c r="B8" s="124">
        <v>34864136.809999995</v>
      </c>
      <c r="C8" s="124">
        <v>236134.26</v>
      </c>
      <c r="D8" s="124">
        <v>2162936.69</v>
      </c>
      <c r="E8" s="124">
        <v>5640003.8499999996</v>
      </c>
      <c r="F8" s="121">
        <v>42903211.609999992</v>
      </c>
      <c r="G8" s="98">
        <v>3800</v>
      </c>
      <c r="H8" s="99" t="s">
        <v>120</v>
      </c>
      <c r="I8" s="124">
        <f t="shared" ref="I8:I20" si="2">+F8/G8</f>
        <v>11290.318844736839</v>
      </c>
      <c r="J8" s="143"/>
      <c r="K8" s="144"/>
      <c r="L8" s="144"/>
      <c r="M8" s="144"/>
      <c r="N8" s="144"/>
      <c r="O8" s="329"/>
      <c r="P8" s="103"/>
      <c r="Q8" s="330"/>
      <c r="R8" s="332"/>
      <c r="S8" s="332"/>
      <c r="T8" s="332"/>
    </row>
    <row r="9" spans="1:22" s="140" customFormat="1" ht="21.75" customHeight="1" x14ac:dyDescent="0.3">
      <c r="A9" s="125" t="s">
        <v>753</v>
      </c>
      <c r="B9" s="124">
        <v>14272252.319999998</v>
      </c>
      <c r="C9" s="124">
        <v>442.91</v>
      </c>
      <c r="D9" s="124">
        <v>706602.13</v>
      </c>
      <c r="E9" s="124">
        <v>3519185.47</v>
      </c>
      <c r="F9" s="121">
        <v>18498482.829999998</v>
      </c>
      <c r="G9" s="98">
        <v>17575</v>
      </c>
      <c r="H9" s="99" t="s">
        <v>120</v>
      </c>
      <c r="I9" s="124">
        <f t="shared" si="2"/>
        <v>1052.545253485064</v>
      </c>
      <c r="J9" s="143"/>
      <c r="K9" s="144"/>
      <c r="L9" s="144"/>
      <c r="M9" s="144"/>
      <c r="N9" s="144"/>
      <c r="O9" s="329"/>
      <c r="P9" s="103"/>
      <c r="Q9" s="330"/>
      <c r="R9" s="332"/>
      <c r="S9" s="332"/>
      <c r="T9" s="332"/>
    </row>
    <row r="10" spans="1:22" s="140" customFormat="1" ht="21.75" customHeight="1" x14ac:dyDescent="0.3">
      <c r="A10" s="125" t="s">
        <v>754</v>
      </c>
      <c r="B10" s="124">
        <v>56101817.32</v>
      </c>
      <c r="C10" s="124">
        <v>600376.57999999996</v>
      </c>
      <c r="D10" s="124">
        <v>4472949.58</v>
      </c>
      <c r="E10" s="124">
        <v>2728677.79</v>
      </c>
      <c r="F10" s="121">
        <v>63903821.270000003</v>
      </c>
      <c r="G10" s="98">
        <v>45949</v>
      </c>
      <c r="H10" s="99" t="s">
        <v>661</v>
      </c>
      <c r="I10" s="124">
        <f t="shared" si="2"/>
        <v>1390.7554303684522</v>
      </c>
      <c r="J10" s="77">
        <v>46187674.439999998</v>
      </c>
      <c r="K10" s="77">
        <v>2685517.88</v>
      </c>
      <c r="L10" s="77">
        <v>3026665.55</v>
      </c>
      <c r="M10" s="307">
        <v>2933287.15</v>
      </c>
      <c r="N10" s="121">
        <f t="shared" si="1"/>
        <v>54833145.019999996</v>
      </c>
      <c r="O10" s="98">
        <v>48753</v>
      </c>
      <c r="P10" s="99" t="s">
        <v>661</v>
      </c>
      <c r="Q10" s="138">
        <f t="shared" si="0"/>
        <v>1124.7132488257132</v>
      </c>
      <c r="R10" s="139">
        <f t="shared" ref="R10:R19" si="3">(N10-F10)/F10</f>
        <v>-0.14194262674332883</v>
      </c>
      <c r="S10" s="139">
        <f t="shared" ref="S10:S19" si="4">(O10-G10)/G10</f>
        <v>6.1024178981044203E-2</v>
      </c>
      <c r="T10" s="327">
        <f t="shared" ref="T10:T19" si="5">(Q10-I10)/I10</f>
        <v>-0.19129328977148521</v>
      </c>
    </row>
    <row r="11" spans="1:22" s="140" customFormat="1" ht="21.75" customHeight="1" x14ac:dyDescent="0.3">
      <c r="A11" s="308" t="s">
        <v>288</v>
      </c>
      <c r="B11" s="124">
        <v>20096657</v>
      </c>
      <c r="C11" s="124">
        <v>215065.45</v>
      </c>
      <c r="D11" s="124">
        <v>1602289.15</v>
      </c>
      <c r="E11" s="124">
        <v>977460.34</v>
      </c>
      <c r="F11" s="121">
        <v>22891471.940000001</v>
      </c>
      <c r="G11" s="98">
        <v>8128</v>
      </c>
      <c r="H11" s="99" t="s">
        <v>708</v>
      </c>
      <c r="I11" s="124">
        <f t="shared" si="2"/>
        <v>2816.3720398622049</v>
      </c>
      <c r="J11" s="77">
        <v>34558874.869999997</v>
      </c>
      <c r="K11" s="77">
        <v>2009377.56</v>
      </c>
      <c r="L11" s="77">
        <v>2264633.5299999998</v>
      </c>
      <c r="M11" s="307">
        <v>2194765.2599999998</v>
      </c>
      <c r="N11" s="121">
        <f t="shared" si="1"/>
        <v>41027651.219999999</v>
      </c>
      <c r="O11" s="98">
        <v>12190</v>
      </c>
      <c r="P11" s="99" t="s">
        <v>708</v>
      </c>
      <c r="Q11" s="138">
        <f t="shared" si="0"/>
        <v>3365.6809860541425</v>
      </c>
      <c r="R11" s="139">
        <f t="shared" si="3"/>
        <v>0.79226793836307563</v>
      </c>
      <c r="S11" s="139">
        <f t="shared" si="4"/>
        <v>0.49975393700787402</v>
      </c>
      <c r="T11" s="327">
        <f t="shared" si="5"/>
        <v>0.19504132920550274</v>
      </c>
    </row>
    <row r="12" spans="1:22" s="140" customFormat="1" ht="21.75" customHeight="1" x14ac:dyDescent="0.3">
      <c r="A12" s="125" t="s">
        <v>755</v>
      </c>
      <c r="B12" s="124">
        <v>136639827.69999999</v>
      </c>
      <c r="C12" s="124">
        <v>1462258.39</v>
      </c>
      <c r="D12" s="124">
        <v>10894175.789999999</v>
      </c>
      <c r="E12" s="124">
        <v>6645882.0500000007</v>
      </c>
      <c r="F12" s="121">
        <v>155642143.92999998</v>
      </c>
      <c r="G12" s="98">
        <v>1882</v>
      </c>
      <c r="H12" s="99" t="s">
        <v>124</v>
      </c>
      <c r="I12" s="124">
        <f t="shared" si="2"/>
        <v>82700.39528692879</v>
      </c>
      <c r="J12" s="77">
        <v>142554230.13</v>
      </c>
      <c r="K12" s="77">
        <v>8288616.7999999998</v>
      </c>
      <c r="L12" s="77">
        <v>9341539.3399999999</v>
      </c>
      <c r="M12" s="307">
        <v>9053335.0199999996</v>
      </c>
      <c r="N12" s="121">
        <f t="shared" si="1"/>
        <v>169237721.29000002</v>
      </c>
      <c r="O12" s="98">
        <v>1809</v>
      </c>
      <c r="P12" s="99" t="s">
        <v>124</v>
      </c>
      <c r="Q12" s="138">
        <f t="shared" si="0"/>
        <v>93553.190320619135</v>
      </c>
      <c r="R12" s="139">
        <f t="shared" si="3"/>
        <v>8.7351516862390774E-2</v>
      </c>
      <c r="S12" s="139">
        <f t="shared" si="4"/>
        <v>-3.8788522848034003E-2</v>
      </c>
      <c r="T12" s="327">
        <f t="shared" si="5"/>
        <v>0.13123026795744572</v>
      </c>
      <c r="U12" s="141"/>
      <c r="V12" s="141"/>
    </row>
    <row r="13" spans="1:22" s="140" customFormat="1" ht="21.75" customHeight="1" x14ac:dyDescent="0.3">
      <c r="A13" s="125" t="s">
        <v>756</v>
      </c>
      <c r="B13" s="124">
        <v>7007556.21</v>
      </c>
      <c r="C13" s="124">
        <v>74991.73</v>
      </c>
      <c r="D13" s="124">
        <v>558706.42000000004</v>
      </c>
      <c r="E13" s="124">
        <v>340833.22</v>
      </c>
      <c r="F13" s="121">
        <v>7982087.5800000001</v>
      </c>
      <c r="G13" s="98">
        <v>1250</v>
      </c>
      <c r="H13" s="99" t="s">
        <v>124</v>
      </c>
      <c r="I13" s="124">
        <f t="shared" si="2"/>
        <v>6385.6700639999999</v>
      </c>
      <c r="J13" s="77">
        <v>39379143.210000001</v>
      </c>
      <c r="K13" s="77">
        <v>2289645.34</v>
      </c>
      <c r="L13" s="77">
        <v>2580504.38</v>
      </c>
      <c r="M13" s="307">
        <v>2500890.89</v>
      </c>
      <c r="N13" s="121">
        <f t="shared" si="1"/>
        <v>46750183.82</v>
      </c>
      <c r="O13" s="98">
        <v>6639</v>
      </c>
      <c r="P13" s="99" t="s">
        <v>124</v>
      </c>
      <c r="Q13" s="138">
        <f t="shared" si="0"/>
        <v>7041.750838981774</v>
      </c>
      <c r="R13" s="139">
        <f t="shared" si="3"/>
        <v>4.8568868546541308</v>
      </c>
      <c r="S13" s="139">
        <f t="shared" si="4"/>
        <v>4.3112000000000004</v>
      </c>
      <c r="T13" s="327">
        <f t="shared" si="5"/>
        <v>0.10274266731701504</v>
      </c>
      <c r="U13" s="141"/>
      <c r="V13" s="141"/>
    </row>
    <row r="14" spans="1:22" s="140" customFormat="1" ht="21.75" customHeight="1" x14ac:dyDescent="0.3">
      <c r="A14" s="125" t="s">
        <v>757</v>
      </c>
      <c r="B14" s="124">
        <v>3142410.91</v>
      </c>
      <c r="C14" s="124">
        <v>33628.68</v>
      </c>
      <c r="D14" s="124">
        <v>250541.71</v>
      </c>
      <c r="E14" s="124">
        <v>152840.45000000001</v>
      </c>
      <c r="F14" s="121">
        <v>3579421.75</v>
      </c>
      <c r="G14" s="98">
        <v>281</v>
      </c>
      <c r="H14" s="99" t="s">
        <v>663</v>
      </c>
      <c r="I14" s="124">
        <f t="shared" si="2"/>
        <v>12738.155693950179</v>
      </c>
      <c r="J14" s="77">
        <v>30214861.940000001</v>
      </c>
      <c r="K14" s="77">
        <v>1756800.99</v>
      </c>
      <c r="L14" s="77">
        <v>1979971.56</v>
      </c>
      <c r="M14" s="307">
        <v>1918885.66</v>
      </c>
      <c r="N14" s="121">
        <f t="shared" si="1"/>
        <v>35870520.149999999</v>
      </c>
      <c r="O14" s="98">
        <v>2500</v>
      </c>
      <c r="P14" s="99" t="s">
        <v>663</v>
      </c>
      <c r="Q14" s="138">
        <f t="shared" si="0"/>
        <v>14348.208059999999</v>
      </c>
      <c r="R14" s="139">
        <f t="shared" si="3"/>
        <v>9.0213170325625924</v>
      </c>
      <c r="S14" s="139">
        <f t="shared" si="4"/>
        <v>7.8967971530249113</v>
      </c>
      <c r="T14" s="327">
        <f t="shared" si="5"/>
        <v>0.12639603446003519</v>
      </c>
      <c r="U14" s="141"/>
      <c r="V14" s="141"/>
    </row>
    <row r="15" spans="1:22" s="140" customFormat="1" ht="21.75" customHeight="1" x14ac:dyDescent="0.3">
      <c r="A15" s="125" t="s">
        <v>758</v>
      </c>
      <c r="B15" s="124">
        <v>16402690.6</v>
      </c>
      <c r="C15" s="124">
        <v>175534.26</v>
      </c>
      <c r="D15" s="124">
        <v>1307772.3999999999</v>
      </c>
      <c r="E15" s="124">
        <v>797793.36</v>
      </c>
      <c r="F15" s="121">
        <v>18683790.619999997</v>
      </c>
      <c r="G15" s="98">
        <v>286</v>
      </c>
      <c r="H15" s="99" t="s">
        <v>663</v>
      </c>
      <c r="I15" s="124">
        <f t="shared" si="2"/>
        <v>65327.939230769218</v>
      </c>
      <c r="J15" s="77">
        <v>3033617.9</v>
      </c>
      <c r="K15" s="77">
        <v>176385.48</v>
      </c>
      <c r="L15" s="77">
        <v>198792.14</v>
      </c>
      <c r="M15" s="307">
        <v>192659.03</v>
      </c>
      <c r="N15" s="121">
        <f t="shared" si="1"/>
        <v>3601454.55</v>
      </c>
      <c r="O15" s="98">
        <v>160</v>
      </c>
      <c r="P15" s="99" t="s">
        <v>663</v>
      </c>
      <c r="Q15" s="138">
        <f t="shared" si="0"/>
        <v>22509.090937499997</v>
      </c>
      <c r="R15" s="139">
        <f t="shared" si="3"/>
        <v>-0.80724176248556134</v>
      </c>
      <c r="S15" s="139">
        <f t="shared" si="4"/>
        <v>-0.44055944055944057</v>
      </c>
      <c r="T15" s="449">
        <f t="shared" si="5"/>
        <v>-0.65544465044294098</v>
      </c>
      <c r="U15" s="141"/>
      <c r="V15" s="141"/>
    </row>
    <row r="16" spans="1:22" s="140" customFormat="1" ht="21.75" customHeight="1" x14ac:dyDescent="0.3">
      <c r="A16" s="125" t="s">
        <v>759</v>
      </c>
      <c r="B16" s="124">
        <v>60097877.329999998</v>
      </c>
      <c r="C16" s="124">
        <v>643140.63</v>
      </c>
      <c r="D16" s="124">
        <v>4791552.01</v>
      </c>
      <c r="E16" s="124">
        <v>2923037.98</v>
      </c>
      <c r="F16" s="121">
        <v>68455607.950000003</v>
      </c>
      <c r="G16" s="98">
        <v>1000</v>
      </c>
      <c r="H16" s="99" t="s">
        <v>663</v>
      </c>
      <c r="I16" s="124">
        <f t="shared" si="2"/>
        <v>68455.607950000005</v>
      </c>
      <c r="J16" s="77">
        <v>67681499.980000004</v>
      </c>
      <c r="K16" s="77">
        <v>3935246.38</v>
      </c>
      <c r="L16" s="77">
        <v>4435150.01</v>
      </c>
      <c r="M16" s="307">
        <v>4298317.16</v>
      </c>
      <c r="N16" s="121">
        <f t="shared" si="1"/>
        <v>80350213.530000001</v>
      </c>
      <c r="O16" s="98">
        <v>1219</v>
      </c>
      <c r="P16" s="99" t="s">
        <v>663</v>
      </c>
      <c r="Q16" s="138">
        <f t="shared" si="0"/>
        <v>65914.859335520916</v>
      </c>
      <c r="R16" s="139">
        <f t="shared" si="3"/>
        <v>0.17375648155353207</v>
      </c>
      <c r="S16" s="139">
        <f t="shared" si="4"/>
        <v>0.219</v>
      </c>
      <c r="T16" s="327">
        <f t="shared" si="5"/>
        <v>-3.7115273540991013E-2</v>
      </c>
      <c r="U16" s="141"/>
      <c r="V16" s="141"/>
    </row>
    <row r="17" spans="1:20" s="140" customFormat="1" ht="21.75" customHeight="1" x14ac:dyDescent="0.3">
      <c r="A17" s="125" t="s">
        <v>760</v>
      </c>
      <c r="B17" s="124">
        <v>1932868.86</v>
      </c>
      <c r="C17" s="124">
        <v>20684.7</v>
      </c>
      <c r="D17" s="124">
        <v>154105.97</v>
      </c>
      <c r="E17" s="124">
        <v>94010.79</v>
      </c>
      <c r="F17" s="121">
        <v>2201670.3199999998</v>
      </c>
      <c r="G17" s="98">
        <v>162</v>
      </c>
      <c r="H17" s="99" t="s">
        <v>663</v>
      </c>
      <c r="I17" s="124">
        <f t="shared" si="2"/>
        <v>13590.557530864196</v>
      </c>
      <c r="J17" s="77">
        <v>6067235.7999999998</v>
      </c>
      <c r="K17" s="77">
        <v>352770.96</v>
      </c>
      <c r="L17" s="77">
        <v>397584.29</v>
      </c>
      <c r="M17" s="307">
        <v>385318.05</v>
      </c>
      <c r="N17" s="121">
        <f t="shared" si="1"/>
        <v>7202909.0999999996</v>
      </c>
      <c r="O17" s="98">
        <v>510</v>
      </c>
      <c r="P17" s="99" t="s">
        <v>663</v>
      </c>
      <c r="Q17" s="138">
        <f t="shared" si="0"/>
        <v>14123.351176470587</v>
      </c>
      <c r="R17" s="139">
        <f t="shared" si="3"/>
        <v>2.2715656992641842</v>
      </c>
      <c r="S17" s="139">
        <f t="shared" si="4"/>
        <v>2.1481481481481484</v>
      </c>
      <c r="T17" s="327">
        <f t="shared" si="5"/>
        <v>3.9203222119211435E-2</v>
      </c>
    </row>
    <row r="18" spans="1:20" s="140" customFormat="1" ht="21.75" customHeight="1" x14ac:dyDescent="0.3">
      <c r="A18" s="125" t="s">
        <v>761</v>
      </c>
      <c r="B18" s="124">
        <v>4723910.16</v>
      </c>
      <c r="C18" s="124">
        <v>50553.18</v>
      </c>
      <c r="D18" s="124">
        <v>376633.29</v>
      </c>
      <c r="E18" s="124">
        <v>229761.34</v>
      </c>
      <c r="F18" s="121">
        <v>5380857.9700000007</v>
      </c>
      <c r="G18" s="98">
        <v>29</v>
      </c>
      <c r="H18" s="99" t="s">
        <v>553</v>
      </c>
      <c r="I18" s="124">
        <f t="shared" si="2"/>
        <v>185546.82655172417</v>
      </c>
      <c r="J18" s="77">
        <v>3723191.61</v>
      </c>
      <c r="K18" s="77">
        <v>216479.78</v>
      </c>
      <c r="L18" s="77">
        <v>243979.72</v>
      </c>
      <c r="M18" s="307">
        <v>236452.48000000001</v>
      </c>
      <c r="N18" s="121">
        <f t="shared" si="1"/>
        <v>4420103.59</v>
      </c>
      <c r="O18" s="98">
        <v>25</v>
      </c>
      <c r="P18" s="142" t="s">
        <v>128</v>
      </c>
      <c r="Q18" s="138">
        <f t="shared" si="0"/>
        <v>176804.14359999998</v>
      </c>
      <c r="R18" s="139">
        <f t="shared" si="3"/>
        <v>-0.17855040689728532</v>
      </c>
      <c r="S18" s="139">
        <f t="shared" si="4"/>
        <v>-0.13793103448275862</v>
      </c>
      <c r="T18" s="327">
        <f t="shared" si="5"/>
        <v>-4.7118472000851078E-2</v>
      </c>
    </row>
    <row r="19" spans="1:20" s="140" customFormat="1" ht="21.75" customHeight="1" x14ac:dyDescent="0.3">
      <c r="A19" s="125" t="s">
        <v>762</v>
      </c>
      <c r="B19" s="124">
        <v>8516243.1399999987</v>
      </c>
      <c r="C19" s="124">
        <v>91137.03</v>
      </c>
      <c r="D19" s="124">
        <v>678992.73</v>
      </c>
      <c r="E19" s="124">
        <v>414212.67</v>
      </c>
      <c r="F19" s="121">
        <v>9700585.5699999984</v>
      </c>
      <c r="G19" s="98">
        <v>30</v>
      </c>
      <c r="H19" s="99" t="s">
        <v>112</v>
      </c>
      <c r="I19" s="124">
        <f t="shared" si="2"/>
        <v>323352.85233333329</v>
      </c>
      <c r="J19" s="77">
        <v>6659551.7700000005</v>
      </c>
      <c r="K19" s="77">
        <v>387210.35</v>
      </c>
      <c r="L19" s="77">
        <v>436398.59</v>
      </c>
      <c r="M19" s="307">
        <v>422934.86</v>
      </c>
      <c r="N19" s="121">
        <f t="shared" si="1"/>
        <v>7906095.5700000003</v>
      </c>
      <c r="O19" s="98">
        <v>54</v>
      </c>
      <c r="P19" s="99" t="s">
        <v>112</v>
      </c>
      <c r="Q19" s="138">
        <f t="shared" si="0"/>
        <v>146409.17722222224</v>
      </c>
      <c r="R19" s="139">
        <f t="shared" si="3"/>
        <v>-0.18498780172092213</v>
      </c>
      <c r="S19" s="139">
        <f t="shared" si="4"/>
        <v>0.8</v>
      </c>
      <c r="T19" s="449">
        <f t="shared" si="5"/>
        <v>-0.54721544540051226</v>
      </c>
    </row>
    <row r="20" spans="1:20" s="140" customFormat="1" ht="21.75" customHeight="1" x14ac:dyDescent="0.3">
      <c r="A20" s="125" t="s">
        <v>763</v>
      </c>
      <c r="B20" s="124">
        <v>45993461.43</v>
      </c>
      <c r="C20" s="124">
        <v>529660.15</v>
      </c>
      <c r="D20" s="124">
        <v>4015563.51</v>
      </c>
      <c r="E20" s="124">
        <v>1989816.26</v>
      </c>
      <c r="F20" s="121">
        <v>52528501.350000001</v>
      </c>
      <c r="G20" s="98">
        <v>59507</v>
      </c>
      <c r="H20" s="99" t="s">
        <v>120</v>
      </c>
      <c r="I20" s="124">
        <f t="shared" si="2"/>
        <v>882.7281050968794</v>
      </c>
      <c r="J20" s="143"/>
      <c r="K20" s="144"/>
      <c r="L20" s="144"/>
      <c r="M20" s="144"/>
      <c r="N20" s="144"/>
      <c r="O20" s="114"/>
      <c r="P20" s="103"/>
      <c r="Q20" s="330"/>
      <c r="R20" s="332"/>
      <c r="S20" s="332"/>
      <c r="T20" s="331"/>
    </row>
    <row r="21" spans="1:20" s="140" customFormat="1" ht="21.75" customHeight="1" x14ac:dyDescent="0.3">
      <c r="A21" s="125" t="s">
        <v>764</v>
      </c>
      <c r="B21" s="124">
        <v>283875661.48999995</v>
      </c>
      <c r="C21" s="124">
        <v>3074513.04</v>
      </c>
      <c r="D21" s="124">
        <v>28170567.099999998</v>
      </c>
      <c r="E21" s="124">
        <v>13823183.820000006</v>
      </c>
      <c r="F21" s="121">
        <v>328943925.44999993</v>
      </c>
      <c r="G21" s="98">
        <v>80701</v>
      </c>
      <c r="H21" s="99" t="s">
        <v>109</v>
      </c>
      <c r="I21" s="124">
        <f t="shared" ref="I21:I33" si="6">+F21/G21</f>
        <v>4076.0823961289193</v>
      </c>
      <c r="J21" s="77">
        <v>324405292.58999997</v>
      </c>
      <c r="K21" s="77">
        <v>18862093.09</v>
      </c>
      <c r="L21" s="77">
        <v>21258189.260000002</v>
      </c>
      <c r="M21" s="307">
        <v>20602333.530000001</v>
      </c>
      <c r="N21" s="121">
        <f t="shared" si="1"/>
        <v>385127908.46999991</v>
      </c>
      <c r="O21" s="129">
        <v>55411</v>
      </c>
      <c r="P21" s="99" t="s">
        <v>109</v>
      </c>
      <c r="Q21" s="138">
        <f t="shared" si="0"/>
        <v>6950.3872601108069</v>
      </c>
      <c r="R21" s="139">
        <f t="shared" ref="R21:R31" si="7">(N21-F21)/F21</f>
        <v>0.17080109609301797</v>
      </c>
      <c r="S21" s="139">
        <f t="shared" ref="S21:S31" si="8">(O21-G21)/G21</f>
        <v>-0.31337901636906607</v>
      </c>
      <c r="T21" s="449">
        <f t="shared" ref="T21:T31" si="9">(Q21-I21)/I21</f>
        <v>0.70516358224545039</v>
      </c>
    </row>
    <row r="22" spans="1:20" s="140" customFormat="1" ht="21.75" customHeight="1" x14ac:dyDescent="0.3">
      <c r="A22" s="125" t="s">
        <v>765</v>
      </c>
      <c r="B22" s="124">
        <v>100896757.38000003</v>
      </c>
      <c r="C22" s="124">
        <v>1507298.21</v>
      </c>
      <c r="D22" s="124">
        <v>9420650.9399999976</v>
      </c>
      <c r="E22" s="124">
        <v>4347214.25</v>
      </c>
      <c r="F22" s="121">
        <v>116171920.78000003</v>
      </c>
      <c r="G22" s="98">
        <v>1242</v>
      </c>
      <c r="H22" s="99" t="s">
        <v>642</v>
      </c>
      <c r="I22" s="124">
        <f t="shared" si="6"/>
        <v>93536.168099838993</v>
      </c>
      <c r="J22" s="77">
        <v>137720543.53</v>
      </c>
      <c r="K22" s="77">
        <v>8007568.8399999999</v>
      </c>
      <c r="L22" s="77">
        <v>9024789.1899999995</v>
      </c>
      <c r="M22" s="307">
        <v>8746357.2100000009</v>
      </c>
      <c r="N22" s="121">
        <f t="shared" si="1"/>
        <v>163499258.77000001</v>
      </c>
      <c r="O22" s="129">
        <v>2035</v>
      </c>
      <c r="P22" s="99" t="s">
        <v>642</v>
      </c>
      <c r="Q22" s="138">
        <f t="shared" si="0"/>
        <v>80343.616103194116</v>
      </c>
      <c r="R22" s="139">
        <f t="shared" si="7"/>
        <v>0.40739050944699345</v>
      </c>
      <c r="S22" s="139">
        <f t="shared" si="8"/>
        <v>0.63848631239935583</v>
      </c>
      <c r="T22" s="327">
        <f t="shared" si="9"/>
        <v>-0.14104225418517638</v>
      </c>
    </row>
    <row r="23" spans="1:20" s="140" customFormat="1" ht="21.75" customHeight="1" x14ac:dyDescent="0.3">
      <c r="A23" s="125" t="s">
        <v>766</v>
      </c>
      <c r="B23" s="124">
        <v>132369842.42</v>
      </c>
      <c r="C23" s="124">
        <v>49799037.789999992</v>
      </c>
      <c r="D23" s="124">
        <v>19591469.27</v>
      </c>
      <c r="E23" s="124">
        <v>5266250.5</v>
      </c>
      <c r="F23" s="121">
        <v>207026599.97999999</v>
      </c>
      <c r="G23" s="98">
        <v>71594</v>
      </c>
      <c r="H23" s="99" t="s">
        <v>109</v>
      </c>
      <c r="I23" s="124">
        <f t="shared" si="6"/>
        <v>2891.6752797720478</v>
      </c>
      <c r="J23" s="77">
        <v>142814192.84999999</v>
      </c>
      <c r="K23" s="77">
        <v>8303731.9699999997</v>
      </c>
      <c r="L23" s="77">
        <v>9358574.6199999992</v>
      </c>
      <c r="M23" s="307">
        <v>9069844.7300000004</v>
      </c>
      <c r="N23" s="121">
        <f t="shared" si="1"/>
        <v>169546344.16999999</v>
      </c>
      <c r="O23" s="129">
        <v>49221</v>
      </c>
      <c r="P23" s="99" t="s">
        <v>109</v>
      </c>
      <c r="Q23" s="138">
        <f t="shared" si="0"/>
        <v>3444.5936525060438</v>
      </c>
      <c r="R23" s="139">
        <f t="shared" si="7"/>
        <v>-0.18104077357026016</v>
      </c>
      <c r="S23" s="139">
        <f t="shared" si="8"/>
        <v>-0.31249825404363496</v>
      </c>
      <c r="T23" s="327">
        <f t="shared" si="9"/>
        <v>0.19121039509580853</v>
      </c>
    </row>
    <row r="24" spans="1:20" s="140" customFormat="1" ht="21.75" customHeight="1" x14ac:dyDescent="0.3">
      <c r="A24" s="125" t="s">
        <v>767</v>
      </c>
      <c r="B24" s="124">
        <v>11298549.26</v>
      </c>
      <c r="C24" s="124">
        <v>1765914.87</v>
      </c>
      <c r="D24" s="124">
        <v>696261.6</v>
      </c>
      <c r="E24" s="124">
        <v>993299.49</v>
      </c>
      <c r="F24" s="121">
        <v>14754025.219999999</v>
      </c>
      <c r="G24" s="98">
        <v>28207</v>
      </c>
      <c r="H24" s="99" t="s">
        <v>116</v>
      </c>
      <c r="I24" s="124">
        <f t="shared" si="6"/>
        <v>523.06254546743708</v>
      </c>
      <c r="J24" s="77">
        <v>9418176.9299999997</v>
      </c>
      <c r="K24" s="77">
        <v>547606.76</v>
      </c>
      <c r="L24" s="77">
        <v>617170.53</v>
      </c>
      <c r="M24" s="307">
        <v>598129.64</v>
      </c>
      <c r="N24" s="121">
        <f t="shared" si="1"/>
        <v>11181083.859999999</v>
      </c>
      <c r="O24" s="129">
        <v>27482</v>
      </c>
      <c r="P24" s="99" t="s">
        <v>116</v>
      </c>
      <c r="Q24" s="138">
        <f t="shared" si="0"/>
        <v>406.85117022050792</v>
      </c>
      <c r="R24" s="139">
        <f t="shared" si="7"/>
        <v>-0.24216722600939133</v>
      </c>
      <c r="S24" s="139">
        <f t="shared" si="8"/>
        <v>-2.5702839720636722E-2</v>
      </c>
      <c r="T24" s="449">
        <f t="shared" si="9"/>
        <v>-0.22217491245349322</v>
      </c>
    </row>
    <row r="25" spans="1:20" s="140" customFormat="1" ht="21.75" customHeight="1" x14ac:dyDescent="0.3">
      <c r="A25" s="125" t="s">
        <v>768</v>
      </c>
      <c r="B25" s="124">
        <v>3831696.32</v>
      </c>
      <c r="C25" s="124">
        <v>409227.27</v>
      </c>
      <c r="D25" s="124">
        <v>338361.8</v>
      </c>
      <c r="E25" s="124">
        <v>759445.26</v>
      </c>
      <c r="F25" s="121">
        <v>5338730.6500000004</v>
      </c>
      <c r="G25" s="98">
        <v>10191</v>
      </c>
      <c r="H25" s="99" t="s">
        <v>109</v>
      </c>
      <c r="I25" s="124">
        <f t="shared" si="6"/>
        <v>523.86720145226184</v>
      </c>
      <c r="J25" s="77">
        <v>7667034.6399999997</v>
      </c>
      <c r="K25" s="77">
        <v>445789.03</v>
      </c>
      <c r="L25" s="77">
        <v>502418.66</v>
      </c>
      <c r="M25" s="307">
        <v>486918.09</v>
      </c>
      <c r="N25" s="121">
        <f t="shared" si="1"/>
        <v>9102160.4199999999</v>
      </c>
      <c r="O25" s="129">
        <v>15504</v>
      </c>
      <c r="P25" s="99" t="s">
        <v>109</v>
      </c>
      <c r="Q25" s="138">
        <f t="shared" si="0"/>
        <v>587.08465041279669</v>
      </c>
      <c r="R25" s="139">
        <f t="shared" si="7"/>
        <v>0.70492969522633608</v>
      </c>
      <c r="S25" s="139">
        <f t="shared" si="8"/>
        <v>0.5213423609066824</v>
      </c>
      <c r="T25" s="327">
        <f t="shared" si="9"/>
        <v>0.12067456940477239</v>
      </c>
    </row>
    <row r="26" spans="1:20" s="140" customFormat="1" ht="21.75" customHeight="1" x14ac:dyDescent="0.3">
      <c r="A26" s="125" t="s">
        <v>769</v>
      </c>
      <c r="B26" s="124">
        <v>5905084.9800000004</v>
      </c>
      <c r="C26" s="124">
        <v>19027825.910000004</v>
      </c>
      <c r="D26" s="124">
        <v>801250.49</v>
      </c>
      <c r="E26" s="124">
        <v>333387.67</v>
      </c>
      <c r="F26" s="121">
        <v>26067549.050000004</v>
      </c>
      <c r="G26" s="98">
        <v>14608</v>
      </c>
      <c r="H26" s="99" t="s">
        <v>109</v>
      </c>
      <c r="I26" s="124">
        <f t="shared" si="6"/>
        <v>1784.4707728641843</v>
      </c>
      <c r="J26" s="77">
        <v>82109301.289999992</v>
      </c>
      <c r="K26" s="77">
        <v>4774130.76</v>
      </c>
      <c r="L26" s="77">
        <v>5380599.8399999999</v>
      </c>
      <c r="M26" s="307">
        <v>5214598.07</v>
      </c>
      <c r="N26" s="121">
        <f t="shared" si="1"/>
        <v>97478629.960000008</v>
      </c>
      <c r="O26" s="129">
        <v>38302</v>
      </c>
      <c r="P26" s="99" t="s">
        <v>109</v>
      </c>
      <c r="Q26" s="138">
        <f t="shared" si="0"/>
        <v>2545.001043287557</v>
      </c>
      <c r="R26" s="139">
        <f t="shared" si="7"/>
        <v>2.7394628000134129</v>
      </c>
      <c r="S26" s="139">
        <f t="shared" si="8"/>
        <v>1.6219879518072289</v>
      </c>
      <c r="T26" s="449">
        <f t="shared" si="9"/>
        <v>0.42619373877593708</v>
      </c>
    </row>
    <row r="27" spans="1:20" s="140" customFormat="1" ht="21.75" customHeight="1" x14ac:dyDescent="0.3">
      <c r="A27" s="125" t="s">
        <v>770</v>
      </c>
      <c r="B27" s="124">
        <v>3758768.68</v>
      </c>
      <c r="C27" s="124">
        <v>43648409.120000005</v>
      </c>
      <c r="D27" s="124">
        <v>2001786.86</v>
      </c>
      <c r="E27" s="124">
        <v>118993.55</v>
      </c>
      <c r="F27" s="121">
        <v>49527958.210000001</v>
      </c>
      <c r="G27" s="98">
        <v>1053</v>
      </c>
      <c r="H27" s="99" t="s">
        <v>642</v>
      </c>
      <c r="I27" s="124">
        <f t="shared" si="6"/>
        <v>47035.098015194686</v>
      </c>
      <c r="J27" s="77">
        <v>49993792.630000003</v>
      </c>
      <c r="K27" s="77">
        <v>2906819.32</v>
      </c>
      <c r="L27" s="77">
        <v>3276079.43</v>
      </c>
      <c r="M27" s="307">
        <v>3175006.12</v>
      </c>
      <c r="N27" s="121">
        <f t="shared" si="1"/>
        <v>59351697.5</v>
      </c>
      <c r="O27" s="129">
        <v>7859</v>
      </c>
      <c r="P27" s="99" t="s">
        <v>642</v>
      </c>
      <c r="Q27" s="138">
        <f t="shared" si="0"/>
        <v>7552.0673749840944</v>
      </c>
      <c r="R27" s="139">
        <f t="shared" si="7"/>
        <v>0.19834735056807823</v>
      </c>
      <c r="S27" s="139">
        <f t="shared" si="8"/>
        <v>6.4634377967711298</v>
      </c>
      <c r="T27" s="449">
        <f t="shared" si="9"/>
        <v>-0.83943761799870387</v>
      </c>
    </row>
    <row r="28" spans="1:20" s="140" customFormat="1" ht="21.75" customHeight="1" x14ac:dyDescent="0.3">
      <c r="A28" s="125" t="s">
        <v>771</v>
      </c>
      <c r="B28" s="124">
        <v>44203397.850000001</v>
      </c>
      <c r="C28" s="124">
        <v>140357883.85000002</v>
      </c>
      <c r="D28" s="124">
        <v>8255069.4299999997</v>
      </c>
      <c r="E28" s="124">
        <v>2776352.74</v>
      </c>
      <c r="F28" s="121">
        <v>195592703.87</v>
      </c>
      <c r="G28" s="98">
        <v>37065</v>
      </c>
      <c r="H28" s="99" t="s">
        <v>109</v>
      </c>
      <c r="I28" s="124">
        <f t="shared" si="6"/>
        <v>5277.0188552542832</v>
      </c>
      <c r="J28" s="77">
        <v>361797928.73000002</v>
      </c>
      <c r="K28" s="77">
        <v>21036235.75</v>
      </c>
      <c r="L28" s="77">
        <v>23708518.370000001</v>
      </c>
      <c r="M28" s="307">
        <v>22977065.32</v>
      </c>
      <c r="N28" s="121">
        <f t="shared" si="1"/>
        <v>429519748.17000002</v>
      </c>
      <c r="O28" s="129">
        <v>18005</v>
      </c>
      <c r="P28" s="99" t="s">
        <v>109</v>
      </c>
      <c r="Q28" s="138">
        <f t="shared" si="0"/>
        <v>23855.581681199666</v>
      </c>
      <c r="R28" s="139">
        <f t="shared" si="7"/>
        <v>1.1959906462333012</v>
      </c>
      <c r="S28" s="139">
        <f t="shared" si="8"/>
        <v>-0.51423175502495611</v>
      </c>
      <c r="T28" s="449">
        <f t="shared" si="9"/>
        <v>3.5206550015349793</v>
      </c>
    </row>
    <row r="29" spans="1:20" s="140" customFormat="1" ht="21.75" customHeight="1" x14ac:dyDescent="0.3">
      <c r="A29" s="125" t="s">
        <v>772</v>
      </c>
      <c r="B29" s="124">
        <v>3244516.36</v>
      </c>
      <c r="C29" s="124">
        <v>0</v>
      </c>
      <c r="D29" s="124">
        <v>155789.57</v>
      </c>
      <c r="E29" s="124">
        <v>102747.42</v>
      </c>
      <c r="F29" s="121">
        <v>3503053.35</v>
      </c>
      <c r="G29" s="98">
        <v>1</v>
      </c>
      <c r="H29" s="99" t="s">
        <v>674</v>
      </c>
      <c r="I29" s="124">
        <f t="shared" si="6"/>
        <v>3503053.35</v>
      </c>
      <c r="J29" s="77">
        <v>5448423.9800000004</v>
      </c>
      <c r="K29" s="77">
        <v>316791.01</v>
      </c>
      <c r="L29" s="77">
        <v>357033.72</v>
      </c>
      <c r="M29" s="307">
        <v>346018.55</v>
      </c>
      <c r="N29" s="121">
        <f t="shared" si="1"/>
        <v>6468267.2599999998</v>
      </c>
      <c r="O29" s="129">
        <v>2</v>
      </c>
      <c r="P29" s="99" t="s">
        <v>674</v>
      </c>
      <c r="Q29" s="138">
        <f t="shared" si="0"/>
        <v>3234133.63</v>
      </c>
      <c r="R29" s="139">
        <f t="shared" si="7"/>
        <v>0.84646552984983792</v>
      </c>
      <c r="S29" s="139">
        <f t="shared" si="8"/>
        <v>1</v>
      </c>
      <c r="T29" s="327">
        <f t="shared" si="9"/>
        <v>-7.6767235075081056E-2</v>
      </c>
    </row>
    <row r="30" spans="1:20" s="140" customFormat="1" ht="21.75" customHeight="1" x14ac:dyDescent="0.3">
      <c r="A30" s="125" t="s">
        <v>773</v>
      </c>
      <c r="B30" s="124">
        <v>4264959.05</v>
      </c>
      <c r="C30" s="124">
        <v>21308.75</v>
      </c>
      <c r="D30" s="124">
        <v>192024.34</v>
      </c>
      <c r="E30" s="124">
        <v>161149.84</v>
      </c>
      <c r="F30" s="121">
        <v>4639441.9800000004</v>
      </c>
      <c r="G30" s="98">
        <v>2</v>
      </c>
      <c r="H30" s="99" t="s">
        <v>112</v>
      </c>
      <c r="I30" s="124">
        <f t="shared" si="6"/>
        <v>2319720.9900000002</v>
      </c>
      <c r="J30" s="77">
        <v>11882883.75</v>
      </c>
      <c r="K30" s="77">
        <v>690913.7</v>
      </c>
      <c r="L30" s="77">
        <v>778682.09</v>
      </c>
      <c r="M30" s="307">
        <v>754658.26</v>
      </c>
      <c r="N30" s="121">
        <f t="shared" si="1"/>
        <v>14107137.799999999</v>
      </c>
      <c r="O30" s="129">
        <v>11</v>
      </c>
      <c r="P30" s="99" t="s">
        <v>112</v>
      </c>
      <c r="Q30" s="138">
        <f t="shared" si="0"/>
        <v>1282467.0727272725</v>
      </c>
      <c r="R30" s="139">
        <f t="shared" si="7"/>
        <v>2.0406971055600951</v>
      </c>
      <c r="S30" s="139">
        <f t="shared" si="8"/>
        <v>4.5</v>
      </c>
      <c r="T30" s="449">
        <f t="shared" si="9"/>
        <v>-0.44714598080725543</v>
      </c>
    </row>
    <row r="31" spans="1:20" s="140" customFormat="1" ht="21.75" customHeight="1" x14ac:dyDescent="0.3">
      <c r="A31" s="125" t="s">
        <v>774</v>
      </c>
      <c r="B31" s="124">
        <v>29473385.079999994</v>
      </c>
      <c r="C31" s="124">
        <v>111749.16</v>
      </c>
      <c r="D31" s="124">
        <v>1975792.82</v>
      </c>
      <c r="E31" s="124">
        <v>1008628.28</v>
      </c>
      <c r="F31" s="121">
        <v>32569555.339999996</v>
      </c>
      <c r="G31" s="98">
        <v>2400</v>
      </c>
      <c r="H31" s="99" t="s">
        <v>124</v>
      </c>
      <c r="I31" s="124">
        <f t="shared" si="6"/>
        <v>13570.648058333332</v>
      </c>
      <c r="J31" s="77">
        <v>26034048.210000001</v>
      </c>
      <c r="K31" s="77">
        <v>1513713.41</v>
      </c>
      <c r="L31" s="77">
        <v>1706003.99</v>
      </c>
      <c r="M31" s="307">
        <v>1653370.51</v>
      </c>
      <c r="N31" s="121">
        <f t="shared" si="1"/>
        <v>30907136.120000001</v>
      </c>
      <c r="O31" s="129">
        <v>400</v>
      </c>
      <c r="P31" s="99" t="s">
        <v>124</v>
      </c>
      <c r="Q31" s="138">
        <f t="shared" si="0"/>
        <v>77267.840299999996</v>
      </c>
      <c r="R31" s="139">
        <f t="shared" si="7"/>
        <v>-5.1042122087503923E-2</v>
      </c>
      <c r="S31" s="139">
        <f t="shared" si="8"/>
        <v>-0.83333333333333337</v>
      </c>
      <c r="T31" s="449">
        <f t="shared" si="9"/>
        <v>4.6937472674749756</v>
      </c>
    </row>
    <row r="32" spans="1:20" s="140" customFormat="1" ht="21.75" customHeight="1" x14ac:dyDescent="0.3">
      <c r="A32" s="125" t="s">
        <v>775</v>
      </c>
      <c r="B32" s="124">
        <v>15222861.650000002</v>
      </c>
      <c r="C32" s="124">
        <v>243218.67</v>
      </c>
      <c r="D32" s="124">
        <v>1435464.59</v>
      </c>
      <c r="E32" s="124">
        <v>565276.16000000003</v>
      </c>
      <c r="F32" s="121">
        <v>17466821.07</v>
      </c>
      <c r="G32" s="98">
        <v>24535</v>
      </c>
      <c r="H32" s="99" t="s">
        <v>114</v>
      </c>
      <c r="I32" s="124">
        <f t="shared" si="6"/>
        <v>711.91445159975547</v>
      </c>
      <c r="J32" s="143"/>
      <c r="K32" s="144"/>
      <c r="L32" s="144"/>
      <c r="M32" s="144"/>
      <c r="N32" s="144"/>
      <c r="O32" s="329"/>
      <c r="P32" s="103"/>
      <c r="Q32" s="330"/>
      <c r="R32" s="332"/>
      <c r="S32" s="332"/>
      <c r="T32" s="450"/>
    </row>
    <row r="33" spans="1:20" s="140" customFormat="1" ht="21.75" customHeight="1" x14ac:dyDescent="0.3">
      <c r="A33" s="125" t="s">
        <v>776</v>
      </c>
      <c r="B33" s="124">
        <v>36300844.019999996</v>
      </c>
      <c r="C33" s="124">
        <v>524058.78</v>
      </c>
      <c r="D33" s="124">
        <v>3540632.28</v>
      </c>
      <c r="E33" s="124">
        <v>1609270.75</v>
      </c>
      <c r="F33" s="121">
        <v>41974805.829999998</v>
      </c>
      <c r="G33" s="98">
        <v>26</v>
      </c>
      <c r="H33" s="99" t="s">
        <v>112</v>
      </c>
      <c r="I33" s="124">
        <f t="shared" si="6"/>
        <v>1614415.6088461538</v>
      </c>
      <c r="J33" s="77">
        <v>33224396.439999998</v>
      </c>
      <c r="K33" s="77">
        <v>1931786.17</v>
      </c>
      <c r="L33" s="77">
        <v>2177185.5299999998</v>
      </c>
      <c r="M33" s="307">
        <v>2110015.2000000002</v>
      </c>
      <c r="N33" s="121">
        <f t="shared" si="1"/>
        <v>39443383.340000004</v>
      </c>
      <c r="O33" s="129">
        <v>12</v>
      </c>
      <c r="P33" s="99" t="s">
        <v>112</v>
      </c>
      <c r="Q33" s="138">
        <f t="shared" si="0"/>
        <v>3286948.6116666668</v>
      </c>
      <c r="R33" s="139">
        <f t="shared" ref="R33:R43" si="10">(N33-F33)/F33</f>
        <v>-6.0308140560611019E-2</v>
      </c>
      <c r="S33" s="139">
        <f t="shared" ref="S33:S43" si="11">(O33-G33)/G33</f>
        <v>-0.53846153846153844</v>
      </c>
      <c r="T33" s="449">
        <f t="shared" ref="T33:T43" si="12">(Q33-I33)/I33</f>
        <v>1.0359990287853427</v>
      </c>
    </row>
    <row r="34" spans="1:20" s="140" customFormat="1" ht="21.75" customHeight="1" x14ac:dyDescent="0.3">
      <c r="A34" s="128" t="s">
        <v>777</v>
      </c>
      <c r="B34" s="124">
        <v>47011509.450000003</v>
      </c>
      <c r="C34" s="124">
        <v>29220.75</v>
      </c>
      <c r="D34" s="124">
        <v>4346526.91</v>
      </c>
      <c r="E34" s="124">
        <v>2770658.14</v>
      </c>
      <c r="F34" s="121">
        <v>54157915.25</v>
      </c>
      <c r="G34" s="129">
        <v>771</v>
      </c>
      <c r="H34" s="99" t="s">
        <v>114</v>
      </c>
      <c r="I34" s="124">
        <f t="shared" ref="I34:I46" si="13">+F34/G34</f>
        <v>70243.729247730225</v>
      </c>
      <c r="J34" s="77">
        <v>32351569.949999999</v>
      </c>
      <c r="K34" s="77">
        <v>1881036.89</v>
      </c>
      <c r="L34" s="77">
        <v>2119989.4500000002</v>
      </c>
      <c r="M34" s="307">
        <v>2054583.73</v>
      </c>
      <c r="N34" s="121">
        <f t="shared" si="1"/>
        <v>38407180.019999996</v>
      </c>
      <c r="O34" s="129">
        <v>504</v>
      </c>
      <c r="P34" s="99" t="s">
        <v>114</v>
      </c>
      <c r="Q34" s="138">
        <f t="shared" ref="Q34:Q73" si="14">+N34/O34</f>
        <v>76204.722261904753</v>
      </c>
      <c r="R34" s="139">
        <f t="shared" si="10"/>
        <v>-0.29082979204964882</v>
      </c>
      <c r="S34" s="139">
        <f t="shared" si="11"/>
        <v>-0.34630350194552528</v>
      </c>
      <c r="T34" s="327">
        <f t="shared" si="12"/>
        <v>8.4861568114525249E-2</v>
      </c>
    </row>
    <row r="35" spans="1:20" s="140" customFormat="1" ht="21.75" customHeight="1" x14ac:dyDescent="0.3">
      <c r="A35" s="128" t="s">
        <v>778</v>
      </c>
      <c r="B35" s="124">
        <v>76840573.700000018</v>
      </c>
      <c r="C35" s="124">
        <v>289334.24</v>
      </c>
      <c r="D35" s="124">
        <v>6879157.6200000001</v>
      </c>
      <c r="E35" s="124">
        <v>5035283.53</v>
      </c>
      <c r="F35" s="121">
        <v>89044349.090000018</v>
      </c>
      <c r="G35" s="129">
        <v>2566</v>
      </c>
      <c r="H35" s="99" t="s">
        <v>114</v>
      </c>
      <c r="I35" s="124">
        <f t="shared" si="13"/>
        <v>34701.616948558076</v>
      </c>
      <c r="J35" s="77">
        <v>78232749.420000002</v>
      </c>
      <c r="K35" s="77">
        <v>4548734.0599999996</v>
      </c>
      <c r="L35" s="77">
        <v>5126570.47</v>
      </c>
      <c r="M35" s="307">
        <v>4968405.9800000004</v>
      </c>
      <c r="N35" s="121">
        <f t="shared" si="1"/>
        <v>92876459.930000007</v>
      </c>
      <c r="O35" s="129">
        <v>2329</v>
      </c>
      <c r="P35" s="99" t="s">
        <v>114</v>
      </c>
      <c r="Q35" s="138">
        <f t="shared" si="14"/>
        <v>39878.256732503221</v>
      </c>
      <c r="R35" s="139">
        <f t="shared" si="10"/>
        <v>4.3035980151045289E-2</v>
      </c>
      <c r="S35" s="139">
        <f t="shared" si="11"/>
        <v>-9.2361652377240838E-2</v>
      </c>
      <c r="T35" s="327">
        <f t="shared" si="12"/>
        <v>0.14917575142446629</v>
      </c>
    </row>
    <row r="36" spans="1:20" s="140" customFormat="1" ht="21.75" customHeight="1" x14ac:dyDescent="0.3">
      <c r="A36" s="128" t="s">
        <v>779</v>
      </c>
      <c r="B36" s="124">
        <v>20307014.440000005</v>
      </c>
      <c r="C36" s="124">
        <v>9855.76</v>
      </c>
      <c r="D36" s="124">
        <v>1505846.51</v>
      </c>
      <c r="E36" s="124">
        <v>1351733.81</v>
      </c>
      <c r="F36" s="121">
        <v>23174450.520000003</v>
      </c>
      <c r="G36" s="129">
        <v>435</v>
      </c>
      <c r="H36" s="99" t="s">
        <v>114</v>
      </c>
      <c r="I36" s="124">
        <f t="shared" si="13"/>
        <v>53274.598896551732</v>
      </c>
      <c r="J36" s="77">
        <v>24831701.440000001</v>
      </c>
      <c r="K36" s="77">
        <v>1443804.63</v>
      </c>
      <c r="L36" s="77">
        <v>1627214.54</v>
      </c>
      <c r="M36" s="307">
        <v>1577011.86</v>
      </c>
      <c r="N36" s="121">
        <f t="shared" si="1"/>
        <v>29479732.469999999</v>
      </c>
      <c r="O36" s="129">
        <v>469</v>
      </c>
      <c r="P36" s="99" t="s">
        <v>114</v>
      </c>
      <c r="Q36" s="138">
        <f t="shared" si="14"/>
        <v>62856.572430703622</v>
      </c>
      <c r="R36" s="139">
        <f t="shared" si="10"/>
        <v>0.2720790270543163</v>
      </c>
      <c r="S36" s="139">
        <f t="shared" si="11"/>
        <v>7.8160919540229884E-2</v>
      </c>
      <c r="T36" s="327">
        <f t="shared" si="12"/>
        <v>0.17986007839792661</v>
      </c>
    </row>
    <row r="37" spans="1:20" s="140" customFormat="1" ht="21.75" customHeight="1" x14ac:dyDescent="0.3">
      <c r="A37" s="128" t="s">
        <v>780</v>
      </c>
      <c r="B37" s="124">
        <v>1248736.6100000001</v>
      </c>
      <c r="C37" s="124">
        <v>356.04</v>
      </c>
      <c r="D37" s="124">
        <v>134836.44</v>
      </c>
      <c r="E37" s="124">
        <v>63926.41</v>
      </c>
      <c r="F37" s="121">
        <v>1447855.5</v>
      </c>
      <c r="G37" s="129">
        <v>12</v>
      </c>
      <c r="H37" s="99" t="s">
        <v>114</v>
      </c>
      <c r="I37" s="124">
        <f t="shared" si="13"/>
        <v>120654.625</v>
      </c>
      <c r="J37" s="77">
        <v>122507.76</v>
      </c>
      <c r="K37" s="77">
        <v>7123.04</v>
      </c>
      <c r="L37" s="77">
        <v>8027.9</v>
      </c>
      <c r="M37" s="307">
        <v>7780.23</v>
      </c>
      <c r="N37" s="121">
        <f t="shared" si="1"/>
        <v>145438.93</v>
      </c>
      <c r="O37" s="129">
        <v>1</v>
      </c>
      <c r="P37" s="99" t="s">
        <v>114</v>
      </c>
      <c r="Q37" s="138">
        <f t="shared" si="14"/>
        <v>145438.93</v>
      </c>
      <c r="R37" s="139">
        <f t="shared" si="10"/>
        <v>-0.89954872568429656</v>
      </c>
      <c r="S37" s="139">
        <f t="shared" si="11"/>
        <v>-0.91666666666666663</v>
      </c>
      <c r="T37" s="449">
        <f t="shared" si="12"/>
        <v>0.20541529178844153</v>
      </c>
    </row>
    <row r="38" spans="1:20" s="140" customFormat="1" ht="21.75" customHeight="1" x14ac:dyDescent="0.3">
      <c r="A38" s="128" t="s">
        <v>781</v>
      </c>
      <c r="B38" s="124">
        <v>109255032.15000004</v>
      </c>
      <c r="C38" s="124">
        <v>87779.25</v>
      </c>
      <c r="D38" s="124">
        <v>8988277.3299999982</v>
      </c>
      <c r="E38" s="124">
        <v>5849102.790000001</v>
      </c>
      <c r="F38" s="121">
        <v>124180191.52000004</v>
      </c>
      <c r="G38" s="129">
        <v>29072</v>
      </c>
      <c r="H38" s="99" t="s">
        <v>114</v>
      </c>
      <c r="I38" s="124">
        <f t="shared" si="13"/>
        <v>4271.4705393505792</v>
      </c>
      <c r="J38" s="77">
        <v>99155342.359999999</v>
      </c>
      <c r="K38" s="77">
        <v>5765249.0300000003</v>
      </c>
      <c r="L38" s="77">
        <v>6497622.2000000002</v>
      </c>
      <c r="M38" s="307">
        <v>6297158.1600000001</v>
      </c>
      <c r="N38" s="121">
        <f t="shared" si="1"/>
        <v>117715371.75</v>
      </c>
      <c r="O38" s="129">
        <v>32592</v>
      </c>
      <c r="P38" s="99" t="s">
        <v>114</v>
      </c>
      <c r="Q38" s="138">
        <f t="shared" si="14"/>
        <v>3611.7873020986744</v>
      </c>
      <c r="R38" s="139">
        <f t="shared" si="10"/>
        <v>-5.2059991942908529E-2</v>
      </c>
      <c r="S38" s="139">
        <f t="shared" si="11"/>
        <v>0.12107870115575124</v>
      </c>
      <c r="T38" s="327">
        <f t="shared" si="12"/>
        <v>-0.15443937425638921</v>
      </c>
    </row>
    <row r="39" spans="1:20" s="140" customFormat="1" ht="21.75" customHeight="1" x14ac:dyDescent="0.3">
      <c r="A39" s="128" t="s">
        <v>782</v>
      </c>
      <c r="B39" s="124">
        <v>25375053.079999998</v>
      </c>
      <c r="C39" s="124">
        <v>1576062.71</v>
      </c>
      <c r="D39" s="124">
        <v>2363161.92</v>
      </c>
      <c r="E39" s="124">
        <v>1471723.27</v>
      </c>
      <c r="F39" s="121">
        <v>30786000.979999997</v>
      </c>
      <c r="G39" s="129">
        <v>1791</v>
      </c>
      <c r="H39" s="99" t="s">
        <v>114</v>
      </c>
      <c r="I39" s="124">
        <f t="shared" si="13"/>
        <v>17189.280279173643</v>
      </c>
      <c r="J39" s="77">
        <v>28001750.23</v>
      </c>
      <c r="K39" s="77">
        <v>1628122.7</v>
      </c>
      <c r="L39" s="77">
        <v>1834946.96</v>
      </c>
      <c r="M39" s="307">
        <v>1778335.34</v>
      </c>
      <c r="N39" s="121">
        <f t="shared" si="1"/>
        <v>33243155.23</v>
      </c>
      <c r="O39" s="129">
        <v>1944</v>
      </c>
      <c r="P39" s="99" t="s">
        <v>114</v>
      </c>
      <c r="Q39" s="138">
        <f t="shared" si="14"/>
        <v>17100.388492798353</v>
      </c>
      <c r="R39" s="139">
        <f t="shared" si="10"/>
        <v>7.9814011946413049E-2</v>
      </c>
      <c r="S39" s="139">
        <f t="shared" si="11"/>
        <v>8.5427135678391955E-2</v>
      </c>
      <c r="T39" s="327">
        <f t="shared" si="12"/>
        <v>-5.1713501049250312E-3</v>
      </c>
    </row>
    <row r="40" spans="1:20" s="140" customFormat="1" ht="21.75" customHeight="1" x14ac:dyDescent="0.3">
      <c r="A40" s="128" t="s">
        <v>783</v>
      </c>
      <c r="B40" s="124">
        <v>103423416.44</v>
      </c>
      <c r="C40" s="124">
        <v>452150.99</v>
      </c>
      <c r="D40" s="124">
        <v>7853899.1600000001</v>
      </c>
      <c r="E40" s="124">
        <v>6155607.3399999999</v>
      </c>
      <c r="F40" s="121">
        <v>117885073.92999999</v>
      </c>
      <c r="G40" s="129">
        <v>2220670</v>
      </c>
      <c r="H40" s="99" t="s">
        <v>114</v>
      </c>
      <c r="I40" s="124">
        <f t="shared" si="13"/>
        <v>53.085363394831283</v>
      </c>
      <c r="J40" s="77">
        <v>100920755.33</v>
      </c>
      <c r="K40" s="77">
        <v>5867896.5</v>
      </c>
      <c r="L40" s="77">
        <v>6613309.2300000004</v>
      </c>
      <c r="M40" s="307">
        <v>6409276.0199999996</v>
      </c>
      <c r="N40" s="121">
        <f t="shared" si="1"/>
        <v>119811237.08</v>
      </c>
      <c r="O40" s="129">
        <v>2029238</v>
      </c>
      <c r="P40" s="99" t="s">
        <v>114</v>
      </c>
      <c r="Q40" s="138">
        <f t="shared" si="14"/>
        <v>59.042476574950797</v>
      </c>
      <c r="R40" s="139">
        <f t="shared" si="10"/>
        <v>1.6339330211929622E-2</v>
      </c>
      <c r="S40" s="139">
        <f t="shared" si="11"/>
        <v>-8.6204613922825093E-2</v>
      </c>
      <c r="T40" s="327">
        <f t="shared" si="12"/>
        <v>0.11221762081220932</v>
      </c>
    </row>
    <row r="41" spans="1:20" s="140" customFormat="1" ht="21.75" customHeight="1" x14ac:dyDescent="0.3">
      <c r="A41" s="128" t="s">
        <v>784</v>
      </c>
      <c r="B41" s="124">
        <v>37360412.839999996</v>
      </c>
      <c r="C41" s="124">
        <v>128867.69</v>
      </c>
      <c r="D41" s="124">
        <v>2933634.25</v>
      </c>
      <c r="E41" s="124">
        <v>1827214.32</v>
      </c>
      <c r="F41" s="121">
        <v>42250129.099999994</v>
      </c>
      <c r="G41" s="98">
        <v>16</v>
      </c>
      <c r="H41" s="99" t="s">
        <v>112</v>
      </c>
      <c r="I41" s="124">
        <f t="shared" si="13"/>
        <v>2640633.0687499996</v>
      </c>
      <c r="J41" s="77">
        <v>28162758.52</v>
      </c>
      <c r="K41" s="77">
        <v>1637484.3</v>
      </c>
      <c r="L41" s="77">
        <v>1845497.79</v>
      </c>
      <c r="M41" s="307">
        <v>1788560.66</v>
      </c>
      <c r="N41" s="121">
        <f t="shared" si="1"/>
        <v>33434301.27</v>
      </c>
      <c r="O41" s="129">
        <v>15</v>
      </c>
      <c r="P41" s="99" t="s">
        <v>112</v>
      </c>
      <c r="Q41" s="138">
        <f t="shared" si="14"/>
        <v>2228953.4180000001</v>
      </c>
      <c r="R41" s="139">
        <f t="shared" si="10"/>
        <v>-0.20865800928404726</v>
      </c>
      <c r="S41" s="139">
        <f t="shared" si="11"/>
        <v>-6.25E-2</v>
      </c>
      <c r="T41" s="327">
        <f t="shared" si="12"/>
        <v>-0.15590187656965038</v>
      </c>
    </row>
    <row r="42" spans="1:20" s="140" customFormat="1" ht="37.5" x14ac:dyDescent="0.3">
      <c r="A42" s="338" t="s">
        <v>785</v>
      </c>
      <c r="B42" s="124">
        <v>23053724.02</v>
      </c>
      <c r="C42" s="124">
        <v>90430.64</v>
      </c>
      <c r="D42" s="124">
        <v>1401805</v>
      </c>
      <c r="E42" s="124">
        <v>3642706.33</v>
      </c>
      <c r="F42" s="121">
        <v>28188665.989999998</v>
      </c>
      <c r="G42" s="98">
        <v>1739</v>
      </c>
      <c r="H42" s="99" t="s">
        <v>703</v>
      </c>
      <c r="I42" s="124">
        <f t="shared" si="13"/>
        <v>16209.698671650372</v>
      </c>
      <c r="J42" s="97">
        <v>4515136.01</v>
      </c>
      <c r="K42" s="97">
        <v>262526.28000000003</v>
      </c>
      <c r="L42" s="97">
        <v>295875.62</v>
      </c>
      <c r="M42" s="124">
        <v>286747.28999999998</v>
      </c>
      <c r="N42" s="121">
        <f t="shared" si="1"/>
        <v>5360285.2</v>
      </c>
      <c r="O42" s="129">
        <v>300</v>
      </c>
      <c r="P42" s="99" t="s">
        <v>703</v>
      </c>
      <c r="Q42" s="138">
        <f t="shared" si="14"/>
        <v>17867.617333333335</v>
      </c>
      <c r="R42" s="139">
        <f t="shared" si="10"/>
        <v>-0.80984253735520606</v>
      </c>
      <c r="S42" s="139">
        <f t="shared" si="11"/>
        <v>-0.82748706152961471</v>
      </c>
      <c r="T42" s="327">
        <f t="shared" si="12"/>
        <v>0.10227942513098942</v>
      </c>
    </row>
    <row r="43" spans="1:20" s="140" customFormat="1" ht="21.75" customHeight="1" x14ac:dyDescent="0.3">
      <c r="A43" s="125" t="s">
        <v>786</v>
      </c>
      <c r="B43" s="124">
        <v>32181000.739999995</v>
      </c>
      <c r="C43" s="124">
        <v>530763.17000000004</v>
      </c>
      <c r="D43" s="124">
        <v>2804397.36</v>
      </c>
      <c r="E43" s="124">
        <v>1358563.48</v>
      </c>
      <c r="F43" s="121">
        <v>36874724.749999993</v>
      </c>
      <c r="G43" s="98">
        <v>7169</v>
      </c>
      <c r="H43" s="99" t="s">
        <v>109</v>
      </c>
      <c r="I43" s="124">
        <f t="shared" si="13"/>
        <v>5143.6357581252605</v>
      </c>
      <c r="J43" s="77">
        <v>48635059.369999997</v>
      </c>
      <c r="K43" s="77">
        <v>2827817.67</v>
      </c>
      <c r="L43" s="77">
        <v>3187042.01</v>
      </c>
      <c r="M43" s="307">
        <v>3088715.68</v>
      </c>
      <c r="N43" s="121">
        <f t="shared" si="1"/>
        <v>57738634.729999997</v>
      </c>
      <c r="O43" s="129">
        <v>10016</v>
      </c>
      <c r="P43" s="99" t="s">
        <v>109</v>
      </c>
      <c r="Q43" s="138">
        <f t="shared" si="14"/>
        <v>5764.6400489217249</v>
      </c>
      <c r="R43" s="139">
        <f t="shared" si="10"/>
        <v>0.56580517201013159</v>
      </c>
      <c r="S43" s="139">
        <f t="shared" si="11"/>
        <v>0.39712651694797041</v>
      </c>
      <c r="T43" s="327">
        <f t="shared" si="12"/>
        <v>0.12073255572490352</v>
      </c>
    </row>
    <row r="44" spans="1:20" s="140" customFormat="1" ht="21.75" customHeight="1" x14ac:dyDescent="0.3">
      <c r="A44" s="304" t="s">
        <v>289</v>
      </c>
      <c r="B44" s="143"/>
      <c r="C44" s="143"/>
      <c r="D44" s="143"/>
      <c r="E44" s="143"/>
      <c r="F44" s="144"/>
      <c r="G44" s="114"/>
      <c r="H44" s="103"/>
      <c r="I44" s="143"/>
      <c r="J44" s="77">
        <v>97357047.319999993</v>
      </c>
      <c r="K44" s="77">
        <v>5660689.6699999999</v>
      </c>
      <c r="L44" s="77">
        <v>6379780.4299999997</v>
      </c>
      <c r="M44" s="307">
        <v>6182952.0300000003</v>
      </c>
      <c r="N44" s="121">
        <f t="shared" si="1"/>
        <v>115580469.44999999</v>
      </c>
      <c r="O44" s="129">
        <v>50980</v>
      </c>
      <c r="P44" s="99" t="s">
        <v>290</v>
      </c>
      <c r="Q44" s="138">
        <f t="shared" si="14"/>
        <v>2267.1728020792466</v>
      </c>
      <c r="R44" s="332"/>
      <c r="S44" s="332"/>
      <c r="T44" s="331"/>
    </row>
    <row r="45" spans="1:20" s="140" customFormat="1" ht="21.75" customHeight="1" x14ac:dyDescent="0.3">
      <c r="A45" s="125" t="s">
        <v>787</v>
      </c>
      <c r="B45" s="124">
        <v>75657057.519999996</v>
      </c>
      <c r="C45" s="124">
        <v>14007.83</v>
      </c>
      <c r="D45" s="124">
        <v>6743219.5999999996</v>
      </c>
      <c r="E45" s="124">
        <v>3834268.58</v>
      </c>
      <c r="F45" s="121">
        <v>86248553.530000001</v>
      </c>
      <c r="G45" s="98">
        <v>80</v>
      </c>
      <c r="H45" s="99" t="s">
        <v>706</v>
      </c>
      <c r="I45" s="124">
        <f t="shared" si="13"/>
        <v>1078106.919125</v>
      </c>
      <c r="J45" s="143"/>
      <c r="K45" s="144"/>
      <c r="L45" s="144"/>
      <c r="M45" s="144"/>
      <c r="N45" s="144"/>
      <c r="O45" s="329"/>
      <c r="P45" s="103"/>
      <c r="Q45" s="330"/>
      <c r="R45" s="332"/>
      <c r="S45" s="332"/>
      <c r="T45" s="331"/>
    </row>
    <row r="46" spans="1:20" s="140" customFormat="1" ht="21.75" customHeight="1" x14ac:dyDescent="0.3">
      <c r="A46" s="125" t="s">
        <v>788</v>
      </c>
      <c r="B46" s="124">
        <v>2027904.79</v>
      </c>
      <c r="C46" s="124">
        <v>286436.53999999998</v>
      </c>
      <c r="D46" s="124">
        <v>191489.5</v>
      </c>
      <c r="E46" s="124">
        <v>358880.02</v>
      </c>
      <c r="F46" s="121">
        <v>2864710.85</v>
      </c>
      <c r="G46" s="98">
        <v>3</v>
      </c>
      <c r="H46" s="99" t="s">
        <v>706</v>
      </c>
      <c r="I46" s="124">
        <f t="shared" si="13"/>
        <v>954903.6166666667</v>
      </c>
      <c r="J46" s="77">
        <v>1091291.19</v>
      </c>
      <c r="K46" s="77">
        <v>63451.6</v>
      </c>
      <c r="L46" s="77">
        <v>71512.009999999995</v>
      </c>
      <c r="M46" s="307">
        <v>69305.73</v>
      </c>
      <c r="N46" s="121">
        <f t="shared" si="1"/>
        <v>1295560.53</v>
      </c>
      <c r="O46" s="129">
        <v>1</v>
      </c>
      <c r="P46" s="99" t="s">
        <v>706</v>
      </c>
      <c r="Q46" s="138">
        <f t="shared" si="14"/>
        <v>1295560.53</v>
      </c>
      <c r="R46" s="139">
        <f t="shared" ref="R46:S49" si="15">(N46-F46)/F46</f>
        <v>-0.54775172859068832</v>
      </c>
      <c r="S46" s="139">
        <f t="shared" si="15"/>
        <v>-0.66666666666666663</v>
      </c>
      <c r="T46" s="449">
        <f>(Q46-I46)/I46</f>
        <v>0.35674481422793508</v>
      </c>
    </row>
    <row r="47" spans="1:20" s="140" customFormat="1" ht="21.75" customHeight="1" x14ac:dyDescent="0.3">
      <c r="A47" s="125" t="s">
        <v>308</v>
      </c>
      <c r="B47" s="124">
        <v>53843461.509999998</v>
      </c>
      <c r="C47" s="124">
        <v>1322799.54</v>
      </c>
      <c r="D47" s="124">
        <v>5562615.8500000006</v>
      </c>
      <c r="E47" s="124">
        <v>4169926.3</v>
      </c>
      <c r="F47" s="121">
        <v>64898803.200000003</v>
      </c>
      <c r="G47" s="98">
        <v>92688</v>
      </c>
      <c r="H47" s="99" t="s">
        <v>116</v>
      </c>
      <c r="I47" s="124">
        <f t="shared" ref="I47:I56" si="16">+F47/G47</f>
        <v>700.18560331434492</v>
      </c>
      <c r="J47" s="77">
        <v>71622124.709999993</v>
      </c>
      <c r="K47" s="77">
        <v>4164368.51</v>
      </c>
      <c r="L47" s="77">
        <v>4693378.0599999996</v>
      </c>
      <c r="M47" s="307">
        <v>4548578.38</v>
      </c>
      <c r="N47" s="121">
        <f t="shared" si="1"/>
        <v>85028449.659999996</v>
      </c>
      <c r="O47" s="129">
        <v>127566</v>
      </c>
      <c r="P47" s="99" t="s">
        <v>116</v>
      </c>
      <c r="Q47" s="138">
        <f t="shared" si="14"/>
        <v>666.5447663170437</v>
      </c>
      <c r="R47" s="139">
        <f t="shared" si="15"/>
        <v>0.31016976380852573</v>
      </c>
      <c r="S47" s="139">
        <f t="shared" si="15"/>
        <v>0.37629466597617817</v>
      </c>
      <c r="T47" s="327">
        <f>(Q47-I47)/I47</f>
        <v>-4.8045599392591815E-2</v>
      </c>
    </row>
    <row r="48" spans="1:20" s="140" customFormat="1" ht="21.75" customHeight="1" x14ac:dyDescent="0.3">
      <c r="A48" s="125" t="s">
        <v>294</v>
      </c>
      <c r="B48" s="124">
        <v>5944861.6900000004</v>
      </c>
      <c r="C48" s="124">
        <v>146050.42000000001</v>
      </c>
      <c r="D48" s="124">
        <v>614168.93999999994</v>
      </c>
      <c r="E48" s="124">
        <v>460401.97</v>
      </c>
      <c r="F48" s="121">
        <v>7165483.0200000005</v>
      </c>
      <c r="G48" s="98">
        <v>1279960</v>
      </c>
      <c r="H48" s="99" t="s">
        <v>116</v>
      </c>
      <c r="I48" s="124">
        <f t="shared" si="16"/>
        <v>5.5982085533922943</v>
      </c>
      <c r="J48" s="77">
        <v>7658956.1399999997</v>
      </c>
      <c r="K48" s="77">
        <v>445319.32</v>
      </c>
      <c r="L48" s="77">
        <v>501889.28000000003</v>
      </c>
      <c r="M48" s="307">
        <v>486405.04</v>
      </c>
      <c r="N48" s="121">
        <f t="shared" si="1"/>
        <v>9092569.7799999993</v>
      </c>
      <c r="O48" s="129">
        <v>1437992</v>
      </c>
      <c r="P48" s="99" t="s">
        <v>116</v>
      </c>
      <c r="Q48" s="138">
        <f t="shared" si="14"/>
        <v>6.323101783598239</v>
      </c>
      <c r="R48" s="139">
        <f t="shared" si="15"/>
        <v>0.2689402451476326</v>
      </c>
      <c r="S48" s="139">
        <f t="shared" si="15"/>
        <v>0.12346635832369761</v>
      </c>
      <c r="T48" s="327">
        <f>(Q48-I48)/I48</f>
        <v>0.12948664260939116</v>
      </c>
    </row>
    <row r="49" spans="1:20" s="140" customFormat="1" ht="21.75" customHeight="1" x14ac:dyDescent="0.3">
      <c r="A49" s="125" t="s">
        <v>295</v>
      </c>
      <c r="B49" s="124">
        <v>105308978.36999999</v>
      </c>
      <c r="C49" s="124">
        <v>2587178.92</v>
      </c>
      <c r="D49" s="124">
        <v>10879564.109999999</v>
      </c>
      <c r="E49" s="124">
        <v>8155691.8099999996</v>
      </c>
      <c r="F49" s="121">
        <v>126931413.20999998</v>
      </c>
      <c r="G49" s="98">
        <v>8428136</v>
      </c>
      <c r="H49" s="99" t="s">
        <v>116</v>
      </c>
      <c r="I49" s="124">
        <f t="shared" si="16"/>
        <v>15.060437231909876</v>
      </c>
      <c r="J49" s="77">
        <v>118624762.52000001</v>
      </c>
      <c r="K49" s="77">
        <v>6897271.2999999998</v>
      </c>
      <c r="L49" s="77">
        <v>7773447.9299999997</v>
      </c>
      <c r="M49" s="307">
        <v>7533622.2199999997</v>
      </c>
      <c r="N49" s="121">
        <f t="shared" si="1"/>
        <v>140829103.97</v>
      </c>
      <c r="O49" s="129">
        <v>10572470</v>
      </c>
      <c r="P49" s="99" t="s">
        <v>116</v>
      </c>
      <c r="Q49" s="138">
        <f t="shared" si="14"/>
        <v>13.320359761720772</v>
      </c>
      <c r="R49" s="139">
        <f t="shared" si="15"/>
        <v>0.1094897662331008</v>
      </c>
      <c r="S49" s="139">
        <f t="shared" si="15"/>
        <v>0.2544256523625153</v>
      </c>
      <c r="T49" s="327">
        <f>(Q49-I49)/I49</f>
        <v>-0.11553963828501933</v>
      </c>
    </row>
    <row r="50" spans="1:20" s="286" customFormat="1" ht="21.75" customHeight="1" x14ac:dyDescent="0.2">
      <c r="A50" s="287" t="s">
        <v>789</v>
      </c>
      <c r="B50" s="124">
        <v>4755889.33</v>
      </c>
      <c r="C50" s="124">
        <v>116840.34</v>
      </c>
      <c r="D50" s="124">
        <v>491335.16</v>
      </c>
      <c r="E50" s="124">
        <v>368321.57</v>
      </c>
      <c r="F50" s="121">
        <v>5732386.4000000004</v>
      </c>
      <c r="G50" s="285">
        <v>71333706</v>
      </c>
      <c r="H50" s="284" t="s">
        <v>116</v>
      </c>
      <c r="I50" s="124">
        <f t="shared" si="16"/>
        <v>8.036013718395621E-2</v>
      </c>
      <c r="J50" s="143"/>
      <c r="K50" s="144"/>
      <c r="L50" s="144"/>
      <c r="M50" s="144"/>
      <c r="N50" s="144"/>
      <c r="O50" s="333"/>
      <c r="P50" s="334"/>
      <c r="Q50" s="330"/>
      <c r="R50" s="332"/>
      <c r="S50" s="332"/>
      <c r="T50" s="332"/>
    </row>
    <row r="51" spans="1:20" s="286" customFormat="1" ht="21.75" customHeight="1" x14ac:dyDescent="0.3">
      <c r="A51" s="301" t="s">
        <v>296</v>
      </c>
      <c r="B51" s="143"/>
      <c r="C51" s="143"/>
      <c r="D51" s="143"/>
      <c r="E51" s="143"/>
      <c r="F51" s="144"/>
      <c r="G51" s="335"/>
      <c r="H51" s="334"/>
      <c r="I51" s="143"/>
      <c r="J51" s="77">
        <v>290372.93</v>
      </c>
      <c r="K51" s="77">
        <v>16883.330000000002</v>
      </c>
      <c r="L51" s="77">
        <v>19028.060000000001</v>
      </c>
      <c r="M51" s="307">
        <v>18441.009999999998</v>
      </c>
      <c r="N51" s="121">
        <f t="shared" si="1"/>
        <v>344725.33</v>
      </c>
      <c r="O51" s="283">
        <v>51541</v>
      </c>
      <c r="P51" s="99" t="s">
        <v>116</v>
      </c>
      <c r="Q51" s="138">
        <f t="shared" si="14"/>
        <v>6.6883710056071868</v>
      </c>
      <c r="R51" s="332"/>
      <c r="S51" s="332"/>
      <c r="T51" s="331"/>
    </row>
    <row r="52" spans="1:20" s="286" customFormat="1" ht="21.75" customHeight="1" x14ac:dyDescent="0.3">
      <c r="A52" s="301" t="s">
        <v>299</v>
      </c>
      <c r="B52" s="143"/>
      <c r="C52" s="143"/>
      <c r="D52" s="143"/>
      <c r="E52" s="143"/>
      <c r="F52" s="144"/>
      <c r="G52" s="335"/>
      <c r="H52" s="334"/>
      <c r="I52" s="143"/>
      <c r="J52" s="77">
        <v>69116.55</v>
      </c>
      <c r="K52" s="77">
        <v>4018.68</v>
      </c>
      <c r="L52" s="77">
        <v>4529.1899999999996</v>
      </c>
      <c r="M52" s="307">
        <v>4389.45</v>
      </c>
      <c r="N52" s="121">
        <f t="shared" si="1"/>
        <v>82053.87</v>
      </c>
      <c r="O52" s="283">
        <v>1716721</v>
      </c>
      <c r="P52" s="99" t="s">
        <v>116</v>
      </c>
      <c r="Q52" s="138">
        <f t="shared" si="14"/>
        <v>4.7796858080025817E-2</v>
      </c>
      <c r="R52" s="332"/>
      <c r="S52" s="332"/>
      <c r="T52" s="331"/>
    </row>
    <row r="53" spans="1:20" s="286" customFormat="1" ht="21.75" customHeight="1" x14ac:dyDescent="0.3">
      <c r="A53" s="301" t="s">
        <v>300</v>
      </c>
      <c r="B53" s="143"/>
      <c r="C53" s="143"/>
      <c r="D53" s="143"/>
      <c r="E53" s="143"/>
      <c r="F53" s="144"/>
      <c r="G53" s="335"/>
      <c r="H53" s="334"/>
      <c r="I53" s="143"/>
      <c r="J53" s="77">
        <v>1031185.49</v>
      </c>
      <c r="K53" s="77">
        <v>59956.84</v>
      </c>
      <c r="L53" s="77">
        <v>67573.3</v>
      </c>
      <c r="M53" s="307">
        <v>65488.53</v>
      </c>
      <c r="N53" s="121">
        <f t="shared" si="1"/>
        <v>1224204.1600000001</v>
      </c>
      <c r="O53" s="283">
        <v>51661374</v>
      </c>
      <c r="P53" s="99" t="s">
        <v>116</v>
      </c>
      <c r="Q53" s="138">
        <f t="shared" si="14"/>
        <v>2.3696701524043864E-2</v>
      </c>
      <c r="R53" s="332"/>
      <c r="S53" s="332"/>
      <c r="T53" s="331"/>
    </row>
    <row r="54" spans="1:20" s="140" customFormat="1" ht="21.75" customHeight="1" x14ac:dyDescent="0.3">
      <c r="A54" s="125" t="s">
        <v>790</v>
      </c>
      <c r="B54" s="124">
        <v>3514858.56</v>
      </c>
      <c r="C54" s="124">
        <v>86351.3</v>
      </c>
      <c r="D54" s="124">
        <v>363123.16</v>
      </c>
      <c r="E54" s="124">
        <v>272209.48</v>
      </c>
      <c r="F54" s="121">
        <v>4236542.5</v>
      </c>
      <c r="G54" s="98">
        <v>64390</v>
      </c>
      <c r="H54" s="99" t="s">
        <v>109</v>
      </c>
      <c r="I54" s="124">
        <f t="shared" si="16"/>
        <v>65.795038049386548</v>
      </c>
      <c r="J54" s="143"/>
      <c r="K54" s="144"/>
      <c r="L54" s="144"/>
      <c r="M54" s="144"/>
      <c r="N54" s="144"/>
      <c r="O54" s="329"/>
      <c r="P54" s="103"/>
      <c r="Q54" s="330"/>
      <c r="R54" s="332"/>
      <c r="S54" s="332"/>
      <c r="T54" s="331"/>
    </row>
    <row r="55" spans="1:20" s="140" customFormat="1" ht="21.75" customHeight="1" x14ac:dyDescent="0.3">
      <c r="A55" s="125" t="s">
        <v>793</v>
      </c>
      <c r="B55" s="124">
        <v>6064859.6299999999</v>
      </c>
      <c r="C55" s="124">
        <v>148998.47</v>
      </c>
      <c r="D55" s="124">
        <v>626566.04</v>
      </c>
      <c r="E55" s="124">
        <v>469695.24</v>
      </c>
      <c r="F55" s="121">
        <v>7310119.3799999999</v>
      </c>
      <c r="G55" s="98">
        <v>142</v>
      </c>
      <c r="H55" s="99" t="s">
        <v>112</v>
      </c>
      <c r="I55" s="124">
        <f>+F55/G55</f>
        <v>51479.713943661969</v>
      </c>
      <c r="J55" s="77">
        <v>3421733.98</v>
      </c>
      <c r="K55" s="77">
        <v>198951.95</v>
      </c>
      <c r="L55" s="77">
        <v>224225.28</v>
      </c>
      <c r="M55" s="307">
        <v>217307.5</v>
      </c>
      <c r="N55" s="121">
        <f>SUM(J55:M55)</f>
        <v>4062218.71</v>
      </c>
      <c r="O55" s="129">
        <v>49</v>
      </c>
      <c r="P55" s="99" t="s">
        <v>112</v>
      </c>
      <c r="Q55" s="138">
        <f>+N55/O55</f>
        <v>82902.422653061221</v>
      </c>
      <c r="R55" s="139">
        <f t="shared" ref="R55:R73" si="17">(N55-F55)/F55</f>
        <v>-0.44430200126225572</v>
      </c>
      <c r="S55" s="139">
        <f t="shared" ref="S55:S73" si="18">(O55-G55)/G55</f>
        <v>-0.65492957746478875</v>
      </c>
      <c r="T55" s="449">
        <f t="shared" ref="T55:T73" si="19">(Q55-I55)/I55</f>
        <v>0.61039011879101401</v>
      </c>
    </row>
    <row r="56" spans="1:20" s="140" customFormat="1" ht="21.75" customHeight="1" x14ac:dyDescent="0.3">
      <c r="A56" s="125" t="s">
        <v>791</v>
      </c>
      <c r="B56" s="124">
        <v>622762.71</v>
      </c>
      <c r="C56" s="124">
        <v>15299.73</v>
      </c>
      <c r="D56" s="124">
        <v>64338.17</v>
      </c>
      <c r="E56" s="124">
        <v>48230.080000000002</v>
      </c>
      <c r="F56" s="121">
        <v>750630.69</v>
      </c>
      <c r="G56" s="98">
        <v>1348</v>
      </c>
      <c r="H56" s="99" t="s">
        <v>109</v>
      </c>
      <c r="I56" s="124">
        <f t="shared" si="16"/>
        <v>556.84769287833819</v>
      </c>
      <c r="J56" s="77">
        <v>1539431.86</v>
      </c>
      <c r="K56" s="77">
        <v>89508.12</v>
      </c>
      <c r="L56" s="77">
        <v>100878.55</v>
      </c>
      <c r="M56" s="307">
        <v>97766.25</v>
      </c>
      <c r="N56" s="121">
        <f t="shared" si="1"/>
        <v>1827584.78</v>
      </c>
      <c r="O56" s="129">
        <v>402</v>
      </c>
      <c r="P56" s="99" t="s">
        <v>109</v>
      </c>
      <c r="Q56" s="138">
        <f t="shared" si="14"/>
        <v>4546.2307960199005</v>
      </c>
      <c r="R56" s="139">
        <f t="shared" si="17"/>
        <v>1.4347322915880247</v>
      </c>
      <c r="S56" s="139">
        <f t="shared" si="18"/>
        <v>-0.70178041543026703</v>
      </c>
      <c r="T56" s="449">
        <f t="shared" si="19"/>
        <v>7.1642266892056155</v>
      </c>
    </row>
    <row r="57" spans="1:20" s="140" customFormat="1" ht="21.75" customHeight="1" x14ac:dyDescent="0.3">
      <c r="A57" s="82" t="s">
        <v>301</v>
      </c>
      <c r="B57" s="143"/>
      <c r="C57" s="143"/>
      <c r="D57" s="143"/>
      <c r="E57" s="143"/>
      <c r="F57" s="144"/>
      <c r="G57" s="114"/>
      <c r="H57" s="103"/>
      <c r="I57" s="143"/>
      <c r="J57" s="77">
        <v>26611221.780000001</v>
      </c>
      <c r="K57" s="77">
        <v>1547272.36</v>
      </c>
      <c r="L57" s="77">
        <v>1743826.02</v>
      </c>
      <c r="M57" s="307">
        <v>1690025.65</v>
      </c>
      <c r="N57" s="121">
        <f t="shared" si="1"/>
        <v>31592345.809999999</v>
      </c>
      <c r="O57" s="129">
        <v>210</v>
      </c>
      <c r="P57" s="99" t="s">
        <v>298</v>
      </c>
      <c r="Q57" s="138">
        <f t="shared" si="14"/>
        <v>150439.74195238095</v>
      </c>
      <c r="R57" s="332"/>
      <c r="S57" s="332"/>
      <c r="T57" s="331"/>
    </row>
    <row r="58" spans="1:20" s="140" customFormat="1" ht="21.75" customHeight="1" x14ac:dyDescent="0.3">
      <c r="A58" s="301" t="s">
        <v>302</v>
      </c>
      <c r="B58" s="143"/>
      <c r="C58" s="143"/>
      <c r="D58" s="143"/>
      <c r="E58" s="143"/>
      <c r="F58" s="144"/>
      <c r="G58" s="114"/>
      <c r="H58" s="103"/>
      <c r="I58" s="143"/>
      <c r="J58" s="77">
        <v>4103484.79</v>
      </c>
      <c r="K58" s="77">
        <v>238591.4</v>
      </c>
      <c r="L58" s="77">
        <v>268900.23</v>
      </c>
      <c r="M58" s="307">
        <v>260604.14</v>
      </c>
      <c r="N58" s="121">
        <f t="shared" si="1"/>
        <v>4871580.5599999996</v>
      </c>
      <c r="O58" s="129">
        <v>2100</v>
      </c>
      <c r="P58" s="99" t="s">
        <v>109</v>
      </c>
      <c r="Q58" s="138">
        <f t="shared" si="14"/>
        <v>2319.8002666666666</v>
      </c>
      <c r="R58" s="332"/>
      <c r="S58" s="332"/>
      <c r="T58" s="331"/>
    </row>
    <row r="59" spans="1:20" s="140" customFormat="1" ht="21.75" customHeight="1" x14ac:dyDescent="0.3">
      <c r="A59" s="125" t="s">
        <v>792</v>
      </c>
      <c r="B59" s="124">
        <v>11113653.220000001</v>
      </c>
      <c r="C59" s="124">
        <v>273034.74</v>
      </c>
      <c r="D59" s="124">
        <v>1148161.3799999999</v>
      </c>
      <c r="E59" s="124">
        <v>860700.88</v>
      </c>
      <c r="F59" s="121">
        <v>13395550.220000001</v>
      </c>
      <c r="G59" s="98">
        <v>39</v>
      </c>
      <c r="H59" s="99" t="s">
        <v>112</v>
      </c>
      <c r="I59" s="124">
        <f>+F59/G59</f>
        <v>343475.64666666667</v>
      </c>
      <c r="J59" s="77">
        <v>6355202.0199999996</v>
      </c>
      <c r="K59" s="77">
        <v>369514.35</v>
      </c>
      <c r="L59" s="77">
        <v>416454.63</v>
      </c>
      <c r="M59" s="307">
        <v>403606.21</v>
      </c>
      <c r="N59" s="121">
        <f>SUM(J59:M59)</f>
        <v>7544777.209999999</v>
      </c>
      <c r="O59" s="129">
        <v>20</v>
      </c>
      <c r="P59" s="99" t="s">
        <v>112</v>
      </c>
      <c r="Q59" s="138">
        <f>+N59/O59</f>
        <v>377238.86049999995</v>
      </c>
      <c r="R59" s="139">
        <f t="shared" si="17"/>
        <v>-0.43676989103923508</v>
      </c>
      <c r="S59" s="139">
        <f t="shared" si="18"/>
        <v>-0.48717948717948717</v>
      </c>
      <c r="T59" s="327">
        <f t="shared" si="19"/>
        <v>9.8298712473491673E-2</v>
      </c>
    </row>
    <row r="60" spans="1:20" s="140" customFormat="1" ht="21.75" customHeight="1" x14ac:dyDescent="0.3">
      <c r="A60" s="82" t="s">
        <v>303</v>
      </c>
      <c r="B60" s="124">
        <v>570765594.53999996</v>
      </c>
      <c r="C60" s="124">
        <v>6848663.9199999999</v>
      </c>
      <c r="D60" s="124">
        <v>49646972.589999996</v>
      </c>
      <c r="E60" s="124">
        <v>34785618.779999986</v>
      </c>
      <c r="F60" s="121">
        <v>662046849.82999992</v>
      </c>
      <c r="G60" s="98">
        <v>26006885</v>
      </c>
      <c r="H60" s="99" t="s">
        <v>114</v>
      </c>
      <c r="I60" s="124">
        <f t="shared" ref="I60:I86" si="20">+F60/G60</f>
        <v>25.456599274768966</v>
      </c>
      <c r="J60" s="77">
        <v>555153212.5</v>
      </c>
      <c r="K60" s="77">
        <v>32278608.93</v>
      </c>
      <c r="L60" s="77">
        <v>36379036.729999997</v>
      </c>
      <c r="M60" s="307">
        <v>35256674</v>
      </c>
      <c r="N60" s="121">
        <f t="shared" si="1"/>
        <v>659067532.15999997</v>
      </c>
      <c r="O60" s="129">
        <v>11900000</v>
      </c>
      <c r="P60" s="99" t="s">
        <v>114</v>
      </c>
      <c r="Q60" s="138">
        <f t="shared" si="14"/>
        <v>55.383826231932773</v>
      </c>
      <c r="R60" s="139">
        <f t="shared" si="17"/>
        <v>-4.5001613870151108E-3</v>
      </c>
      <c r="S60" s="139">
        <f t="shared" si="18"/>
        <v>-0.54242886066516616</v>
      </c>
      <c r="T60" s="449">
        <f t="shared" si="19"/>
        <v>1.1756176319602067</v>
      </c>
    </row>
    <row r="61" spans="1:20" s="140" customFormat="1" ht="21.75" customHeight="1" x14ac:dyDescent="0.3">
      <c r="A61" s="82" t="s">
        <v>794</v>
      </c>
      <c r="B61" s="124">
        <v>76187564.719999999</v>
      </c>
      <c r="C61" s="124">
        <v>949596.21</v>
      </c>
      <c r="D61" s="124">
        <v>7574757.4999999991</v>
      </c>
      <c r="E61" s="124">
        <v>3429216.22</v>
      </c>
      <c r="F61" s="121">
        <v>88141134.650000006</v>
      </c>
      <c r="G61" s="98">
        <v>2020527</v>
      </c>
      <c r="H61" s="99" t="s">
        <v>114</v>
      </c>
      <c r="I61" s="124">
        <f t="shared" si="20"/>
        <v>43.622844262907648</v>
      </c>
      <c r="J61" s="77">
        <v>88736504.079999998</v>
      </c>
      <c r="K61" s="77">
        <v>5159460.21</v>
      </c>
      <c r="L61" s="77">
        <v>5814878.6100000003</v>
      </c>
      <c r="M61" s="307">
        <v>5635478.5</v>
      </c>
      <c r="N61" s="121">
        <f t="shared" si="1"/>
        <v>105346321.39999999</v>
      </c>
      <c r="O61" s="129">
        <v>2284102</v>
      </c>
      <c r="P61" s="99" t="s">
        <v>114</v>
      </c>
      <c r="Q61" s="138">
        <f t="shared" si="14"/>
        <v>46.121548599843614</v>
      </c>
      <c r="R61" s="139">
        <f t="shared" si="17"/>
        <v>0.19520042280281655</v>
      </c>
      <c r="S61" s="139">
        <f t="shared" si="18"/>
        <v>0.13044864037946535</v>
      </c>
      <c r="T61" s="327">
        <f t="shared" si="19"/>
        <v>5.7279720732483393E-2</v>
      </c>
    </row>
    <row r="62" spans="1:20" s="140" customFormat="1" ht="21.75" customHeight="1" x14ac:dyDescent="0.3">
      <c r="A62" s="82" t="s">
        <v>795</v>
      </c>
      <c r="B62" s="124">
        <v>551811050.52999997</v>
      </c>
      <c r="C62" s="124">
        <v>9970653.9700000025</v>
      </c>
      <c r="D62" s="124">
        <v>48622356.670000024</v>
      </c>
      <c r="E62" s="124">
        <v>32728600.230000012</v>
      </c>
      <c r="F62" s="121">
        <v>643132661.39999998</v>
      </c>
      <c r="G62" s="98">
        <v>3556889</v>
      </c>
      <c r="H62" s="99" t="s">
        <v>706</v>
      </c>
      <c r="I62" s="124">
        <f t="shared" si="20"/>
        <v>180.81325039943613</v>
      </c>
      <c r="J62" s="77">
        <v>452274162.18000001</v>
      </c>
      <c r="K62" s="77">
        <v>26296850.100000001</v>
      </c>
      <c r="L62" s="77">
        <v>29637400.969999999</v>
      </c>
      <c r="M62" s="307">
        <v>28723030.57</v>
      </c>
      <c r="N62" s="121">
        <f t="shared" si="1"/>
        <v>536931443.82000005</v>
      </c>
      <c r="O62" s="129">
        <v>3127646</v>
      </c>
      <c r="P62" s="99" t="s">
        <v>706</v>
      </c>
      <c r="Q62" s="138">
        <f t="shared" si="14"/>
        <v>171.67270331105249</v>
      </c>
      <c r="R62" s="139">
        <f t="shared" si="17"/>
        <v>-0.16513112139075065</v>
      </c>
      <c r="S62" s="139">
        <f t="shared" si="18"/>
        <v>-0.12067933522806025</v>
      </c>
      <c r="T62" s="327">
        <f t="shared" si="19"/>
        <v>-5.0552418410659501E-2</v>
      </c>
    </row>
    <row r="63" spans="1:20" s="140" customFormat="1" ht="21.75" customHeight="1" x14ac:dyDescent="0.3">
      <c r="A63" s="82" t="s">
        <v>796</v>
      </c>
      <c r="B63" s="124">
        <v>132553700.71000001</v>
      </c>
      <c r="C63" s="124">
        <v>1367090.55</v>
      </c>
      <c r="D63" s="124">
        <v>6152272.0999999987</v>
      </c>
      <c r="E63" s="124">
        <v>10917184.269999998</v>
      </c>
      <c r="F63" s="121">
        <v>150990247.63</v>
      </c>
      <c r="G63" s="98">
        <v>1898346</v>
      </c>
      <c r="H63" s="99" t="s">
        <v>708</v>
      </c>
      <c r="I63" s="124">
        <f t="shared" si="20"/>
        <v>79.537791124484158</v>
      </c>
      <c r="J63" s="77">
        <v>182952214.56999999</v>
      </c>
      <c r="K63" s="77">
        <v>10637501.24</v>
      </c>
      <c r="L63" s="77">
        <v>11988808.109999999</v>
      </c>
      <c r="M63" s="307">
        <v>11618930.49</v>
      </c>
      <c r="N63" s="121">
        <f t="shared" si="1"/>
        <v>217197454.41000003</v>
      </c>
      <c r="O63" s="129">
        <v>1976270</v>
      </c>
      <c r="P63" s="99" t="s">
        <v>708</v>
      </c>
      <c r="Q63" s="138">
        <f t="shared" si="14"/>
        <v>109.90272301355586</v>
      </c>
      <c r="R63" s="139">
        <f t="shared" si="17"/>
        <v>0.43848664280781957</v>
      </c>
      <c r="S63" s="139">
        <f t="shared" si="18"/>
        <v>4.1048365261127318E-2</v>
      </c>
      <c r="T63" s="449">
        <f t="shared" si="19"/>
        <v>0.38176735184344901</v>
      </c>
    </row>
    <row r="64" spans="1:20" s="140" customFormat="1" ht="21.75" customHeight="1" x14ac:dyDescent="0.3">
      <c r="A64" s="304" t="s">
        <v>304</v>
      </c>
      <c r="B64" s="143"/>
      <c r="C64" s="143"/>
      <c r="D64" s="143"/>
      <c r="E64" s="143"/>
      <c r="F64" s="144"/>
      <c r="G64" s="114"/>
      <c r="H64" s="103"/>
      <c r="I64" s="143"/>
      <c r="J64" s="77">
        <v>10325383.119999999</v>
      </c>
      <c r="K64" s="77">
        <v>600354.99</v>
      </c>
      <c r="L64" s="77">
        <v>676619.5</v>
      </c>
      <c r="M64" s="307">
        <v>655744.5</v>
      </c>
      <c r="N64" s="121">
        <f t="shared" si="1"/>
        <v>12258102.109999999</v>
      </c>
      <c r="O64" s="129">
        <v>36300</v>
      </c>
      <c r="P64" s="99" t="s">
        <v>120</v>
      </c>
      <c r="Q64" s="138">
        <f t="shared" si="14"/>
        <v>337.68876336088152</v>
      </c>
      <c r="R64" s="332"/>
      <c r="S64" s="332"/>
      <c r="T64" s="331"/>
    </row>
    <row r="65" spans="1:20" s="140" customFormat="1" ht="21.75" customHeight="1" x14ac:dyDescent="0.3">
      <c r="A65" s="125" t="s">
        <v>797</v>
      </c>
      <c r="B65" s="124">
        <v>354306722.77000004</v>
      </c>
      <c r="C65" s="124">
        <v>13916399.540000003</v>
      </c>
      <c r="D65" s="124">
        <v>30231683.310000002</v>
      </c>
      <c r="E65" s="124">
        <v>23042109.539999992</v>
      </c>
      <c r="F65" s="121">
        <v>421496915.16000003</v>
      </c>
      <c r="G65" s="98">
        <v>443999</v>
      </c>
      <c r="H65" s="99" t="s">
        <v>114</v>
      </c>
      <c r="I65" s="124">
        <f t="shared" si="20"/>
        <v>949.31951459350137</v>
      </c>
      <c r="J65" s="443">
        <v>363199989.31999999</v>
      </c>
      <c r="K65" s="443">
        <v>21117756.600000001</v>
      </c>
      <c r="L65" s="443">
        <v>23800395.02</v>
      </c>
      <c r="M65" s="443">
        <v>23066107.390000001</v>
      </c>
      <c r="N65" s="121">
        <f t="shared" si="1"/>
        <v>431184248.32999998</v>
      </c>
      <c r="O65" s="129">
        <v>465594</v>
      </c>
      <c r="P65" s="99" t="s">
        <v>114</v>
      </c>
      <c r="Q65" s="138">
        <f t="shared" si="14"/>
        <v>926.09494179478259</v>
      </c>
      <c r="R65" s="139">
        <f t="shared" si="17"/>
        <v>2.2983165051926064E-2</v>
      </c>
      <c r="S65" s="139">
        <f t="shared" si="18"/>
        <v>4.8637496931299394E-2</v>
      </c>
      <c r="T65" s="327">
        <f t="shared" si="19"/>
        <v>-2.4464442626214784E-2</v>
      </c>
    </row>
    <row r="66" spans="1:20" s="140" customFormat="1" ht="21.75" customHeight="1" x14ac:dyDescent="0.3">
      <c r="A66" s="304" t="s">
        <v>305</v>
      </c>
      <c r="B66" s="143"/>
      <c r="C66" s="143"/>
      <c r="D66" s="143"/>
      <c r="E66" s="143"/>
      <c r="F66" s="144"/>
      <c r="G66" s="114"/>
      <c r="H66" s="103"/>
      <c r="I66" s="143"/>
      <c r="J66" s="77">
        <v>17388635.02</v>
      </c>
      <c r="K66" s="77">
        <v>1011037.92</v>
      </c>
      <c r="L66" s="77">
        <v>1139472.45</v>
      </c>
      <c r="M66" s="307">
        <v>1104317.55</v>
      </c>
      <c r="N66" s="121">
        <f t="shared" si="1"/>
        <v>20643462.940000001</v>
      </c>
      <c r="O66" s="129">
        <v>6968</v>
      </c>
      <c r="P66" s="99" t="s">
        <v>114</v>
      </c>
      <c r="Q66" s="138">
        <f t="shared" si="14"/>
        <v>2962.609491963261</v>
      </c>
      <c r="R66" s="332"/>
      <c r="S66" s="332"/>
      <c r="T66" s="331"/>
    </row>
    <row r="67" spans="1:20" s="140" customFormat="1" ht="21.75" customHeight="1" x14ac:dyDescent="0.3">
      <c r="A67" s="125" t="s">
        <v>798</v>
      </c>
      <c r="B67" s="124">
        <v>2116042.09</v>
      </c>
      <c r="C67" s="124">
        <v>789.89</v>
      </c>
      <c r="D67" s="124">
        <v>93405.86</v>
      </c>
      <c r="E67" s="124">
        <v>323752.39</v>
      </c>
      <c r="F67" s="121">
        <v>2533990.23</v>
      </c>
      <c r="G67" s="98">
        <v>244</v>
      </c>
      <c r="H67" s="99" t="s">
        <v>721</v>
      </c>
      <c r="I67" s="124">
        <f t="shared" si="20"/>
        <v>10385.205860655738</v>
      </c>
      <c r="J67" s="443">
        <v>2326986.9900000002</v>
      </c>
      <c r="K67" s="443">
        <v>135299.41</v>
      </c>
      <c r="L67" s="443">
        <v>152486.81</v>
      </c>
      <c r="M67" s="443">
        <v>147782.31</v>
      </c>
      <c r="N67" s="121">
        <f t="shared" si="1"/>
        <v>2762555.5200000005</v>
      </c>
      <c r="O67" s="129">
        <v>222</v>
      </c>
      <c r="P67" s="99" t="s">
        <v>721</v>
      </c>
      <c r="Q67" s="138">
        <f t="shared" si="14"/>
        <v>12443.943783783787</v>
      </c>
      <c r="R67" s="139">
        <f t="shared" si="17"/>
        <v>9.0199751875128784E-2</v>
      </c>
      <c r="S67" s="139">
        <f t="shared" si="18"/>
        <v>-9.0163934426229511E-2</v>
      </c>
      <c r="T67" s="327">
        <f t="shared" si="19"/>
        <v>0.19823756512401541</v>
      </c>
    </row>
    <row r="68" spans="1:20" s="140" customFormat="1" ht="21.75" customHeight="1" x14ac:dyDescent="0.3">
      <c r="A68" s="125" t="s">
        <v>799</v>
      </c>
      <c r="B68" s="124">
        <v>7397503.29</v>
      </c>
      <c r="C68" s="124">
        <v>2761.37</v>
      </c>
      <c r="D68" s="124">
        <v>326538.96999999997</v>
      </c>
      <c r="E68" s="124">
        <v>1131810.8500000001</v>
      </c>
      <c r="F68" s="121">
        <v>8858614.4800000004</v>
      </c>
      <c r="G68" s="98">
        <v>345</v>
      </c>
      <c r="H68" s="99" t="s">
        <v>721</v>
      </c>
      <c r="I68" s="124">
        <f t="shared" si="20"/>
        <v>25677.143420289856</v>
      </c>
      <c r="J68" s="443">
        <v>6366857.5800000001</v>
      </c>
      <c r="K68" s="443">
        <v>370192.05</v>
      </c>
      <c r="L68" s="443">
        <v>417218.42</v>
      </c>
      <c r="M68" s="443">
        <v>404346.43</v>
      </c>
      <c r="N68" s="121">
        <f t="shared" si="1"/>
        <v>7558614.4799999995</v>
      </c>
      <c r="O68" s="129">
        <v>247</v>
      </c>
      <c r="P68" s="99" t="s">
        <v>721</v>
      </c>
      <c r="Q68" s="138">
        <f t="shared" si="14"/>
        <v>30601.678056680161</v>
      </c>
      <c r="R68" s="139">
        <f t="shared" ref="R68:S71" si="21">(N68-F68)/F68</f>
        <v>-0.14674981092528602</v>
      </c>
      <c r="S68" s="139">
        <f t="shared" si="21"/>
        <v>-0.28405797101449276</v>
      </c>
      <c r="T68" s="327">
        <f>(Q68-I68)/I68</f>
        <v>0.19178670133917544</v>
      </c>
    </row>
    <row r="69" spans="1:20" s="140" customFormat="1" ht="21.75" customHeight="1" x14ac:dyDescent="0.3">
      <c r="A69" s="125" t="s">
        <v>800</v>
      </c>
      <c r="B69" s="124">
        <v>28469024.300000001</v>
      </c>
      <c r="C69" s="124">
        <v>10627.05</v>
      </c>
      <c r="D69" s="124">
        <v>1256673.44</v>
      </c>
      <c r="E69" s="124">
        <v>4355733.18</v>
      </c>
      <c r="F69" s="121">
        <v>34092057.969999999</v>
      </c>
      <c r="G69" s="98">
        <v>949035</v>
      </c>
      <c r="H69" s="99" t="s">
        <v>723</v>
      </c>
      <c r="I69" s="124">
        <f t="shared" si="20"/>
        <v>35.922866880568158</v>
      </c>
      <c r="J69" s="443">
        <v>22314286.710000001</v>
      </c>
      <c r="K69" s="443">
        <v>1297433.06</v>
      </c>
      <c r="L69" s="443">
        <v>1462249.05</v>
      </c>
      <c r="M69" s="443">
        <v>1417135.88</v>
      </c>
      <c r="N69" s="121">
        <f t="shared" si="1"/>
        <v>26491104.699999999</v>
      </c>
      <c r="O69" s="129">
        <v>884870</v>
      </c>
      <c r="P69" s="99" t="s">
        <v>723</v>
      </c>
      <c r="Q69" s="138">
        <f t="shared" si="14"/>
        <v>29.937849288596063</v>
      </c>
      <c r="R69" s="139">
        <f t="shared" si="21"/>
        <v>-0.2229537822764649</v>
      </c>
      <c r="S69" s="139">
        <f t="shared" si="21"/>
        <v>-6.7610783585431516E-2</v>
      </c>
      <c r="T69" s="327">
        <f>(Q69-I69)/I69</f>
        <v>-0.16660745958473558</v>
      </c>
    </row>
    <row r="70" spans="1:20" s="140" customFormat="1" ht="21.75" customHeight="1" x14ac:dyDescent="0.3">
      <c r="A70" s="125" t="s">
        <v>801</v>
      </c>
      <c r="B70" s="124">
        <v>1201657.5</v>
      </c>
      <c r="C70" s="124">
        <v>448.56</v>
      </c>
      <c r="D70" s="124">
        <v>53043.3</v>
      </c>
      <c r="E70" s="124">
        <v>183852.43</v>
      </c>
      <c r="F70" s="121">
        <v>1439001.79</v>
      </c>
      <c r="G70" s="98">
        <v>14</v>
      </c>
      <c r="H70" s="99" t="s">
        <v>711</v>
      </c>
      <c r="I70" s="124">
        <f t="shared" si="20"/>
        <v>102785.84214285715</v>
      </c>
      <c r="J70" s="443">
        <v>1550855.99</v>
      </c>
      <c r="K70" s="443">
        <v>90172.36</v>
      </c>
      <c r="L70" s="443">
        <v>101627.17</v>
      </c>
      <c r="M70" s="443">
        <v>98491.77</v>
      </c>
      <c r="N70" s="121">
        <f t="shared" si="1"/>
        <v>1841147.29</v>
      </c>
      <c r="O70" s="129">
        <v>15</v>
      </c>
      <c r="P70" s="99" t="s">
        <v>711</v>
      </c>
      <c r="Q70" s="138">
        <f t="shared" si="14"/>
        <v>122743.15266666668</v>
      </c>
      <c r="R70" s="139">
        <f t="shared" si="21"/>
        <v>0.27946143138571078</v>
      </c>
      <c r="S70" s="139">
        <f t="shared" si="21"/>
        <v>7.1428571428571425E-2</v>
      </c>
      <c r="T70" s="327">
        <f>(Q70-I70)/I70</f>
        <v>0.19416400262666345</v>
      </c>
    </row>
    <row r="71" spans="1:20" s="140" customFormat="1" ht="21.75" customHeight="1" x14ac:dyDescent="0.3">
      <c r="A71" s="125" t="s">
        <v>802</v>
      </c>
      <c r="B71" s="124">
        <v>1229380</v>
      </c>
      <c r="C71" s="124">
        <v>458.91</v>
      </c>
      <c r="D71" s="124">
        <v>54267.03</v>
      </c>
      <c r="E71" s="124">
        <v>188093.95</v>
      </c>
      <c r="F71" s="121">
        <v>1472199.89</v>
      </c>
      <c r="G71" s="98">
        <v>37</v>
      </c>
      <c r="H71" s="99" t="s">
        <v>114</v>
      </c>
      <c r="I71" s="124">
        <f t="shared" si="20"/>
        <v>39789.186216216214</v>
      </c>
      <c r="J71" s="443">
        <v>1273918.8700000001</v>
      </c>
      <c r="K71" s="443">
        <v>74070.240000000005</v>
      </c>
      <c r="L71" s="443">
        <v>83479.55</v>
      </c>
      <c r="M71" s="443">
        <v>80904.05</v>
      </c>
      <c r="N71" s="121">
        <f t="shared" si="1"/>
        <v>1512372.7100000002</v>
      </c>
      <c r="O71" s="129">
        <v>33</v>
      </c>
      <c r="P71" s="99" t="s">
        <v>114</v>
      </c>
      <c r="Q71" s="138">
        <f t="shared" si="14"/>
        <v>45829.476060606066</v>
      </c>
      <c r="R71" s="139">
        <f t="shared" si="21"/>
        <v>2.7287612417903589E-2</v>
      </c>
      <c r="S71" s="139">
        <f t="shared" si="21"/>
        <v>-0.10810810810810811</v>
      </c>
      <c r="T71" s="327">
        <f>(Q71-I71)/I71</f>
        <v>0.15180732301401309</v>
      </c>
    </row>
    <row r="72" spans="1:20" s="140" customFormat="1" ht="21.75" customHeight="1" x14ac:dyDescent="0.3">
      <c r="A72" s="125" t="s">
        <v>803</v>
      </c>
      <c r="B72" s="124">
        <v>1229379.99</v>
      </c>
      <c r="C72" s="124">
        <v>458.91</v>
      </c>
      <c r="D72" s="124">
        <v>54267.03</v>
      </c>
      <c r="E72" s="124">
        <v>188093.95</v>
      </c>
      <c r="F72" s="121">
        <v>1472199.88</v>
      </c>
      <c r="G72" s="98">
        <v>50</v>
      </c>
      <c r="H72" s="99" t="s">
        <v>114</v>
      </c>
      <c r="I72" s="124">
        <f t="shared" si="20"/>
        <v>29443.997599999999</v>
      </c>
      <c r="J72" s="77">
        <v>3644735.43</v>
      </c>
      <c r="K72" s="77">
        <v>211918.05</v>
      </c>
      <c r="L72" s="77">
        <v>238838.5</v>
      </c>
      <c r="M72" s="77">
        <v>231469.88</v>
      </c>
      <c r="N72" s="121">
        <f t="shared" ref="N72:N87" si="22">SUM(J72:M72)</f>
        <v>4326961.8600000003</v>
      </c>
      <c r="O72" s="129">
        <v>128</v>
      </c>
      <c r="P72" s="99" t="s">
        <v>114</v>
      </c>
      <c r="Q72" s="138">
        <f t="shared" si="14"/>
        <v>33804.389531250003</v>
      </c>
      <c r="R72" s="139">
        <f t="shared" si="17"/>
        <v>1.9391130367433536</v>
      </c>
      <c r="S72" s="139">
        <f t="shared" si="18"/>
        <v>1.56</v>
      </c>
      <c r="T72" s="327">
        <f t="shared" si="19"/>
        <v>0.14809102997787243</v>
      </c>
    </row>
    <row r="73" spans="1:20" s="140" customFormat="1" ht="21.75" customHeight="1" x14ac:dyDescent="0.3">
      <c r="A73" s="304" t="s">
        <v>744</v>
      </c>
      <c r="B73" s="124">
        <v>499216.89</v>
      </c>
      <c r="C73" s="124">
        <v>12.71</v>
      </c>
      <c r="D73" s="124">
        <v>22049.71</v>
      </c>
      <c r="E73" s="124">
        <v>43102.89</v>
      </c>
      <c r="F73" s="121">
        <v>564382.19999999995</v>
      </c>
      <c r="G73" s="98">
        <v>10891</v>
      </c>
      <c r="H73" s="99" t="s">
        <v>114</v>
      </c>
      <c r="I73" s="124">
        <f t="shared" si="20"/>
        <v>51.820971444311816</v>
      </c>
      <c r="J73" s="443">
        <v>705869</v>
      </c>
      <c r="K73" s="443">
        <v>41041.769999999997</v>
      </c>
      <c r="L73" s="443">
        <v>46255.4</v>
      </c>
      <c r="M73" s="443">
        <v>44828.33</v>
      </c>
      <c r="N73" s="121">
        <f t="shared" si="22"/>
        <v>837994.5</v>
      </c>
      <c r="O73" s="129">
        <v>13507</v>
      </c>
      <c r="P73" s="99" t="s">
        <v>114</v>
      </c>
      <c r="Q73" s="138">
        <f t="shared" si="14"/>
        <v>62.041497001554752</v>
      </c>
      <c r="R73" s="139">
        <f t="shared" si="17"/>
        <v>0.48479966235646704</v>
      </c>
      <c r="S73" s="139">
        <f t="shared" si="18"/>
        <v>0.24019832889541823</v>
      </c>
      <c r="T73" s="327">
        <f t="shared" si="19"/>
        <v>0.19722759478228197</v>
      </c>
    </row>
    <row r="74" spans="1:20" s="140" customFormat="1" ht="21.75" customHeight="1" x14ac:dyDescent="0.3">
      <c r="A74" s="125" t="s">
        <v>804</v>
      </c>
      <c r="B74" s="124">
        <v>143318.74</v>
      </c>
      <c r="C74" s="124">
        <v>5.23</v>
      </c>
      <c r="D74" s="124">
        <v>7371.57</v>
      </c>
      <c r="E74" s="124">
        <v>17472.47</v>
      </c>
      <c r="F74" s="121">
        <v>168168.01</v>
      </c>
      <c r="G74" s="98">
        <v>1765</v>
      </c>
      <c r="H74" s="99" t="s">
        <v>120</v>
      </c>
      <c r="I74" s="124">
        <f t="shared" si="20"/>
        <v>95.279325779036839</v>
      </c>
      <c r="J74" s="143"/>
      <c r="K74" s="144"/>
      <c r="L74" s="144"/>
      <c r="M74" s="144"/>
      <c r="N74" s="144"/>
      <c r="O74" s="329"/>
      <c r="P74" s="103"/>
      <c r="Q74" s="330"/>
      <c r="R74" s="332"/>
      <c r="S74" s="332"/>
      <c r="T74" s="331"/>
    </row>
    <row r="75" spans="1:20" s="140" customFormat="1" ht="21.75" customHeight="1" x14ac:dyDescent="0.3">
      <c r="A75" s="304" t="s">
        <v>745</v>
      </c>
      <c r="B75" s="124">
        <v>143318.75</v>
      </c>
      <c r="C75" s="124">
        <v>5.24</v>
      </c>
      <c r="D75" s="124">
        <v>7371.56</v>
      </c>
      <c r="E75" s="124">
        <v>17472.46</v>
      </c>
      <c r="F75" s="121">
        <v>168168.01</v>
      </c>
      <c r="G75" s="98">
        <v>462</v>
      </c>
      <c r="H75" s="99" t="s">
        <v>120</v>
      </c>
      <c r="I75" s="124">
        <f t="shared" si="20"/>
        <v>364.00002164502166</v>
      </c>
      <c r="J75" s="443">
        <v>59531.19</v>
      </c>
      <c r="K75" s="443">
        <v>3461.36</v>
      </c>
      <c r="L75" s="443">
        <v>3901.06</v>
      </c>
      <c r="M75" s="443">
        <v>3780.71</v>
      </c>
      <c r="N75" s="121">
        <f t="shared" si="22"/>
        <v>70674.320000000007</v>
      </c>
      <c r="O75" s="129">
        <v>158</v>
      </c>
      <c r="P75" s="99" t="s">
        <v>120</v>
      </c>
      <c r="Q75" s="138">
        <f t="shared" ref="Q75:Q87" si="23">+N75/O75</f>
        <v>447.30582278481018</v>
      </c>
      <c r="R75" s="139">
        <f t="shared" ref="R75:R84" si="24">(N75-F75)/F75</f>
        <v>-0.57973980901599531</v>
      </c>
      <c r="S75" s="139">
        <f t="shared" ref="S75:S84" si="25">(O75-G75)/G75</f>
        <v>-0.65800865800865804</v>
      </c>
      <c r="T75" s="449">
        <f t="shared" ref="T75:T84" si="26">(Q75-I75)/I75</f>
        <v>0.22886207743424145</v>
      </c>
    </row>
    <row r="76" spans="1:20" s="140" customFormat="1" ht="21.75" customHeight="1" x14ac:dyDescent="0.3">
      <c r="A76" s="304" t="s">
        <v>746</v>
      </c>
      <c r="B76" s="143"/>
      <c r="C76" s="143"/>
      <c r="D76" s="143"/>
      <c r="E76" s="143"/>
      <c r="F76" s="144"/>
      <c r="G76" s="114"/>
      <c r="H76" s="103"/>
      <c r="I76" s="143"/>
      <c r="J76" s="77">
        <v>581776.6</v>
      </c>
      <c r="K76" s="77">
        <v>33826.589999999997</v>
      </c>
      <c r="L76" s="77">
        <v>38123.660000000003</v>
      </c>
      <c r="M76" s="307">
        <v>36947.47</v>
      </c>
      <c r="N76" s="121">
        <f t="shared" si="22"/>
        <v>690674.32</v>
      </c>
      <c r="O76" s="129">
        <v>300</v>
      </c>
      <c r="P76" s="99" t="s">
        <v>120</v>
      </c>
      <c r="Q76" s="138">
        <f t="shared" si="23"/>
        <v>2302.2477333333331</v>
      </c>
      <c r="R76" s="332"/>
      <c r="S76" s="332"/>
      <c r="T76" s="331"/>
    </row>
    <row r="77" spans="1:20" s="140" customFormat="1" ht="21.75" customHeight="1" x14ac:dyDescent="0.3">
      <c r="A77" s="304" t="s">
        <v>747</v>
      </c>
      <c r="B77" s="143"/>
      <c r="C77" s="143"/>
      <c r="D77" s="143"/>
      <c r="E77" s="143"/>
      <c r="F77" s="144"/>
      <c r="G77" s="114"/>
      <c r="H77" s="103"/>
      <c r="I77" s="143"/>
      <c r="J77" s="77">
        <v>581776.6</v>
      </c>
      <c r="K77" s="77">
        <v>33826.589999999997</v>
      </c>
      <c r="L77" s="77">
        <v>38123.660000000003</v>
      </c>
      <c r="M77" s="307">
        <v>36947.47</v>
      </c>
      <c r="N77" s="121">
        <f t="shared" si="22"/>
        <v>690674.32</v>
      </c>
      <c r="O77" s="129">
        <v>60</v>
      </c>
      <c r="P77" s="99" t="s">
        <v>721</v>
      </c>
      <c r="Q77" s="138">
        <f t="shared" si="23"/>
        <v>11511.238666666666</v>
      </c>
      <c r="R77" s="332"/>
      <c r="S77" s="332"/>
      <c r="T77" s="331"/>
    </row>
    <row r="78" spans="1:20" s="140" customFormat="1" ht="21.75" customHeight="1" x14ac:dyDescent="0.3">
      <c r="A78" s="304" t="s">
        <v>748</v>
      </c>
      <c r="B78" s="143"/>
      <c r="C78" s="143"/>
      <c r="D78" s="143"/>
      <c r="E78" s="143"/>
      <c r="F78" s="144"/>
      <c r="G78" s="114"/>
      <c r="H78" s="103"/>
      <c r="I78" s="143"/>
      <c r="J78" s="77">
        <v>581776.6</v>
      </c>
      <c r="K78" s="77">
        <v>33826.589999999997</v>
      </c>
      <c r="L78" s="77">
        <v>38123.660000000003</v>
      </c>
      <c r="M78" s="307">
        <v>36947.47</v>
      </c>
      <c r="N78" s="121">
        <f t="shared" si="22"/>
        <v>690674.32</v>
      </c>
      <c r="O78" s="129">
        <v>3520</v>
      </c>
      <c r="P78" s="99" t="s">
        <v>723</v>
      </c>
      <c r="Q78" s="138">
        <f t="shared" si="23"/>
        <v>196.21429545454544</v>
      </c>
      <c r="R78" s="332"/>
      <c r="S78" s="332"/>
      <c r="T78" s="331"/>
    </row>
    <row r="79" spans="1:20" s="140" customFormat="1" ht="21.75" customHeight="1" x14ac:dyDescent="0.3">
      <c r="A79" s="304" t="s">
        <v>749</v>
      </c>
      <c r="B79" s="143"/>
      <c r="C79" s="143"/>
      <c r="D79" s="143"/>
      <c r="E79" s="143"/>
      <c r="F79" s="144"/>
      <c r="G79" s="114"/>
      <c r="H79" s="103"/>
      <c r="I79" s="143"/>
      <c r="J79" s="77">
        <v>581776.6</v>
      </c>
      <c r="K79" s="77">
        <v>33826.589999999997</v>
      </c>
      <c r="L79" s="77">
        <v>38123.660000000003</v>
      </c>
      <c r="M79" s="307">
        <v>36947.47</v>
      </c>
      <c r="N79" s="121">
        <f t="shared" si="22"/>
        <v>690674.32</v>
      </c>
      <c r="O79" s="129">
        <v>3</v>
      </c>
      <c r="P79" s="99" t="s">
        <v>120</v>
      </c>
      <c r="Q79" s="138">
        <f t="shared" si="23"/>
        <v>230224.77333333332</v>
      </c>
      <c r="R79" s="332"/>
      <c r="S79" s="332"/>
      <c r="T79" s="331"/>
    </row>
    <row r="80" spans="1:20" s="140" customFormat="1" ht="21.75" customHeight="1" x14ac:dyDescent="0.3">
      <c r="A80" s="125" t="s">
        <v>751</v>
      </c>
      <c r="B80" s="124">
        <v>10056263.209999999</v>
      </c>
      <c r="C80" s="124">
        <v>16056.84</v>
      </c>
      <c r="D80" s="124">
        <v>552412.91</v>
      </c>
      <c r="E80" s="124">
        <v>1024326.07</v>
      </c>
      <c r="F80" s="121">
        <v>11649059.029999999</v>
      </c>
      <c r="G80" s="98">
        <v>22</v>
      </c>
      <c r="H80" s="99" t="s">
        <v>112</v>
      </c>
      <c r="I80" s="124">
        <f t="shared" si="20"/>
        <v>529502.68318181811</v>
      </c>
      <c r="J80" s="443">
        <v>10347269.140000001</v>
      </c>
      <c r="K80" s="443">
        <v>601627.53</v>
      </c>
      <c r="L80" s="443">
        <v>678053.69</v>
      </c>
      <c r="M80" s="443">
        <v>657134.43999999994</v>
      </c>
      <c r="N80" s="121">
        <f t="shared" si="22"/>
        <v>12284084.799999999</v>
      </c>
      <c r="O80" s="129">
        <v>22</v>
      </c>
      <c r="P80" s="99" t="s">
        <v>112</v>
      </c>
      <c r="Q80" s="138">
        <f t="shared" si="23"/>
        <v>558367.49090909085</v>
      </c>
      <c r="R80" s="139">
        <f t="shared" si="24"/>
        <v>5.4513052802342921E-2</v>
      </c>
      <c r="S80" s="139">
        <f t="shared" si="25"/>
        <v>0</v>
      </c>
      <c r="T80" s="327">
        <f t="shared" si="26"/>
        <v>5.4513052802342983E-2</v>
      </c>
    </row>
    <row r="81" spans="1:20" s="140" customFormat="1" ht="21.75" customHeight="1" x14ac:dyDescent="0.3">
      <c r="A81" s="125" t="s">
        <v>805</v>
      </c>
      <c r="B81" s="124">
        <v>169987408.07999998</v>
      </c>
      <c r="C81" s="124">
        <v>266763.84999999998</v>
      </c>
      <c r="D81" s="124">
        <v>4017822.4</v>
      </c>
      <c r="E81" s="124">
        <v>35258239.460000001</v>
      </c>
      <c r="F81" s="121">
        <v>209530233.78999999</v>
      </c>
      <c r="G81" s="131">
        <v>310337</v>
      </c>
      <c r="H81" s="99" t="s">
        <v>120</v>
      </c>
      <c r="I81" s="124">
        <f t="shared" si="20"/>
        <v>675.17000483345521</v>
      </c>
      <c r="J81" s="77">
        <v>176461137.84999999</v>
      </c>
      <c r="K81" s="77">
        <v>10260086.640000001</v>
      </c>
      <c r="L81" s="77">
        <v>11563449.640000001</v>
      </c>
      <c r="M81" s="307">
        <v>11206695.140000001</v>
      </c>
      <c r="N81" s="121">
        <f t="shared" si="22"/>
        <v>209491369.26999998</v>
      </c>
      <c r="O81" s="98">
        <v>334922</v>
      </c>
      <c r="P81" s="99" t="s">
        <v>120</v>
      </c>
      <c r="Q81" s="138">
        <f t="shared" si="23"/>
        <v>625.49300813323691</v>
      </c>
      <c r="R81" s="139">
        <f t="shared" si="24"/>
        <v>-1.8548406736835116E-4</v>
      </c>
      <c r="S81" s="139">
        <f t="shared" si="25"/>
        <v>7.922033144613759E-2</v>
      </c>
      <c r="T81" s="327">
        <f t="shared" si="26"/>
        <v>-7.3577019631481055E-2</v>
      </c>
    </row>
    <row r="82" spans="1:20" s="140" customFormat="1" ht="37.5" x14ac:dyDescent="0.2">
      <c r="A82" s="304" t="s">
        <v>750</v>
      </c>
      <c r="B82" s="124">
        <v>29647892.5</v>
      </c>
      <c r="C82" s="124">
        <v>46526.9</v>
      </c>
      <c r="D82" s="124">
        <v>700757.59</v>
      </c>
      <c r="E82" s="124">
        <v>6149470.1600000001</v>
      </c>
      <c r="F82" s="121">
        <v>36544647.149999999</v>
      </c>
      <c r="G82" s="131">
        <v>28</v>
      </c>
      <c r="H82" s="99" t="s">
        <v>806</v>
      </c>
      <c r="I82" s="124">
        <f t="shared" si="20"/>
        <v>1305165.9696428571</v>
      </c>
      <c r="J82" s="97">
        <v>30260386.25</v>
      </c>
      <c r="K82" s="97">
        <v>1759447.94</v>
      </c>
      <c r="L82" s="97">
        <v>1982954.76</v>
      </c>
      <c r="M82" s="124">
        <v>1921776.82</v>
      </c>
      <c r="N82" s="121">
        <f t="shared" si="22"/>
        <v>35924565.770000003</v>
      </c>
      <c r="O82" s="98">
        <v>29</v>
      </c>
      <c r="P82" s="99" t="s">
        <v>806</v>
      </c>
      <c r="Q82" s="138">
        <f t="shared" si="23"/>
        <v>1238778.1300000001</v>
      </c>
      <c r="R82" s="139">
        <f t="shared" si="24"/>
        <v>-1.6967775812825034E-2</v>
      </c>
      <c r="S82" s="139">
        <f t="shared" si="25"/>
        <v>3.5714285714285712E-2</v>
      </c>
      <c r="T82" s="327">
        <f t="shared" si="26"/>
        <v>-5.086543871583106E-2</v>
      </c>
    </row>
    <row r="83" spans="1:20" s="140" customFormat="1" ht="21.75" customHeight="1" x14ac:dyDescent="0.3">
      <c r="A83" s="125" t="s">
        <v>807</v>
      </c>
      <c r="B83" s="124">
        <v>15194065.799999999</v>
      </c>
      <c r="C83" s="124">
        <v>4734154.1399999997</v>
      </c>
      <c r="D83" s="124">
        <v>239208.29</v>
      </c>
      <c r="E83" s="124">
        <v>3308383.72</v>
      </c>
      <c r="F83" s="121">
        <v>23475811.949999999</v>
      </c>
      <c r="G83" s="98">
        <v>38941</v>
      </c>
      <c r="H83" s="99" t="s">
        <v>120</v>
      </c>
      <c r="I83" s="124">
        <f t="shared" si="20"/>
        <v>602.85590893916435</v>
      </c>
      <c r="J83" s="77">
        <v>12283307.67</v>
      </c>
      <c r="K83" s="77">
        <v>714195.79</v>
      </c>
      <c r="L83" s="77">
        <v>804921.76</v>
      </c>
      <c r="M83" s="307">
        <v>780088.39</v>
      </c>
      <c r="N83" s="121">
        <f t="shared" si="22"/>
        <v>14582513.610000001</v>
      </c>
      <c r="O83" s="98">
        <v>25541</v>
      </c>
      <c r="P83" s="99" t="s">
        <v>120</v>
      </c>
      <c r="Q83" s="138">
        <f t="shared" si="23"/>
        <v>570.94528835989195</v>
      </c>
      <c r="R83" s="139">
        <f t="shared" si="24"/>
        <v>-0.37882814698556139</v>
      </c>
      <c r="S83" s="139">
        <f t="shared" si="25"/>
        <v>-0.34411032074163478</v>
      </c>
      <c r="T83" s="327">
        <f t="shared" si="26"/>
        <v>-5.2932417358942371E-2</v>
      </c>
    </row>
    <row r="84" spans="1:20" s="140" customFormat="1" ht="21.75" customHeight="1" x14ac:dyDescent="0.3">
      <c r="A84" s="125" t="s">
        <v>808</v>
      </c>
      <c r="B84" s="124">
        <v>46238360.699999981</v>
      </c>
      <c r="C84" s="124">
        <v>768992</v>
      </c>
      <c r="D84" s="124">
        <v>5033971.84</v>
      </c>
      <c r="E84" s="124">
        <v>1921970.69</v>
      </c>
      <c r="F84" s="121">
        <v>53963295.229999982</v>
      </c>
      <c r="G84" s="98">
        <v>83153</v>
      </c>
      <c r="H84" s="99" t="s">
        <v>120</v>
      </c>
      <c r="I84" s="124">
        <f t="shared" si="20"/>
        <v>648.96390064098682</v>
      </c>
      <c r="J84" s="77">
        <v>71542180.719999999</v>
      </c>
      <c r="K84" s="77">
        <v>4159720.28</v>
      </c>
      <c r="L84" s="77">
        <v>4688139.3499999996</v>
      </c>
      <c r="M84" s="307">
        <v>4543501.3</v>
      </c>
      <c r="N84" s="121">
        <f t="shared" si="22"/>
        <v>84933541.649999991</v>
      </c>
      <c r="O84" s="98">
        <v>110250</v>
      </c>
      <c r="P84" s="99" t="s">
        <v>120</v>
      </c>
      <c r="Q84" s="138">
        <f t="shared" si="23"/>
        <v>770.37225986394549</v>
      </c>
      <c r="R84" s="139">
        <f t="shared" si="24"/>
        <v>0.57391318095012522</v>
      </c>
      <c r="S84" s="139">
        <f t="shared" si="25"/>
        <v>0.32586918090748379</v>
      </c>
      <c r="T84" s="327">
        <f t="shared" si="26"/>
        <v>0.1870802969210501</v>
      </c>
    </row>
    <row r="85" spans="1:20" s="140" customFormat="1" ht="21.75" customHeight="1" x14ac:dyDescent="0.3">
      <c r="A85" s="125" t="s">
        <v>809</v>
      </c>
      <c r="B85" s="124">
        <v>6690580.0300000003</v>
      </c>
      <c r="C85" s="124">
        <v>143394.21</v>
      </c>
      <c r="D85" s="124">
        <v>484538.03</v>
      </c>
      <c r="E85" s="124">
        <v>424674.66</v>
      </c>
      <c r="F85" s="121">
        <v>7743186.9299999997</v>
      </c>
      <c r="G85" s="98">
        <v>1564</v>
      </c>
      <c r="H85" s="99" t="s">
        <v>120</v>
      </c>
      <c r="I85" s="124">
        <f t="shared" si="20"/>
        <v>4950.8867838874676</v>
      </c>
      <c r="J85" s="143"/>
      <c r="K85" s="144"/>
      <c r="L85" s="144"/>
      <c r="M85" s="144"/>
      <c r="N85" s="144"/>
      <c r="O85" s="114"/>
      <c r="P85" s="103"/>
      <c r="Q85" s="330"/>
      <c r="R85" s="332"/>
      <c r="S85" s="332"/>
      <c r="T85" s="332"/>
    </row>
    <row r="86" spans="1:20" s="140" customFormat="1" ht="21.75" customHeight="1" x14ac:dyDescent="0.3">
      <c r="A86" s="125" t="s">
        <v>810</v>
      </c>
      <c r="B86" s="124">
        <v>21860463.18</v>
      </c>
      <c r="C86" s="124">
        <v>939.81</v>
      </c>
      <c r="D86" s="124">
        <v>629035.87</v>
      </c>
      <c r="E86" s="124">
        <v>11577753.109999999</v>
      </c>
      <c r="F86" s="121">
        <v>34068191.969999999</v>
      </c>
      <c r="G86" s="98">
        <v>2593</v>
      </c>
      <c r="H86" s="99" t="s">
        <v>733</v>
      </c>
      <c r="I86" s="124">
        <f t="shared" si="20"/>
        <v>13138.523706131893</v>
      </c>
      <c r="J86" s="77">
        <v>26006829.870000001</v>
      </c>
      <c r="K86" s="77">
        <v>1512130.84</v>
      </c>
      <c r="L86" s="77">
        <v>1704220.38</v>
      </c>
      <c r="M86" s="307">
        <v>1651641.93</v>
      </c>
      <c r="N86" s="121">
        <f t="shared" si="22"/>
        <v>30874823.02</v>
      </c>
      <c r="O86" s="98">
        <v>2280</v>
      </c>
      <c r="P86" s="99" t="s">
        <v>733</v>
      </c>
      <c r="Q86" s="138">
        <f t="shared" si="23"/>
        <v>13541.589043859649</v>
      </c>
      <c r="R86" s="139">
        <f>(N86-F86)/F86</f>
        <v>-9.3734617698879877E-2</v>
      </c>
      <c r="S86" s="139">
        <f>(O86-G86)/G86</f>
        <v>-0.12070960277670652</v>
      </c>
      <c r="T86" s="327">
        <f>(Q86-I86)/I86</f>
        <v>3.0678129959124771E-2</v>
      </c>
    </row>
    <row r="87" spans="1:20" s="140" customFormat="1" ht="21.75" customHeight="1" x14ac:dyDescent="0.3">
      <c r="A87" s="125" t="s">
        <v>811</v>
      </c>
      <c r="B87" s="124">
        <v>5210253.3</v>
      </c>
      <c r="C87" s="124">
        <v>223.99</v>
      </c>
      <c r="D87" s="124">
        <v>149925.28</v>
      </c>
      <c r="E87" s="124">
        <v>2759457.82</v>
      </c>
      <c r="F87" s="121">
        <v>8119860.3899999997</v>
      </c>
      <c r="G87" s="98">
        <v>1569</v>
      </c>
      <c r="H87" s="99" t="s">
        <v>733</v>
      </c>
      <c r="I87" s="124">
        <f>+F87/G87</f>
        <v>5175.1818929254296</v>
      </c>
      <c r="J87" s="77">
        <v>7332871.8099999996</v>
      </c>
      <c r="K87" s="77">
        <v>426359.6</v>
      </c>
      <c r="L87" s="77">
        <v>480521.07</v>
      </c>
      <c r="M87" s="307">
        <v>465696.07</v>
      </c>
      <c r="N87" s="121">
        <f t="shared" si="22"/>
        <v>8705448.5499999989</v>
      </c>
      <c r="O87" s="98">
        <v>337</v>
      </c>
      <c r="P87" s="99" t="s">
        <v>733</v>
      </c>
      <c r="Q87" s="138">
        <f t="shared" si="23"/>
        <v>25832.191543026704</v>
      </c>
      <c r="R87" s="139">
        <f>(N87-F87)/F87</f>
        <v>7.2118008423048663E-2</v>
      </c>
      <c r="S87" s="139">
        <f>(O87-G87)/G87</f>
        <v>-0.78521351179094967</v>
      </c>
      <c r="T87" s="449">
        <f>(Q87-I87)/I87</f>
        <v>3.9915523893642835</v>
      </c>
    </row>
    <row r="88" spans="1:20" s="140" customFormat="1" ht="21.75" customHeight="1" x14ac:dyDescent="0.3">
      <c r="A88" s="125" t="s">
        <v>554</v>
      </c>
      <c r="B88" s="124">
        <v>622623.01</v>
      </c>
      <c r="C88" s="124">
        <v>0</v>
      </c>
      <c r="D88" s="124">
        <v>9802.2900000000009</v>
      </c>
      <c r="E88" s="124">
        <v>135571.07</v>
      </c>
      <c r="F88" s="121">
        <v>767996.37</v>
      </c>
      <c r="G88" s="98">
        <v>1</v>
      </c>
      <c r="H88" s="99" t="s">
        <v>112</v>
      </c>
      <c r="I88" s="124">
        <f>+F88/G88</f>
        <v>767996.37</v>
      </c>
      <c r="J88" s="113"/>
      <c r="K88" s="112"/>
      <c r="L88" s="112"/>
      <c r="M88" s="112"/>
      <c r="N88" s="144"/>
      <c r="O88" s="114"/>
      <c r="P88" s="103"/>
      <c r="Q88" s="330"/>
      <c r="R88" s="331"/>
      <c r="S88" s="331"/>
      <c r="T88" s="331"/>
    </row>
    <row r="89" spans="1:20" s="140" customFormat="1" ht="21.75" customHeight="1" x14ac:dyDescent="0.3">
      <c r="A89" s="125" t="s">
        <v>555</v>
      </c>
      <c r="B89" s="124">
        <v>772956.97</v>
      </c>
      <c r="C89" s="124">
        <v>0</v>
      </c>
      <c r="D89" s="124">
        <v>12169.04</v>
      </c>
      <c r="E89" s="124">
        <v>168305.08</v>
      </c>
      <c r="F89" s="121">
        <v>953431.09</v>
      </c>
      <c r="G89" s="98">
        <v>1</v>
      </c>
      <c r="H89" s="99" t="s">
        <v>112</v>
      </c>
      <c r="I89" s="124">
        <f>+F89/G89</f>
        <v>953431.09</v>
      </c>
      <c r="J89" s="113"/>
      <c r="K89" s="112"/>
      <c r="L89" s="112"/>
      <c r="M89" s="112"/>
      <c r="N89" s="144"/>
      <c r="O89" s="114"/>
      <c r="P89" s="103"/>
      <c r="Q89" s="330"/>
      <c r="R89" s="331"/>
      <c r="S89" s="331"/>
      <c r="T89" s="331"/>
    </row>
    <row r="90" spans="1:20" s="555" customFormat="1" ht="21.75" customHeight="1" thickBot="1" x14ac:dyDescent="0.25">
      <c r="A90" s="305" t="s">
        <v>643</v>
      </c>
      <c r="B90" s="554">
        <f>SUM(B6:B89)</f>
        <v>4003495226.099999</v>
      </c>
      <c r="C90" s="554">
        <f>SUM(C6:C89)</f>
        <v>311899277.74000013</v>
      </c>
      <c r="D90" s="554">
        <f>SUM(D6:D89)</f>
        <v>337078812.26999992</v>
      </c>
      <c r="E90" s="554">
        <f>SUM(E6:E89)</f>
        <v>314337604.95999998</v>
      </c>
      <c r="F90" s="554">
        <f>SUM(F6:F89)</f>
        <v>4966810921.0699997</v>
      </c>
      <c r="G90" s="615"/>
      <c r="H90" s="616"/>
      <c r="I90" s="617"/>
      <c r="J90" s="554">
        <f>SUM(J6:J89)</f>
        <v>4601851577.0100002</v>
      </c>
      <c r="K90" s="554">
        <f>SUM(K6:K89)</f>
        <v>267568238.9600001</v>
      </c>
      <c r="L90" s="554">
        <f>SUM(L6:L89)</f>
        <v>301558063.24000013</v>
      </c>
      <c r="M90" s="554">
        <f>SUM(M6:M89)</f>
        <v>292254421.26000005</v>
      </c>
      <c r="N90" s="554">
        <f>SUM(N6:N89)</f>
        <v>5463232300.4699955</v>
      </c>
      <c r="O90" s="615"/>
      <c r="P90" s="616"/>
      <c r="Q90" s="616"/>
      <c r="R90" s="616"/>
      <c r="S90" s="616"/>
      <c r="T90" s="617"/>
    </row>
    <row r="91" spans="1:20" s="80" customFormat="1" ht="21.75" customHeight="1" thickTop="1" x14ac:dyDescent="0.3">
      <c r="B91" s="81"/>
      <c r="C91" s="81"/>
      <c r="D91" s="81"/>
      <c r="E91" s="81"/>
      <c r="F91" s="81"/>
      <c r="J91" s="81"/>
      <c r="K91" s="81"/>
      <c r="L91" s="81"/>
      <c r="M91" s="81"/>
      <c r="N91" s="81"/>
      <c r="O91" s="81"/>
      <c r="P91" s="81"/>
      <c r="Q91" s="81"/>
    </row>
    <row r="92" spans="1:20" ht="21.75" customHeight="1" x14ac:dyDescent="0.3">
      <c r="A92" s="145"/>
      <c r="B92" s="146"/>
      <c r="C92" s="146"/>
      <c r="D92" s="146"/>
      <c r="E92" s="146"/>
      <c r="F92" s="146"/>
      <c r="G92" s="145"/>
      <c r="H92" s="145"/>
      <c r="I92" s="145"/>
      <c r="J92" s="146"/>
      <c r="K92" s="146"/>
      <c r="L92" s="146"/>
      <c r="M92" s="146"/>
      <c r="N92" s="146"/>
      <c r="O92" s="145"/>
      <c r="P92" s="145"/>
      <c r="Q92" s="145"/>
      <c r="R92" s="145"/>
      <c r="S92" s="145"/>
      <c r="T92" s="145"/>
    </row>
    <row r="93" spans="1:20" ht="21.75" customHeight="1" x14ac:dyDescent="0.3">
      <c r="A93" s="145"/>
      <c r="B93" s="146"/>
      <c r="C93" s="146"/>
      <c r="D93" s="146"/>
      <c r="E93" s="146"/>
      <c r="F93" s="146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</row>
    <row r="94" spans="1:20" ht="21.75" customHeight="1" x14ac:dyDescent="0.3">
      <c r="A94" s="145"/>
      <c r="B94" s="59"/>
      <c r="C94" s="59"/>
      <c r="D94" s="59"/>
      <c r="E94" s="59"/>
      <c r="F94" s="59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</row>
    <row r="95" spans="1:20" ht="21.75" customHeight="1" x14ac:dyDescent="0.3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</row>
    <row r="96" spans="1:20" ht="21.75" customHeight="1" x14ac:dyDescent="0.3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</row>
    <row r="97" spans="1:20" ht="21.75" customHeight="1" x14ac:dyDescent="0.3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</row>
    <row r="98" spans="1:20" ht="21.75" customHeight="1" x14ac:dyDescent="0.3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</row>
    <row r="99" spans="1:20" ht="21.75" customHeight="1" x14ac:dyDescent="0.3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</row>
    <row r="100" spans="1:20" x14ac:dyDescent="0.3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</row>
    <row r="101" spans="1:20" x14ac:dyDescent="0.3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</row>
    <row r="102" spans="1:20" x14ac:dyDescent="0.3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</row>
    <row r="103" spans="1:20" x14ac:dyDescent="0.3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</row>
    <row r="104" spans="1:20" x14ac:dyDescent="0.3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</row>
    <row r="105" spans="1:20" x14ac:dyDescent="0.3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</row>
    <row r="106" spans="1:20" x14ac:dyDescent="0.3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</row>
    <row r="107" spans="1:20" x14ac:dyDescent="0.3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</row>
    <row r="108" spans="1:20" x14ac:dyDescent="0.3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</row>
    <row r="109" spans="1:20" x14ac:dyDescent="0.3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</row>
    <row r="110" spans="1:20" x14ac:dyDescent="0.3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</row>
    <row r="111" spans="1:20" x14ac:dyDescent="0.3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</row>
    <row r="112" spans="1:20" x14ac:dyDescent="0.3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</row>
    <row r="113" spans="1:20" x14ac:dyDescent="0.3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</row>
    <row r="114" spans="1:20" x14ac:dyDescent="0.3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</row>
    <row r="115" spans="1:20" x14ac:dyDescent="0.3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</row>
    <row r="116" spans="1:20" x14ac:dyDescent="0.3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</row>
    <row r="117" spans="1:20" x14ac:dyDescent="0.3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</row>
    <row r="118" spans="1:20" x14ac:dyDescent="0.3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</row>
    <row r="119" spans="1:20" x14ac:dyDescent="0.3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</row>
    <row r="120" spans="1:20" x14ac:dyDescent="0.3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</row>
    <row r="121" spans="1:20" x14ac:dyDescent="0.3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</row>
    <row r="122" spans="1:20" x14ac:dyDescent="0.3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</row>
    <row r="123" spans="1:20" x14ac:dyDescent="0.3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</row>
    <row r="124" spans="1:20" x14ac:dyDescent="0.3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</row>
    <row r="125" spans="1:20" x14ac:dyDescent="0.3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</row>
    <row r="126" spans="1:20" x14ac:dyDescent="0.3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</row>
    <row r="127" spans="1:20" x14ac:dyDescent="0.3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</row>
    <row r="128" spans="1:20" x14ac:dyDescent="0.3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</row>
    <row r="129" spans="1:20" x14ac:dyDescent="0.3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</row>
    <row r="130" spans="1:20" x14ac:dyDescent="0.3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</row>
    <row r="131" spans="1:20" x14ac:dyDescent="0.3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</row>
    <row r="132" spans="1:20" x14ac:dyDescent="0.3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</row>
    <row r="133" spans="1:20" x14ac:dyDescent="0.3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</row>
    <row r="134" spans="1:20" x14ac:dyDescent="0.3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</row>
    <row r="135" spans="1:20" x14ac:dyDescent="0.3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</row>
    <row r="136" spans="1:20" x14ac:dyDescent="0.3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</row>
  </sheetData>
  <mergeCells count="6">
    <mergeCell ref="G90:I90"/>
    <mergeCell ref="O90:T90"/>
    <mergeCell ref="R4:T4"/>
    <mergeCell ref="A4:A5"/>
    <mergeCell ref="J4:Q4"/>
    <mergeCell ref="B4:I4"/>
  </mergeCells>
  <phoneticPr fontId="3" type="noConversion"/>
  <pageMargins left="0.25" right="0.17" top="0.68" bottom="0.43" header="0.5" footer="0.24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96A5-6333-435D-845B-0DC09252EB61}">
  <dimension ref="A1:AB26"/>
  <sheetViews>
    <sheetView zoomScaleNormal="100" workbookViewId="0">
      <selection activeCell="B24" sqref="B24"/>
    </sheetView>
  </sheetViews>
  <sheetFormatPr defaultRowHeight="21" x14ac:dyDescent="0.35"/>
  <cols>
    <col min="1" max="1" width="40.140625" style="270" bestFit="1" customWidth="1"/>
    <col min="2" max="2" width="101.7109375" style="270" customWidth="1"/>
    <col min="3" max="16384" width="9.140625" style="7"/>
  </cols>
  <sheetData>
    <row r="1" spans="1:28" s="22" customFormat="1" x14ac:dyDescent="0.35">
      <c r="A1" s="623" t="s">
        <v>409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21"/>
      <c r="O1" s="265"/>
      <c r="P1" s="18"/>
      <c r="Q1" s="19"/>
      <c r="R1" s="20"/>
      <c r="S1" s="260"/>
      <c r="T1" s="20"/>
      <c r="U1" s="21"/>
      <c r="V1" s="21"/>
      <c r="W1" s="21"/>
      <c r="X1" s="21"/>
      <c r="Y1" s="18"/>
      <c r="Z1" s="19"/>
      <c r="AA1" s="20"/>
      <c r="AB1" s="18"/>
    </row>
    <row r="2" spans="1:28" s="22" customFormat="1" ht="4.5" customHeight="1" x14ac:dyDescent="0.35">
      <c r="A2" s="271"/>
      <c r="B2" s="269"/>
      <c r="C2" s="16"/>
      <c r="D2" s="16"/>
      <c r="E2" s="16"/>
      <c r="F2" s="257"/>
      <c r="G2" s="19"/>
      <c r="H2" s="20"/>
      <c r="I2" s="18"/>
      <c r="J2" s="20"/>
      <c r="L2" s="21"/>
      <c r="M2" s="21"/>
      <c r="N2" s="21"/>
      <c r="O2" s="265"/>
      <c r="P2" s="18"/>
      <c r="Q2" s="19"/>
      <c r="R2" s="20"/>
      <c r="S2" s="260"/>
      <c r="T2" s="20"/>
      <c r="U2" s="21"/>
      <c r="V2" s="21"/>
      <c r="W2" s="21"/>
      <c r="X2" s="21"/>
      <c r="Y2" s="18"/>
      <c r="Z2" s="19"/>
      <c r="AA2" s="20"/>
      <c r="AB2" s="18"/>
    </row>
    <row r="3" spans="1:28" s="22" customFormat="1" x14ac:dyDescent="0.35">
      <c r="A3" s="625" t="s">
        <v>421</v>
      </c>
      <c r="B3" s="625"/>
      <c r="C3" s="16"/>
      <c r="D3" s="16"/>
      <c r="E3" s="16"/>
      <c r="F3" s="257"/>
      <c r="G3" s="19"/>
      <c r="H3" s="20"/>
      <c r="I3" s="18"/>
      <c r="J3" s="20"/>
      <c r="L3" s="21"/>
      <c r="M3" s="21"/>
      <c r="N3" s="21"/>
      <c r="O3" s="265"/>
      <c r="P3" s="18"/>
      <c r="Q3" s="19"/>
      <c r="R3" s="20"/>
      <c r="S3" s="260"/>
      <c r="T3" s="20"/>
      <c r="U3" s="21"/>
      <c r="V3" s="21"/>
      <c r="W3" s="21"/>
      <c r="X3" s="21"/>
      <c r="Y3" s="18"/>
      <c r="Z3" s="19"/>
      <c r="AA3" s="20"/>
      <c r="AB3" s="18"/>
    </row>
    <row r="4" spans="1:28" ht="63" x14ac:dyDescent="0.35">
      <c r="A4" s="453" t="s">
        <v>741</v>
      </c>
      <c r="B4" s="267" t="s">
        <v>514</v>
      </c>
    </row>
    <row r="5" spans="1:28" ht="42" x14ac:dyDescent="0.35">
      <c r="A5" s="453" t="s">
        <v>751</v>
      </c>
      <c r="B5" s="268" t="s">
        <v>44</v>
      </c>
      <c r="C5" s="16"/>
      <c r="D5" s="22"/>
      <c r="E5" s="22"/>
    </row>
    <row r="6" spans="1:28" x14ac:dyDescent="0.35">
      <c r="A6" s="511" t="s">
        <v>758</v>
      </c>
      <c r="B6" s="268" t="s">
        <v>45</v>
      </c>
      <c r="C6" s="16"/>
      <c r="D6" s="22"/>
      <c r="E6" s="22"/>
    </row>
    <row r="7" spans="1:28" x14ac:dyDescent="0.35">
      <c r="A7" s="511" t="s">
        <v>762</v>
      </c>
      <c r="B7" s="268" t="s">
        <v>46</v>
      </c>
      <c r="D7" s="22"/>
      <c r="E7" s="22"/>
    </row>
    <row r="8" spans="1:28" x14ac:dyDescent="0.35">
      <c r="A8" s="607" t="s">
        <v>764</v>
      </c>
      <c r="B8" s="462" t="s">
        <v>43</v>
      </c>
      <c r="D8" s="22"/>
      <c r="E8" s="22"/>
    </row>
    <row r="9" spans="1:28" ht="42" x14ac:dyDescent="0.35">
      <c r="A9" s="608"/>
      <c r="B9" s="460" t="s">
        <v>48</v>
      </c>
      <c r="D9" s="22"/>
      <c r="E9" s="22"/>
    </row>
    <row r="10" spans="1:28" ht="84" x14ac:dyDescent="0.35">
      <c r="A10" s="609"/>
      <c r="B10" s="461" t="s">
        <v>498</v>
      </c>
      <c r="D10" s="22"/>
      <c r="E10" s="22"/>
    </row>
    <row r="11" spans="1:28" ht="42" x14ac:dyDescent="0.35">
      <c r="A11" s="453" t="s">
        <v>767</v>
      </c>
      <c r="B11" s="268" t="s">
        <v>51</v>
      </c>
      <c r="C11" s="16"/>
      <c r="D11" s="16"/>
      <c r="E11" s="16"/>
      <c r="F11" s="16"/>
      <c r="G11" s="19"/>
      <c r="H11" s="23"/>
    </row>
    <row r="12" spans="1:28" x14ac:dyDescent="0.35">
      <c r="A12" s="511" t="s">
        <v>769</v>
      </c>
      <c r="B12" s="267" t="s">
        <v>52</v>
      </c>
      <c r="C12" s="22"/>
      <c r="D12" s="22"/>
      <c r="E12" s="22"/>
      <c r="F12" s="16"/>
      <c r="G12" s="22"/>
      <c r="H12" s="23"/>
    </row>
    <row r="13" spans="1:28" ht="21" customHeight="1" x14ac:dyDescent="0.35">
      <c r="A13" s="453" t="s">
        <v>770</v>
      </c>
      <c r="B13" s="268" t="s">
        <v>53</v>
      </c>
      <c r="C13" s="22"/>
      <c r="D13" s="22"/>
      <c r="E13" s="22"/>
      <c r="F13" s="16"/>
      <c r="G13" s="22"/>
      <c r="H13" s="22"/>
    </row>
    <row r="14" spans="1:28" x14ac:dyDescent="0.35">
      <c r="A14" s="511" t="s">
        <v>771</v>
      </c>
      <c r="B14" s="267" t="s">
        <v>54</v>
      </c>
      <c r="C14" s="22"/>
      <c r="D14" s="22"/>
      <c r="E14" s="22"/>
      <c r="G14" s="22"/>
      <c r="H14" s="23"/>
    </row>
    <row r="15" spans="1:28" ht="105" x14ac:dyDescent="0.35">
      <c r="A15" s="453" t="s">
        <v>773</v>
      </c>
      <c r="B15" s="268" t="s">
        <v>58</v>
      </c>
      <c r="C15" s="22"/>
      <c r="D15" s="22"/>
      <c r="E15" s="22"/>
      <c r="G15" s="22"/>
      <c r="H15" s="22"/>
    </row>
    <row r="16" spans="1:28" x14ac:dyDescent="0.35">
      <c r="A16" s="511" t="s">
        <v>774</v>
      </c>
      <c r="B16" s="267" t="s">
        <v>59</v>
      </c>
      <c r="C16" s="22"/>
      <c r="D16" s="22"/>
      <c r="E16" s="22"/>
      <c r="G16" s="22"/>
      <c r="H16" s="22"/>
    </row>
    <row r="17" spans="1:8" ht="42" x14ac:dyDescent="0.35">
      <c r="A17" s="453" t="s">
        <v>776</v>
      </c>
      <c r="B17" s="267" t="s">
        <v>60</v>
      </c>
      <c r="C17" s="22"/>
      <c r="D17" s="22"/>
      <c r="E17" s="22"/>
      <c r="F17" s="16"/>
      <c r="G17" s="22"/>
      <c r="H17" s="23"/>
    </row>
    <row r="18" spans="1:8" ht="42" x14ac:dyDescent="0.35">
      <c r="A18" s="512" t="s">
        <v>780</v>
      </c>
      <c r="B18" s="267" t="s">
        <v>61</v>
      </c>
      <c r="C18" s="22"/>
      <c r="D18" s="22"/>
      <c r="E18" s="22"/>
      <c r="F18" s="16"/>
      <c r="G18" s="22"/>
      <c r="H18" s="23"/>
    </row>
    <row r="19" spans="1:8" ht="42" x14ac:dyDescent="0.35">
      <c r="A19" s="453" t="s">
        <v>788</v>
      </c>
      <c r="B19" s="267" t="s">
        <v>62</v>
      </c>
      <c r="C19" s="22"/>
      <c r="D19" s="22"/>
      <c r="E19" s="22"/>
      <c r="F19" s="16"/>
      <c r="G19" s="22"/>
      <c r="H19" s="23"/>
    </row>
    <row r="20" spans="1:8" ht="42" x14ac:dyDescent="0.35">
      <c r="A20" s="453" t="s">
        <v>793</v>
      </c>
      <c r="B20" s="267" t="s">
        <v>63</v>
      </c>
      <c r="D20" s="19"/>
      <c r="E20" s="23"/>
    </row>
    <row r="21" spans="1:8" ht="42" x14ac:dyDescent="0.35">
      <c r="A21" s="453" t="s">
        <v>791</v>
      </c>
      <c r="B21" s="267" t="s">
        <v>66</v>
      </c>
      <c r="D21" s="22"/>
      <c r="E21" s="23"/>
    </row>
    <row r="22" spans="1:8" ht="129.75" customHeight="1" x14ac:dyDescent="0.35">
      <c r="A22" s="453" t="s">
        <v>303</v>
      </c>
      <c r="B22" s="267" t="s">
        <v>64</v>
      </c>
      <c r="D22" s="22"/>
      <c r="E22" s="23"/>
    </row>
    <row r="23" spans="1:8" ht="84" x14ac:dyDescent="0.35">
      <c r="A23" s="453" t="s">
        <v>796</v>
      </c>
      <c r="B23" s="267" t="s">
        <v>501</v>
      </c>
      <c r="D23" s="22"/>
      <c r="E23" s="23"/>
    </row>
    <row r="24" spans="1:8" ht="42" x14ac:dyDescent="0.35">
      <c r="A24" s="513" t="s">
        <v>745</v>
      </c>
      <c r="B24" s="267" t="s">
        <v>65</v>
      </c>
      <c r="D24" s="22"/>
      <c r="E24" s="23"/>
    </row>
    <row r="25" spans="1:8" ht="42" x14ac:dyDescent="0.35">
      <c r="A25" s="453" t="s">
        <v>811</v>
      </c>
      <c r="B25" s="267" t="s">
        <v>508</v>
      </c>
      <c r="D25" s="22"/>
      <c r="E25" s="23"/>
    </row>
    <row r="26" spans="1:8" s="458" customFormat="1" x14ac:dyDescent="0.35">
      <c r="A26" s="408"/>
      <c r="B26" s="462"/>
      <c r="D26" s="463"/>
      <c r="E26" s="464"/>
    </row>
  </sheetData>
  <mergeCells count="3">
    <mergeCell ref="A1:M1"/>
    <mergeCell ref="A3:B3"/>
    <mergeCell ref="A8:A10"/>
  </mergeCells>
  <phoneticPr fontId="3" type="noConversion"/>
  <pageMargins left="0.68" right="0.19685039370078741" top="0.55118110236220474" bottom="0.39370078740157483" header="0.31496062992125984" footer="0.23622047244094491"/>
  <pageSetup paperSize="9" scale="89" orientation="landscape" r:id="rId1"/>
  <headerFooter alignWithMargins="0"/>
  <rowBreaks count="1" manualBreakCount="1">
    <brk id="25" max="1" man="1"/>
  </rowBreaks>
  <colBreaks count="1" manualBreakCount="1">
    <brk id="2" max="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0253-EB55-4C66-918F-0451A91182C8}">
  <dimension ref="A1:AB42"/>
  <sheetViews>
    <sheetView zoomScaleNormal="100" workbookViewId="0">
      <selection activeCell="J38" sqref="J38:N38"/>
    </sheetView>
  </sheetViews>
  <sheetFormatPr defaultRowHeight="19.5" x14ac:dyDescent="0.2"/>
  <cols>
    <col min="1" max="1" width="61.5703125" style="54" customWidth="1"/>
    <col min="2" max="5" width="17.5703125" style="199" customWidth="1"/>
    <col min="6" max="6" width="19.85546875" style="199" customWidth="1"/>
    <col min="7" max="7" width="17.5703125" style="54" customWidth="1"/>
    <col min="8" max="8" width="16.42578125" style="54" customWidth="1"/>
    <col min="9" max="9" width="18.28515625" style="54" customWidth="1"/>
    <col min="10" max="10" width="18" style="54" customWidth="1"/>
    <col min="11" max="13" width="16" style="54" customWidth="1"/>
    <col min="14" max="14" width="17.5703125" style="54" customWidth="1"/>
    <col min="15" max="15" width="13.140625" style="54" customWidth="1"/>
    <col min="16" max="16" width="14" style="54" customWidth="1"/>
    <col min="17" max="17" width="12.42578125" style="54" customWidth="1"/>
    <col min="18" max="19" width="11.28515625" style="54" customWidth="1"/>
    <col min="20" max="20" width="14" style="54" customWidth="1"/>
    <col min="21" max="16384" width="9.140625" style="54"/>
  </cols>
  <sheetData>
    <row r="1" spans="1:20" x14ac:dyDescent="0.2">
      <c r="A1" s="183" t="s">
        <v>334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</row>
    <row r="2" spans="1:20" x14ac:dyDescent="0.2">
      <c r="A2" s="229" t="s">
        <v>407</v>
      </c>
      <c r="B2" s="231"/>
      <c r="C2" s="231"/>
      <c r="D2" s="231"/>
      <c r="E2" s="231"/>
      <c r="F2" s="232"/>
      <c r="G2" s="184"/>
      <c r="H2" s="184"/>
      <c r="I2" s="184"/>
      <c r="J2" s="230"/>
      <c r="K2" s="230"/>
      <c r="L2" s="230"/>
      <c r="M2" s="230"/>
      <c r="N2" s="230"/>
      <c r="O2" s="230"/>
      <c r="P2" s="230"/>
      <c r="Q2" s="230"/>
      <c r="R2" s="184"/>
    </row>
    <row r="3" spans="1:20" x14ac:dyDescent="0.2">
      <c r="A3" s="280"/>
      <c r="B3" s="281"/>
      <c r="C3" s="281"/>
      <c r="D3" s="281"/>
      <c r="E3" s="281"/>
      <c r="I3" s="551" t="s">
        <v>142</v>
      </c>
      <c r="J3" s="281"/>
      <c r="K3" s="281"/>
      <c r="L3" s="281"/>
      <c r="M3" s="281"/>
      <c r="N3" s="281"/>
      <c r="O3" s="281"/>
      <c r="P3" s="281"/>
      <c r="Q3" s="185"/>
      <c r="T3" s="185" t="s">
        <v>142</v>
      </c>
    </row>
    <row r="4" spans="1:20" x14ac:dyDescent="0.2">
      <c r="A4" s="610" t="s">
        <v>134</v>
      </c>
      <c r="B4" s="614" t="s">
        <v>552</v>
      </c>
      <c r="C4" s="612"/>
      <c r="D4" s="612"/>
      <c r="E4" s="612"/>
      <c r="F4" s="612"/>
      <c r="G4" s="612"/>
      <c r="H4" s="612"/>
      <c r="I4" s="613"/>
      <c r="J4" s="614" t="s">
        <v>306</v>
      </c>
      <c r="K4" s="612"/>
      <c r="L4" s="612"/>
      <c r="M4" s="612"/>
      <c r="N4" s="612"/>
      <c r="O4" s="612"/>
      <c r="P4" s="612"/>
      <c r="Q4" s="613"/>
      <c r="R4" s="614" t="s">
        <v>637</v>
      </c>
      <c r="S4" s="612"/>
      <c r="T4" s="613"/>
    </row>
    <row r="5" spans="1:20" ht="39" x14ac:dyDescent="0.2">
      <c r="A5" s="611"/>
      <c r="B5" s="243" t="s">
        <v>640</v>
      </c>
      <c r="C5" s="243" t="s">
        <v>641</v>
      </c>
      <c r="D5" s="243" t="s">
        <v>145</v>
      </c>
      <c r="E5" s="243" t="s">
        <v>103</v>
      </c>
      <c r="F5" s="243" t="s">
        <v>104</v>
      </c>
      <c r="G5" s="188" t="s">
        <v>105</v>
      </c>
      <c r="H5" s="188" t="s">
        <v>106</v>
      </c>
      <c r="I5" s="186" t="s">
        <v>107</v>
      </c>
      <c r="J5" s="186" t="s">
        <v>640</v>
      </c>
      <c r="K5" s="187" t="s">
        <v>641</v>
      </c>
      <c r="L5" s="188" t="s">
        <v>145</v>
      </c>
      <c r="M5" s="188" t="s">
        <v>103</v>
      </c>
      <c r="N5" s="188" t="s">
        <v>104</v>
      </c>
      <c r="O5" s="188" t="s">
        <v>105</v>
      </c>
      <c r="P5" s="188" t="s">
        <v>106</v>
      </c>
      <c r="Q5" s="186" t="s">
        <v>107</v>
      </c>
      <c r="R5" s="186" t="s">
        <v>654</v>
      </c>
      <c r="S5" s="188" t="s">
        <v>653</v>
      </c>
      <c r="T5" s="186" t="s">
        <v>650</v>
      </c>
    </row>
    <row r="6" spans="1:20" x14ac:dyDescent="0.2">
      <c r="A6" s="168" t="s">
        <v>135</v>
      </c>
      <c r="B6" s="169"/>
      <c r="C6" s="170"/>
      <c r="D6" s="170"/>
      <c r="E6" s="171"/>
      <c r="F6" s="171"/>
      <c r="G6" s="172"/>
      <c r="H6" s="173"/>
      <c r="I6" s="174"/>
      <c r="J6" s="557"/>
      <c r="K6" s="172"/>
      <c r="L6" s="173"/>
      <c r="M6" s="173"/>
      <c r="N6" s="173"/>
      <c r="O6" s="173"/>
      <c r="P6" s="173"/>
      <c r="Q6" s="179"/>
      <c r="R6" s="233"/>
      <c r="S6" s="233"/>
      <c r="T6" s="234"/>
    </row>
    <row r="7" spans="1:20" ht="39" x14ac:dyDescent="0.2">
      <c r="A7" s="153" t="s">
        <v>603</v>
      </c>
      <c r="B7" s="180">
        <v>50791893.810000002</v>
      </c>
      <c r="C7" s="155">
        <v>3942570.56</v>
      </c>
      <c r="D7" s="155">
        <v>9692489.6999999974</v>
      </c>
      <c r="E7" s="155">
        <v>3080290.46</v>
      </c>
      <c r="F7" s="155">
        <f>SUM(B7:E7)</f>
        <v>67507244.530000001</v>
      </c>
      <c r="G7" s="157">
        <v>14608</v>
      </c>
      <c r="H7" s="158" t="s">
        <v>109</v>
      </c>
      <c r="I7" s="159">
        <f>+F7/G7</f>
        <v>4621.2516792168672</v>
      </c>
      <c r="J7" s="180">
        <v>194618721.61000001</v>
      </c>
      <c r="K7" s="155">
        <v>11315834.02</v>
      </c>
      <c r="L7" s="155">
        <v>12753311.09</v>
      </c>
      <c r="M7" s="155">
        <v>12359847.1</v>
      </c>
      <c r="N7" s="155">
        <f>SUM(J7:M7)</f>
        <v>231047713.82000002</v>
      </c>
      <c r="O7" s="157">
        <v>37973</v>
      </c>
      <c r="P7" s="158" t="s">
        <v>109</v>
      </c>
      <c r="Q7" s="159">
        <f>+N7/O7</f>
        <v>6084.5262112553664</v>
      </c>
      <c r="R7" s="194">
        <f>(N7-F7)/F7</f>
        <v>2.4225617624982925</v>
      </c>
      <c r="S7" s="194">
        <f>(O7-G7)/G7</f>
        <v>1.5994660460021906</v>
      </c>
      <c r="T7" s="479">
        <f>(Q7-I7)/I7</f>
        <v>0.31664030301991053</v>
      </c>
    </row>
    <row r="8" spans="1:20" x14ac:dyDescent="0.2">
      <c r="A8" s="168" t="s">
        <v>136</v>
      </c>
      <c r="B8" s="175"/>
      <c r="C8" s="170"/>
      <c r="D8" s="170"/>
      <c r="E8" s="170"/>
      <c r="F8" s="176"/>
      <c r="G8" s="177"/>
      <c r="H8" s="178"/>
      <c r="I8" s="179"/>
      <c r="J8" s="175"/>
      <c r="K8" s="170"/>
      <c r="L8" s="170"/>
      <c r="M8" s="170"/>
      <c r="N8" s="176"/>
      <c r="O8" s="177"/>
      <c r="P8" s="178"/>
      <c r="Q8" s="179"/>
      <c r="R8" s="233"/>
      <c r="S8" s="233"/>
      <c r="T8" s="234"/>
    </row>
    <row r="9" spans="1:20" x14ac:dyDescent="0.2">
      <c r="A9" s="163" t="s">
        <v>111</v>
      </c>
      <c r="B9" s="180">
        <v>154534587.24999997</v>
      </c>
      <c r="C9" s="155">
        <v>2295156.6800000002</v>
      </c>
      <c r="D9" s="155">
        <v>12991376.789999997</v>
      </c>
      <c r="E9" s="155">
        <v>13485735.66</v>
      </c>
      <c r="F9" s="155">
        <f>SUM(B9:E9)</f>
        <v>183306856.37999997</v>
      </c>
      <c r="G9" s="157">
        <v>114</v>
      </c>
      <c r="H9" s="158" t="s">
        <v>112</v>
      </c>
      <c r="I9" s="159">
        <f>+F9/G9</f>
        <v>1607954.8805263154</v>
      </c>
      <c r="J9" s="180">
        <v>82302592.409999996</v>
      </c>
      <c r="K9" s="155">
        <v>4785369.4000000004</v>
      </c>
      <c r="L9" s="155">
        <v>5393266.1600000001</v>
      </c>
      <c r="M9" s="155">
        <v>5226873.5999999996</v>
      </c>
      <c r="N9" s="155">
        <f>SUM(J9:M9)</f>
        <v>97708101.569999993</v>
      </c>
      <c r="O9" s="157">
        <v>88</v>
      </c>
      <c r="P9" s="158" t="s">
        <v>112</v>
      </c>
      <c r="Q9" s="159">
        <f>+N9/O9</f>
        <v>1110319.3360227272</v>
      </c>
      <c r="R9" s="194">
        <f t="shared" ref="R9:S11" si="0">(N9-F9)/F9</f>
        <v>-0.46696973861442198</v>
      </c>
      <c r="S9" s="194">
        <f t="shared" si="0"/>
        <v>-0.22807017543859648</v>
      </c>
      <c r="T9" s="479">
        <f>(Q9-I9)/I9</f>
        <v>-0.30948352502322846</v>
      </c>
    </row>
    <row r="10" spans="1:20" x14ac:dyDescent="0.2">
      <c r="A10" s="163" t="s">
        <v>311</v>
      </c>
      <c r="B10" s="180">
        <v>854033104.79000008</v>
      </c>
      <c r="C10" s="155">
        <v>16501711.940000003</v>
      </c>
      <c r="D10" s="155">
        <v>70187044.659999996</v>
      </c>
      <c r="E10" s="155">
        <v>57316246.37999998</v>
      </c>
      <c r="F10" s="155">
        <f>SUM(B10:E10)</f>
        <v>998038107.7700001</v>
      </c>
      <c r="G10" s="157">
        <f>2.381*1000000</f>
        <v>2381000</v>
      </c>
      <c r="H10" s="158" t="s">
        <v>114</v>
      </c>
      <c r="I10" s="159">
        <f>+F10/G10</f>
        <v>419.16762191096183</v>
      </c>
      <c r="J10" s="180">
        <v>900591637.87</v>
      </c>
      <c r="K10" s="155">
        <v>52363644.18</v>
      </c>
      <c r="L10" s="155">
        <v>59015521.369999997</v>
      </c>
      <c r="M10" s="155">
        <v>57194779.859999999</v>
      </c>
      <c r="N10" s="155">
        <f>SUM(J10:M10)</f>
        <v>1069165583.28</v>
      </c>
      <c r="O10" s="157">
        <v>2216400</v>
      </c>
      <c r="P10" s="158" t="s">
        <v>114</v>
      </c>
      <c r="Q10" s="159">
        <f>+N10/O10</f>
        <v>482.38837000541417</v>
      </c>
      <c r="R10" s="194">
        <f t="shared" si="0"/>
        <v>7.1267294260863381E-2</v>
      </c>
      <c r="S10" s="194">
        <f t="shared" si="0"/>
        <v>-6.9130617387652249E-2</v>
      </c>
      <c r="T10" s="194">
        <f>(Q10-I10)/I10</f>
        <v>0.15082450263269973</v>
      </c>
    </row>
    <row r="11" spans="1:20" x14ac:dyDescent="0.2">
      <c r="A11" s="163" t="s">
        <v>312</v>
      </c>
      <c r="B11" s="180">
        <v>165702015.60999998</v>
      </c>
      <c r="C11" s="155">
        <v>2874316.99</v>
      </c>
      <c r="D11" s="155">
        <v>17140929.320000004</v>
      </c>
      <c r="E11" s="155">
        <v>12890680.650000004</v>
      </c>
      <c r="F11" s="155">
        <f>SUM(B11:E11)</f>
        <v>198607942.56999999</v>
      </c>
      <c r="G11" s="157">
        <f>9381*1000</f>
        <v>9381000</v>
      </c>
      <c r="H11" s="158" t="s">
        <v>116</v>
      </c>
      <c r="I11" s="159">
        <f>+F11/G11</f>
        <v>21.171297577017373</v>
      </c>
      <c r="J11" s="180">
        <v>227345372.5</v>
      </c>
      <c r="K11" s="155">
        <v>13218679.470000001</v>
      </c>
      <c r="L11" s="155">
        <v>14897879.49</v>
      </c>
      <c r="M11" s="155">
        <v>14438251.460000001</v>
      </c>
      <c r="N11" s="155">
        <f>SUM(J11:M11)</f>
        <v>269900182.92000002</v>
      </c>
      <c r="O11" s="157">
        <v>12297000</v>
      </c>
      <c r="P11" s="158" t="s">
        <v>116</v>
      </c>
      <c r="Q11" s="159">
        <f>+N11/O11</f>
        <v>21.948457584776776</v>
      </c>
      <c r="R11" s="194">
        <f t="shared" si="0"/>
        <v>0.35895966408731539</v>
      </c>
      <c r="S11" s="194">
        <f t="shared" si="0"/>
        <v>0.31084106172049886</v>
      </c>
      <c r="T11" s="194">
        <f>(Q11-I11)/I11</f>
        <v>3.6708189705058653E-2</v>
      </c>
    </row>
    <row r="12" spans="1:20" x14ac:dyDescent="0.2">
      <c r="A12" s="168" t="s">
        <v>137</v>
      </c>
      <c r="B12" s="175"/>
      <c r="C12" s="170"/>
      <c r="D12" s="170"/>
      <c r="E12" s="170"/>
      <c r="F12" s="176"/>
      <c r="G12" s="177"/>
      <c r="H12" s="178"/>
      <c r="I12" s="179"/>
      <c r="J12" s="175"/>
      <c r="K12" s="170"/>
      <c r="L12" s="170"/>
      <c r="M12" s="170"/>
      <c r="N12" s="176"/>
      <c r="O12" s="177"/>
      <c r="P12" s="178"/>
      <c r="Q12" s="179"/>
      <c r="R12" s="235"/>
      <c r="S12" s="235"/>
      <c r="T12" s="236"/>
    </row>
    <row r="13" spans="1:20" x14ac:dyDescent="0.2">
      <c r="A13" s="163" t="s">
        <v>118</v>
      </c>
      <c r="B13" s="180">
        <v>633897613.12</v>
      </c>
      <c r="C13" s="155">
        <v>7897483.7499999991</v>
      </c>
      <c r="D13" s="155">
        <v>51821541.929999992</v>
      </c>
      <c r="E13" s="155">
        <v>41071959.75999999</v>
      </c>
      <c r="F13" s="155">
        <f>SUM(B13:E13)</f>
        <v>734688598.55999994</v>
      </c>
      <c r="G13" s="157">
        <f>26.005*1000000</f>
        <v>26005000</v>
      </c>
      <c r="H13" s="158" t="s">
        <v>114</v>
      </c>
      <c r="I13" s="159">
        <f>+F13/G13</f>
        <v>28.25182074831763</v>
      </c>
      <c r="J13" s="180">
        <v>541237281.82000005</v>
      </c>
      <c r="K13" s="155">
        <v>31469486.559999999</v>
      </c>
      <c r="L13" s="155">
        <v>35467129.640000001</v>
      </c>
      <c r="M13" s="155">
        <v>34372900.979999997</v>
      </c>
      <c r="N13" s="155">
        <f>SUM(J13:M13)</f>
        <v>642546799</v>
      </c>
      <c r="O13" s="157">
        <v>12100000</v>
      </c>
      <c r="P13" s="158" t="s">
        <v>114</v>
      </c>
      <c r="Q13" s="159">
        <f>+N13/O13</f>
        <v>53.103041239669423</v>
      </c>
      <c r="R13" s="194">
        <f>(N13-F13)/F13</f>
        <v>-0.1254161283305596</v>
      </c>
      <c r="S13" s="194">
        <f>(O13-G13)/G13</f>
        <v>-0.53470486444914445</v>
      </c>
      <c r="T13" s="479">
        <f>(Q13-I13)/I13</f>
        <v>0.87963252750114029</v>
      </c>
    </row>
    <row r="14" spans="1:20" x14ac:dyDescent="0.2">
      <c r="A14" s="163" t="s">
        <v>119</v>
      </c>
      <c r="B14" s="180">
        <v>69045501.900000006</v>
      </c>
      <c r="C14" s="155">
        <v>34649.56</v>
      </c>
      <c r="D14" s="155">
        <v>4549585.5999999996</v>
      </c>
      <c r="E14" s="155">
        <v>20056363.539999999</v>
      </c>
      <c r="F14" s="155">
        <f>SUM(B14:E14)</f>
        <v>93686100.599999994</v>
      </c>
      <c r="G14" s="157">
        <v>942101</v>
      </c>
      <c r="H14" s="158" t="s">
        <v>120</v>
      </c>
      <c r="I14" s="159">
        <f>+F14/G14</f>
        <v>99.443797002656822</v>
      </c>
      <c r="J14" s="180">
        <v>179272483.71000001</v>
      </c>
      <c r="K14" s="155">
        <v>10423548.43</v>
      </c>
      <c r="L14" s="155">
        <v>11747676.350000001</v>
      </c>
      <c r="M14" s="155">
        <v>11385238.120000001</v>
      </c>
      <c r="N14" s="155">
        <f>SUM(J14:M14)</f>
        <v>212828946.61000001</v>
      </c>
      <c r="O14" s="157">
        <v>1021818</v>
      </c>
      <c r="P14" s="158" t="s">
        <v>120</v>
      </c>
      <c r="Q14" s="159">
        <f>+N14/O14</f>
        <v>208.28459335224082</v>
      </c>
      <c r="R14" s="194">
        <f>(N14-F14)/F14</f>
        <v>1.2717238229253405</v>
      </c>
      <c r="S14" s="194">
        <f>(O14-G14)/G14</f>
        <v>8.4616192955956945E-2</v>
      </c>
      <c r="T14" s="479">
        <f>(Q14-I14)/I14</f>
        <v>1.0944955807216021</v>
      </c>
    </row>
    <row r="15" spans="1:20" x14ac:dyDescent="0.2">
      <c r="A15" s="163" t="s">
        <v>313</v>
      </c>
      <c r="B15" s="556"/>
      <c r="C15" s="495"/>
      <c r="D15" s="495"/>
      <c r="E15" s="495"/>
      <c r="F15" s="495"/>
      <c r="G15" s="471"/>
      <c r="H15" s="472"/>
      <c r="I15" s="473"/>
      <c r="J15" s="180">
        <v>85926169.890000001</v>
      </c>
      <c r="K15" s="155">
        <v>4996057.26</v>
      </c>
      <c r="L15" s="155">
        <v>5630718.1900000004</v>
      </c>
      <c r="M15" s="155">
        <v>5456999.7800000003</v>
      </c>
      <c r="N15" s="155">
        <f>SUM(J15:M15)</f>
        <v>102009945.12</v>
      </c>
      <c r="O15" s="157">
        <v>96687100</v>
      </c>
      <c r="P15" s="158" t="s">
        <v>114</v>
      </c>
      <c r="Q15" s="159">
        <f>+N15/O15</f>
        <v>1.0550522781219005</v>
      </c>
      <c r="R15" s="196"/>
      <c r="S15" s="196"/>
      <c r="T15" s="196"/>
    </row>
    <row r="16" spans="1:20" x14ac:dyDescent="0.2">
      <c r="A16" s="163" t="s">
        <v>314</v>
      </c>
      <c r="B16" s="556"/>
      <c r="C16" s="495"/>
      <c r="D16" s="495"/>
      <c r="E16" s="495"/>
      <c r="F16" s="495"/>
      <c r="G16" s="471"/>
      <c r="H16" s="472"/>
      <c r="I16" s="473"/>
      <c r="J16" s="180">
        <v>96213776.909999996</v>
      </c>
      <c r="K16" s="155">
        <v>5594215.8099999996</v>
      </c>
      <c r="L16" s="155">
        <v>6304862.2400000002</v>
      </c>
      <c r="M16" s="155">
        <v>6110345.2000000002</v>
      </c>
      <c r="N16" s="155">
        <f>SUM(J16:M16)</f>
        <v>114223200.16</v>
      </c>
      <c r="O16" s="157">
        <v>677</v>
      </c>
      <c r="P16" s="158" t="s">
        <v>124</v>
      </c>
      <c r="Q16" s="159">
        <f>+N16/O16</f>
        <v>168719.64573116691</v>
      </c>
      <c r="R16" s="196"/>
      <c r="S16" s="196"/>
      <c r="T16" s="196"/>
    </row>
    <row r="17" spans="1:21" x14ac:dyDescent="0.2">
      <c r="A17" s="163" t="s">
        <v>342</v>
      </c>
      <c r="B17" s="180">
        <v>542458768.51999998</v>
      </c>
      <c r="C17" s="155">
        <v>9970498.6700000037</v>
      </c>
      <c r="D17" s="155">
        <v>47600736.970000029</v>
      </c>
      <c r="E17" s="155">
        <v>31968922.940000009</v>
      </c>
      <c r="F17" s="155">
        <f>SUM(B17:E17)</f>
        <v>631998927.10000002</v>
      </c>
      <c r="G17" s="157">
        <v>3487155</v>
      </c>
      <c r="H17" s="158" t="s">
        <v>120</v>
      </c>
      <c r="I17" s="159">
        <f>+F17/G17</f>
        <v>181.23625909946648</v>
      </c>
      <c r="J17" s="180">
        <v>491650222.42000002</v>
      </c>
      <c r="K17" s="155">
        <v>28586316.18</v>
      </c>
      <c r="L17" s="155">
        <v>32217703.329999998</v>
      </c>
      <c r="M17" s="155">
        <v>31223725.670000002</v>
      </c>
      <c r="N17" s="155">
        <f>SUM(J17:M17)</f>
        <v>583677967.60000002</v>
      </c>
      <c r="O17" s="157">
        <v>2997461</v>
      </c>
      <c r="P17" s="158" t="s">
        <v>706</v>
      </c>
      <c r="Q17" s="159">
        <f>+N17/O17</f>
        <v>194.72412405032125</v>
      </c>
      <c r="R17" s="194">
        <f>(N17-F17)/F17</f>
        <v>-7.6457344194754084E-2</v>
      </c>
      <c r="S17" s="194">
        <f>(O17-G17)/G17</f>
        <v>-0.14042794197562197</v>
      </c>
      <c r="T17" s="194">
        <f>(Q17-I17)/I17</f>
        <v>7.442144865422505E-2</v>
      </c>
    </row>
    <row r="18" spans="1:21" x14ac:dyDescent="0.2">
      <c r="A18" s="168" t="s">
        <v>630</v>
      </c>
      <c r="B18" s="175"/>
      <c r="C18" s="170"/>
      <c r="D18" s="170"/>
      <c r="E18" s="170"/>
      <c r="F18" s="176"/>
      <c r="G18" s="177"/>
      <c r="H18" s="178"/>
      <c r="I18" s="179"/>
      <c r="J18" s="175"/>
      <c r="K18" s="170"/>
      <c r="L18" s="170"/>
      <c r="M18" s="170"/>
      <c r="N18" s="176"/>
      <c r="O18" s="177"/>
      <c r="P18" s="178"/>
      <c r="Q18" s="179"/>
      <c r="R18" s="235"/>
      <c r="S18" s="235"/>
      <c r="T18" s="236"/>
    </row>
    <row r="19" spans="1:21" x14ac:dyDescent="0.2">
      <c r="A19" s="163" t="s">
        <v>123</v>
      </c>
      <c r="B19" s="180">
        <v>142740367.22999999</v>
      </c>
      <c r="C19" s="155">
        <v>1857870.91</v>
      </c>
      <c r="D19" s="155">
        <v>12403317.59</v>
      </c>
      <c r="E19" s="155">
        <v>6496754.8100000005</v>
      </c>
      <c r="F19" s="155">
        <f>SUM(B19:E19)</f>
        <v>163498310.53999999</v>
      </c>
      <c r="G19" s="157">
        <v>25783</v>
      </c>
      <c r="H19" s="158" t="s">
        <v>124</v>
      </c>
      <c r="I19" s="159">
        <f>+F19/G19</f>
        <v>6341.322209983322</v>
      </c>
      <c r="J19" s="180">
        <v>184813222.38999999</v>
      </c>
      <c r="K19" s="155">
        <v>10745706.939999999</v>
      </c>
      <c r="L19" s="155">
        <v>12110759.439999999</v>
      </c>
      <c r="M19" s="155">
        <v>11737119.380000001</v>
      </c>
      <c r="N19" s="155">
        <f>SUM(J19:M19)</f>
        <v>219406808.14999998</v>
      </c>
      <c r="O19" s="157">
        <v>21442</v>
      </c>
      <c r="P19" s="158" t="s">
        <v>124</v>
      </c>
      <c r="Q19" s="159">
        <f>+N19/O19</f>
        <v>10232.571968566364</v>
      </c>
      <c r="R19" s="194">
        <f t="shared" ref="R19:S22" si="1">(N19-F19)/F19</f>
        <v>0.34195153103017495</v>
      </c>
      <c r="S19" s="194">
        <f t="shared" si="1"/>
        <v>-0.16836675328704961</v>
      </c>
      <c r="T19" s="479">
        <f>(Q19-I19)/I19</f>
        <v>0.61363381795312943</v>
      </c>
    </row>
    <row r="20" spans="1:21" x14ac:dyDescent="0.2">
      <c r="A20" s="163" t="s">
        <v>125</v>
      </c>
      <c r="B20" s="180">
        <v>222678174.56</v>
      </c>
      <c r="C20" s="155">
        <v>2197454.7200000002</v>
      </c>
      <c r="D20" s="155">
        <v>18279553.669999998</v>
      </c>
      <c r="E20" s="155">
        <v>11145133.16</v>
      </c>
      <c r="F20" s="155">
        <f>SUM(B20:E20)</f>
        <v>254300316.10999998</v>
      </c>
      <c r="G20" s="157">
        <v>2053</v>
      </c>
      <c r="H20" s="158" t="s">
        <v>126</v>
      </c>
      <c r="I20" s="159">
        <f>+F20/G20</f>
        <v>123867.66493424257</v>
      </c>
      <c r="J20" s="180">
        <v>244444941.69999999</v>
      </c>
      <c r="K20" s="155">
        <v>14212910.060000001</v>
      </c>
      <c r="L20" s="155">
        <v>16018409.539999999</v>
      </c>
      <c r="M20" s="155">
        <v>15524211.02</v>
      </c>
      <c r="N20" s="155">
        <f>SUM(J20:M20)</f>
        <v>290200472.31999999</v>
      </c>
      <c r="O20" s="157">
        <v>2305</v>
      </c>
      <c r="P20" s="158" t="s">
        <v>126</v>
      </c>
      <c r="Q20" s="159">
        <f>+N20/O20</f>
        <v>125900.4218308026</v>
      </c>
      <c r="R20" s="194">
        <f t="shared" si="1"/>
        <v>0.14117228306735985</v>
      </c>
      <c r="S20" s="194">
        <f t="shared" si="1"/>
        <v>0.12274719922065271</v>
      </c>
      <c r="T20" s="194">
        <f>(Q20-I20)/I20</f>
        <v>1.6410714593184293E-2</v>
      </c>
    </row>
    <row r="21" spans="1:21" x14ac:dyDescent="0.2">
      <c r="A21" s="163" t="s">
        <v>343</v>
      </c>
      <c r="B21" s="180">
        <v>467279414.98999995</v>
      </c>
      <c r="C21" s="155">
        <v>7214839.8599999994</v>
      </c>
      <c r="D21" s="155">
        <v>21041875.939999998</v>
      </c>
      <c r="E21" s="155">
        <v>83335157.439999998</v>
      </c>
      <c r="F21" s="155">
        <f>SUM(B21:E21)</f>
        <v>578871288.23000002</v>
      </c>
      <c r="G21" s="157">
        <v>312930</v>
      </c>
      <c r="H21" s="158" t="s">
        <v>120</v>
      </c>
      <c r="I21" s="159">
        <f>+F21/G21</f>
        <v>1849.842738727511</v>
      </c>
      <c r="J21" s="180">
        <v>269563626.76999998</v>
      </c>
      <c r="K21" s="155">
        <v>15673400.960000001</v>
      </c>
      <c r="L21" s="155">
        <v>17664430.030000001</v>
      </c>
      <c r="M21" s="155">
        <v>17119448.640000001</v>
      </c>
      <c r="N21" s="155">
        <f>SUM(J21:M21)</f>
        <v>320020906.39999998</v>
      </c>
      <c r="O21" s="157">
        <v>320174</v>
      </c>
      <c r="P21" s="158" t="s">
        <v>120</v>
      </c>
      <c r="Q21" s="159">
        <f>+N21/O21</f>
        <v>999.52184249814161</v>
      </c>
      <c r="R21" s="194">
        <f t="shared" si="1"/>
        <v>-0.44716396735011726</v>
      </c>
      <c r="S21" s="194">
        <f t="shared" si="1"/>
        <v>2.3148947048860769E-2</v>
      </c>
      <c r="T21" s="479">
        <f>(Q21-I21)/I21</f>
        <v>-0.45967199180093382</v>
      </c>
    </row>
    <row r="22" spans="1:21" x14ac:dyDescent="0.2">
      <c r="A22" s="163" t="s">
        <v>344</v>
      </c>
      <c r="B22" s="180">
        <v>70884243.489999965</v>
      </c>
      <c r="C22" s="155">
        <v>579704.19999999995</v>
      </c>
      <c r="D22" s="155">
        <v>3803056.86</v>
      </c>
      <c r="E22" s="155">
        <v>3815852.25</v>
      </c>
      <c r="F22" s="155">
        <f>SUM(B22:E22)</f>
        <v>79082856.799999967</v>
      </c>
      <c r="G22" s="157">
        <v>51</v>
      </c>
      <c r="H22" s="158" t="s">
        <v>128</v>
      </c>
      <c r="I22" s="159">
        <f>+F22/G22</f>
        <v>1550644.2509803914</v>
      </c>
      <c r="J22" s="180">
        <v>67303188.980000004</v>
      </c>
      <c r="K22" s="155">
        <v>3913250.01</v>
      </c>
      <c r="L22" s="155">
        <v>4410359.3899999997</v>
      </c>
      <c r="M22" s="155">
        <v>4274291.38</v>
      </c>
      <c r="N22" s="155">
        <f>SUM(J22:M22)</f>
        <v>79901089.760000005</v>
      </c>
      <c r="O22" s="157">
        <v>45</v>
      </c>
      <c r="P22" s="158" t="s">
        <v>128</v>
      </c>
      <c r="Q22" s="159">
        <f>+N22/O22</f>
        <v>1775579.7724444445</v>
      </c>
      <c r="R22" s="194">
        <f t="shared" si="1"/>
        <v>1.0346527592817543E-2</v>
      </c>
      <c r="S22" s="194">
        <f t="shared" si="1"/>
        <v>-0.11764705882352941</v>
      </c>
      <c r="T22" s="194">
        <f>(Q22-I22)/I22</f>
        <v>0.14505939793852657</v>
      </c>
    </row>
    <row r="23" spans="1:21" x14ac:dyDescent="0.2">
      <c r="A23" s="168" t="s">
        <v>631</v>
      </c>
      <c r="B23" s="175"/>
      <c r="C23" s="170"/>
      <c r="D23" s="170"/>
      <c r="E23" s="170"/>
      <c r="F23" s="176"/>
      <c r="G23" s="177"/>
      <c r="H23" s="178"/>
      <c r="I23" s="179"/>
      <c r="J23" s="175"/>
      <c r="K23" s="170"/>
      <c r="L23" s="170"/>
      <c r="M23" s="170"/>
      <c r="N23" s="176"/>
      <c r="O23" s="177"/>
      <c r="P23" s="178"/>
      <c r="Q23" s="179"/>
      <c r="R23" s="235"/>
      <c r="S23" s="235"/>
      <c r="T23" s="236"/>
    </row>
    <row r="24" spans="1:21" x14ac:dyDescent="0.2">
      <c r="A24" s="163" t="s">
        <v>356</v>
      </c>
      <c r="B24" s="180">
        <v>444626095.05999994</v>
      </c>
      <c r="C24" s="180">
        <v>19959701.450000003</v>
      </c>
      <c r="D24" s="180">
        <v>46792422.219999999</v>
      </c>
      <c r="E24" s="180">
        <v>20851891.930000003</v>
      </c>
      <c r="F24" s="155">
        <f>SUM(B24:E24)</f>
        <v>532230110.65999991</v>
      </c>
      <c r="G24" s="157">
        <v>86999</v>
      </c>
      <c r="H24" s="158" t="s">
        <v>109</v>
      </c>
      <c r="I24" s="159">
        <f>+F24/G24</f>
        <v>6117.6577967562835</v>
      </c>
      <c r="J24" s="180">
        <v>549881699.88999999</v>
      </c>
      <c r="K24" s="180">
        <v>31972104.18</v>
      </c>
      <c r="L24" s="180">
        <v>36033595.969999999</v>
      </c>
      <c r="M24" s="180">
        <v>34921890.730000004</v>
      </c>
      <c r="N24" s="155">
        <f>SUM(J24:M24)</f>
        <v>652809290.76999998</v>
      </c>
      <c r="O24" s="157">
        <v>89418</v>
      </c>
      <c r="P24" s="158" t="s">
        <v>109</v>
      </c>
      <c r="Q24" s="159">
        <f>+N24/O24</f>
        <v>7300.6474174103641</v>
      </c>
      <c r="R24" s="194">
        <f>(N24-F24)/F24</f>
        <v>0.22655460052884654</v>
      </c>
      <c r="S24" s="194">
        <f>(O24-G24)/G24</f>
        <v>2.7804917297899977E-2</v>
      </c>
      <c r="T24" s="194">
        <f>(Q24-I24)/I24</f>
        <v>0.1933729639603784</v>
      </c>
    </row>
    <row r="25" spans="1:21" ht="50.25" customHeight="1" x14ac:dyDescent="0.2">
      <c r="A25" s="164" t="s">
        <v>131</v>
      </c>
      <c r="B25" s="180">
        <v>133444616.47000003</v>
      </c>
      <c r="C25" s="155">
        <v>1912490.92</v>
      </c>
      <c r="D25" s="155">
        <v>13183951.660000009</v>
      </c>
      <c r="E25" s="155">
        <v>6174497.3400000008</v>
      </c>
      <c r="F25" s="155">
        <f>SUM(B25:E25)</f>
        <v>154715556.39000002</v>
      </c>
      <c r="G25" s="157">
        <v>24279</v>
      </c>
      <c r="H25" s="158" t="s">
        <v>109</v>
      </c>
      <c r="I25" s="159">
        <f>+F25/G25</f>
        <v>6372.4023390584462</v>
      </c>
      <c r="J25" s="180">
        <v>202572300.05000001</v>
      </c>
      <c r="K25" s="155">
        <v>11778283.74</v>
      </c>
      <c r="L25" s="155">
        <v>13274506.890000001</v>
      </c>
      <c r="M25" s="155">
        <v>12864963.01</v>
      </c>
      <c r="N25" s="155">
        <f>SUM(J25:M25)</f>
        <v>240490053.69</v>
      </c>
      <c r="O25" s="157">
        <v>24124</v>
      </c>
      <c r="P25" s="158" t="s">
        <v>109</v>
      </c>
      <c r="Q25" s="159">
        <f>+N25/O25</f>
        <v>9968.9128540043112</v>
      </c>
      <c r="R25" s="194">
        <f>(N25-F25)/F25</f>
        <v>0.55440124639944732</v>
      </c>
      <c r="S25" s="194">
        <f>(O25-G25)/G25</f>
        <v>-6.3841179620247948E-3</v>
      </c>
      <c r="T25" s="479">
        <f>(Q25-I25)/I25</f>
        <v>0.56438848703913869</v>
      </c>
    </row>
    <row r="26" spans="1:21" x14ac:dyDescent="0.2">
      <c r="A26" s="168" t="s">
        <v>358</v>
      </c>
      <c r="B26" s="175"/>
      <c r="C26" s="170"/>
      <c r="D26" s="170"/>
      <c r="E26" s="170"/>
      <c r="F26" s="176"/>
      <c r="G26" s="177"/>
      <c r="H26" s="178"/>
      <c r="I26" s="179"/>
      <c r="J26" s="175"/>
      <c r="K26" s="170"/>
      <c r="L26" s="170"/>
      <c r="M26" s="170"/>
      <c r="N26" s="176"/>
      <c r="O26" s="177"/>
      <c r="P26" s="178"/>
      <c r="Q26" s="179"/>
      <c r="R26" s="235"/>
      <c r="S26" s="235"/>
      <c r="T26" s="236"/>
    </row>
    <row r="27" spans="1:21" x14ac:dyDescent="0.2">
      <c r="A27" s="163" t="s">
        <v>346</v>
      </c>
      <c r="B27" s="180">
        <v>3542711.83</v>
      </c>
      <c r="C27" s="155">
        <v>16180510.550000001</v>
      </c>
      <c r="D27" s="155">
        <v>523415.49</v>
      </c>
      <c r="E27" s="155">
        <v>182595.08</v>
      </c>
      <c r="F27" s="155">
        <f>SUM(B27:E27)</f>
        <v>20429232.949999999</v>
      </c>
      <c r="G27" s="157">
        <v>5854</v>
      </c>
      <c r="H27" s="158" t="s">
        <v>109</v>
      </c>
      <c r="I27" s="159">
        <f>+F27/G27</f>
        <v>3489.7903911855142</v>
      </c>
      <c r="J27" s="180">
        <v>2260479.85</v>
      </c>
      <c r="K27" s="155">
        <v>131432.45000000001</v>
      </c>
      <c r="L27" s="155">
        <v>148128.62</v>
      </c>
      <c r="M27" s="155">
        <v>143558.57</v>
      </c>
      <c r="N27" s="155">
        <f>SUM(J27:M27)</f>
        <v>2683599.4900000002</v>
      </c>
      <c r="O27" s="157">
        <v>651</v>
      </c>
      <c r="P27" s="158" t="s">
        <v>109</v>
      </c>
      <c r="Q27" s="159">
        <f>+N27/O27</f>
        <v>4122.272642089094</v>
      </c>
      <c r="R27" s="194">
        <f>(N27-F27)/F27</f>
        <v>-0.86863924374605561</v>
      </c>
      <c r="S27" s="194">
        <f>(O27-G27)/G27</f>
        <v>-0.88879398701742396</v>
      </c>
      <c r="T27" s="194">
        <f>(Q27-I27)/I27</f>
        <v>0.18123789110689817</v>
      </c>
    </row>
    <row r="28" spans="1:21" x14ac:dyDescent="0.2">
      <c r="A28" s="168" t="s">
        <v>359</v>
      </c>
      <c r="B28" s="175"/>
      <c r="C28" s="170"/>
      <c r="D28" s="170"/>
      <c r="E28" s="170"/>
      <c r="F28" s="176"/>
      <c r="G28" s="177"/>
      <c r="H28" s="178"/>
      <c r="I28" s="179"/>
      <c r="J28" s="175"/>
      <c r="K28" s="170"/>
      <c r="L28" s="170"/>
      <c r="M28" s="170"/>
      <c r="N28" s="176"/>
      <c r="O28" s="177"/>
      <c r="P28" s="178"/>
      <c r="Q28" s="179"/>
      <c r="R28" s="235"/>
      <c r="S28" s="235"/>
      <c r="T28" s="236"/>
    </row>
    <row r="29" spans="1:21" x14ac:dyDescent="0.2">
      <c r="A29" s="163" t="s">
        <v>348</v>
      </c>
      <c r="B29" s="180">
        <v>868910.79</v>
      </c>
      <c r="C29" s="155">
        <v>3968547.52</v>
      </c>
      <c r="D29" s="155">
        <v>128376.62</v>
      </c>
      <c r="E29" s="155">
        <v>44784.57</v>
      </c>
      <c r="F29" s="155">
        <f>SUM(B29:E29)</f>
        <v>5010619.5000000009</v>
      </c>
      <c r="G29" s="157">
        <v>452</v>
      </c>
      <c r="H29" s="158" t="s">
        <v>109</v>
      </c>
      <c r="I29" s="159">
        <f>+F29/G29</f>
        <v>11085.441371681418</v>
      </c>
      <c r="J29" s="180">
        <v>27859602.420000002</v>
      </c>
      <c r="K29" s="155">
        <v>1619857.71</v>
      </c>
      <c r="L29" s="155">
        <v>1825632.05</v>
      </c>
      <c r="M29" s="155">
        <v>1769307.82</v>
      </c>
      <c r="N29" s="155">
        <f>SUM(J29:M29)</f>
        <v>33074400.000000004</v>
      </c>
      <c r="O29" s="157">
        <v>3727</v>
      </c>
      <c r="P29" s="158" t="s">
        <v>109</v>
      </c>
      <c r="Q29" s="159">
        <f>+N29/O29</f>
        <v>8874.268848940168</v>
      </c>
      <c r="R29" s="194">
        <f>(N29-F29)/F29</f>
        <v>5.6008604325273552</v>
      </c>
      <c r="S29" s="194">
        <f>(O29-G29)/G29</f>
        <v>7.2455752212389379</v>
      </c>
      <c r="T29" s="194">
        <f>(Q29-I29)/I29</f>
        <v>-0.19946634947615655</v>
      </c>
    </row>
    <row r="30" spans="1:21" x14ac:dyDescent="0.2">
      <c r="A30" s="168" t="s">
        <v>360</v>
      </c>
      <c r="B30" s="175"/>
      <c r="C30" s="170"/>
      <c r="D30" s="170"/>
      <c r="E30" s="170"/>
      <c r="F30" s="176"/>
      <c r="G30" s="177"/>
      <c r="H30" s="178"/>
      <c r="I30" s="179"/>
      <c r="J30" s="175"/>
      <c r="K30" s="170"/>
      <c r="L30" s="170"/>
      <c r="M30" s="170"/>
      <c r="N30" s="176"/>
      <c r="O30" s="177"/>
      <c r="P30" s="178"/>
      <c r="Q30" s="179"/>
      <c r="R30" s="235"/>
      <c r="S30" s="235"/>
      <c r="T30" s="236"/>
    </row>
    <row r="31" spans="1:21" x14ac:dyDescent="0.2">
      <c r="A31" s="163" t="s">
        <v>350</v>
      </c>
      <c r="B31" s="180">
        <v>19089930.870000001</v>
      </c>
      <c r="C31" s="155">
        <v>87188809.769999996</v>
      </c>
      <c r="D31" s="155">
        <v>2820428.54</v>
      </c>
      <c r="E31" s="155">
        <v>983915.04</v>
      </c>
      <c r="F31" s="155">
        <f>SUM(B31:E31)</f>
        <v>110083084.22000001</v>
      </c>
      <c r="G31" s="157">
        <v>142</v>
      </c>
      <c r="H31" s="158" t="s">
        <v>109</v>
      </c>
      <c r="I31" s="159">
        <f>+F31/G31</f>
        <v>775232.98746478884</v>
      </c>
      <c r="J31" s="180">
        <v>2321392.7000000002</v>
      </c>
      <c r="K31" s="155">
        <v>134974.14000000001</v>
      </c>
      <c r="L31" s="155">
        <v>152120.22</v>
      </c>
      <c r="M31" s="155">
        <v>147427.01999999999</v>
      </c>
      <c r="N31" s="155">
        <f>SUM(J31:M31)</f>
        <v>2755914.0800000005</v>
      </c>
      <c r="O31" s="157">
        <v>3</v>
      </c>
      <c r="P31" s="158" t="s">
        <v>109</v>
      </c>
      <c r="Q31" s="159">
        <f>+N31/O31</f>
        <v>918638.02666666685</v>
      </c>
      <c r="R31" s="194">
        <f>(N31-F31)/F31</f>
        <v>-0.97496514474020068</v>
      </c>
      <c r="S31" s="194">
        <f>(O31-G31)/G31</f>
        <v>-0.97887323943661975</v>
      </c>
      <c r="T31" s="194">
        <f>(Q31-I31)/I31</f>
        <v>0.18498314896383519</v>
      </c>
      <c r="U31" s="55"/>
    </row>
    <row r="32" spans="1:21" ht="39" x14ac:dyDescent="0.2">
      <c r="A32" s="181" t="s">
        <v>405</v>
      </c>
      <c r="B32" s="175"/>
      <c r="C32" s="170"/>
      <c r="D32" s="170"/>
      <c r="E32" s="170"/>
      <c r="F32" s="176"/>
      <c r="G32" s="177"/>
      <c r="H32" s="178"/>
      <c r="I32" s="179"/>
      <c r="J32" s="175"/>
      <c r="K32" s="170"/>
      <c r="L32" s="170"/>
      <c r="M32" s="170"/>
      <c r="N32" s="176"/>
      <c r="O32" s="177"/>
      <c r="P32" s="178"/>
      <c r="Q32" s="179"/>
      <c r="R32" s="235"/>
      <c r="S32" s="235"/>
      <c r="T32" s="236"/>
    </row>
    <row r="33" spans="1:28" x14ac:dyDescent="0.2">
      <c r="A33" s="163" t="s">
        <v>352</v>
      </c>
      <c r="B33" s="180">
        <v>17286334.559999999</v>
      </c>
      <c r="C33" s="155">
        <v>78951303.989999995</v>
      </c>
      <c r="D33" s="155">
        <v>2553957.4500000002</v>
      </c>
      <c r="E33" s="155">
        <v>890955.79</v>
      </c>
      <c r="F33" s="155">
        <f>SUM(B33:E33)</f>
        <v>99682551.790000007</v>
      </c>
      <c r="G33" s="157">
        <v>2795</v>
      </c>
      <c r="H33" s="158" t="s">
        <v>109</v>
      </c>
      <c r="I33" s="159">
        <f>+F33/G33</f>
        <v>35664.598135957065</v>
      </c>
      <c r="J33" s="180">
        <v>185490605.53999999</v>
      </c>
      <c r="K33" s="155">
        <v>10785092.439999999</v>
      </c>
      <c r="L33" s="155">
        <v>12155148.16</v>
      </c>
      <c r="M33" s="155">
        <v>11780138.65</v>
      </c>
      <c r="N33" s="155">
        <f>SUM(J33:M33)</f>
        <v>220210984.78999999</v>
      </c>
      <c r="O33" s="157">
        <v>5148</v>
      </c>
      <c r="P33" s="158" t="s">
        <v>109</v>
      </c>
      <c r="Q33" s="159">
        <f>+N33/O33</f>
        <v>42776.026571484072</v>
      </c>
      <c r="R33" s="194">
        <f>(N33-F33)/F33</f>
        <v>1.2091226682671179</v>
      </c>
      <c r="S33" s="194">
        <f>(O33-G33)/G33</f>
        <v>0.8418604651162791</v>
      </c>
      <c r="T33" s="194">
        <f>(Q33-I33)/I33</f>
        <v>0.19939740827633948</v>
      </c>
    </row>
    <row r="34" spans="1:28" x14ac:dyDescent="0.2">
      <c r="A34" s="168" t="s">
        <v>371</v>
      </c>
      <c r="B34" s="175"/>
      <c r="C34" s="170"/>
      <c r="D34" s="170"/>
      <c r="E34" s="170"/>
      <c r="F34" s="176"/>
      <c r="G34" s="177"/>
      <c r="H34" s="178"/>
      <c r="I34" s="179"/>
      <c r="J34" s="175"/>
      <c r="K34" s="170"/>
      <c r="L34" s="170"/>
      <c r="M34" s="170"/>
      <c r="N34" s="176"/>
      <c r="O34" s="177"/>
      <c r="P34" s="178"/>
      <c r="Q34" s="179"/>
      <c r="R34" s="235"/>
      <c r="S34" s="235"/>
      <c r="T34" s="236"/>
    </row>
    <row r="35" spans="1:28" x14ac:dyDescent="0.2">
      <c r="A35" s="163" t="s">
        <v>354</v>
      </c>
      <c r="B35" s="180">
        <f>10590941.27-0.02</f>
        <v>10590941.25</v>
      </c>
      <c r="C35" s="155">
        <v>48371655.700000003</v>
      </c>
      <c r="D35" s="155">
        <f>1564751.24+0.02</f>
        <v>1564751.26</v>
      </c>
      <c r="E35" s="155">
        <f>545868.21-0.05</f>
        <v>545868.15999999992</v>
      </c>
      <c r="F35" s="155">
        <f>SUM(B35:E35)</f>
        <v>61073216.369999997</v>
      </c>
      <c r="G35" s="157">
        <v>10901</v>
      </c>
      <c r="H35" s="158" t="s">
        <v>109</v>
      </c>
      <c r="I35" s="159">
        <f>+F35/G35</f>
        <v>5602.5333795064671</v>
      </c>
      <c r="J35" s="180">
        <v>66182257.579999998</v>
      </c>
      <c r="K35" s="155">
        <v>3848075.02</v>
      </c>
      <c r="L35" s="155">
        <v>4336905.07</v>
      </c>
      <c r="M35" s="155">
        <v>4203103.2699999996</v>
      </c>
      <c r="N35" s="155">
        <f>SUM(J35:M35)</f>
        <v>78570340.939999983</v>
      </c>
      <c r="O35" s="157">
        <v>17434</v>
      </c>
      <c r="P35" s="158" t="s">
        <v>109</v>
      </c>
      <c r="Q35" s="159">
        <f>+N35/O35</f>
        <v>4506.730580474933</v>
      </c>
      <c r="R35" s="194">
        <f>(N35-F35)/F35</f>
        <v>0.28649423773585325</v>
      </c>
      <c r="S35" s="194">
        <f>(O35-G35)/G35</f>
        <v>0.59930281625538939</v>
      </c>
      <c r="T35" s="194">
        <f>(Q35-I35)/I35</f>
        <v>-0.19559058818638658</v>
      </c>
    </row>
    <row r="36" spans="1:28" ht="20.25" thickBot="1" x14ac:dyDescent="0.25">
      <c r="A36" s="538" t="s">
        <v>643</v>
      </c>
      <c r="B36" s="182">
        <f>SUM(B7:B35)</f>
        <v>4003495226.099999</v>
      </c>
      <c r="C36" s="182">
        <f>SUM(C7:C35)</f>
        <v>311899277.74000001</v>
      </c>
      <c r="D36" s="182">
        <f>SUM(D7:D35)</f>
        <v>337078812.27000004</v>
      </c>
      <c r="E36" s="182">
        <f>SUM(E7:E35)</f>
        <v>314337604.95999998</v>
      </c>
      <c r="F36" s="182">
        <f>SUM(F7:F35)</f>
        <v>4966810921.0700006</v>
      </c>
      <c r="G36" s="584"/>
      <c r="H36" s="585"/>
      <c r="I36" s="586"/>
      <c r="J36" s="167">
        <f>SUM(J7:J35)</f>
        <v>4601851577.0099993</v>
      </c>
      <c r="K36" s="167">
        <f>SUM(K7:K35)</f>
        <v>267568238.96000001</v>
      </c>
      <c r="L36" s="167">
        <f>SUM(L7:L35)</f>
        <v>301558063.24000007</v>
      </c>
      <c r="M36" s="167">
        <f>SUM(M7:M35)</f>
        <v>292254421.25999993</v>
      </c>
      <c r="N36" s="167">
        <f>SUM(N7:N35)</f>
        <v>5463232300.4699993</v>
      </c>
      <c r="O36" s="584"/>
      <c r="P36" s="585"/>
      <c r="Q36" s="585"/>
      <c r="R36" s="585"/>
      <c r="S36" s="585"/>
      <c r="T36" s="586"/>
    </row>
    <row r="37" spans="1:28" ht="20.25" thickTop="1" x14ac:dyDescent="0.2">
      <c r="J37" s="198"/>
      <c r="K37" s="198"/>
      <c r="L37" s="198"/>
      <c r="M37" s="198"/>
      <c r="N37" s="198"/>
    </row>
    <row r="38" spans="1:28" s="237" customFormat="1" x14ac:dyDescent="0.2">
      <c r="B38" s="238"/>
      <c r="C38" s="238"/>
      <c r="D38" s="238"/>
      <c r="E38" s="238"/>
      <c r="F38" s="238"/>
      <c r="G38" s="238"/>
      <c r="J38" s="238"/>
      <c r="K38" s="238"/>
      <c r="L38" s="238"/>
      <c r="M38" s="238"/>
      <c r="N38" s="238"/>
    </row>
    <row r="39" spans="1:28" s="237" customFormat="1" x14ac:dyDescent="0.2">
      <c r="B39" s="238"/>
      <c r="C39" s="238"/>
      <c r="D39" s="238"/>
      <c r="E39" s="238"/>
      <c r="F39" s="238"/>
      <c r="J39" s="238"/>
      <c r="K39" s="238"/>
      <c r="L39" s="238"/>
      <c r="M39" s="238"/>
      <c r="N39" s="238"/>
    </row>
    <row r="41" spans="1:28" s="55" customFormat="1" x14ac:dyDescent="0.2">
      <c r="A41" s="239"/>
      <c r="B41" s="204"/>
      <c r="C41" s="205"/>
      <c r="D41" s="205"/>
      <c r="E41" s="205"/>
      <c r="F41" s="205"/>
      <c r="G41" s="200"/>
      <c r="H41" s="201"/>
      <c r="I41" s="202"/>
      <c r="J41" s="200"/>
      <c r="L41" s="200"/>
      <c r="M41" s="200"/>
      <c r="N41" s="201"/>
      <c r="O41" s="202"/>
      <c r="P41" s="203"/>
      <c r="Q41" s="201"/>
      <c r="R41" s="203"/>
      <c r="S41" s="201"/>
      <c r="T41" s="203"/>
      <c r="U41" s="200"/>
      <c r="V41" s="200"/>
      <c r="W41" s="200"/>
      <c r="X41" s="200"/>
      <c r="Y41" s="201"/>
      <c r="Z41" s="202"/>
      <c r="AA41" s="203"/>
      <c r="AB41" s="201"/>
    </row>
    <row r="42" spans="1:28" s="55" customFormat="1" x14ac:dyDescent="0.2">
      <c r="A42" s="239"/>
      <c r="B42" s="204"/>
      <c r="C42" s="205"/>
      <c r="D42" s="205"/>
      <c r="E42" s="205"/>
      <c r="F42" s="205"/>
      <c r="G42" s="240"/>
      <c r="H42" s="201"/>
      <c r="I42" s="202"/>
      <c r="J42" s="200"/>
      <c r="L42" s="200"/>
      <c r="M42" s="240"/>
      <c r="N42" s="201"/>
      <c r="O42" s="202"/>
      <c r="P42" s="203"/>
      <c r="Q42" s="201"/>
      <c r="R42" s="203"/>
      <c r="S42" s="201"/>
      <c r="T42" s="203"/>
      <c r="U42" s="200"/>
      <c r="V42" s="200"/>
      <c r="W42" s="200"/>
      <c r="X42" s="240"/>
      <c r="Y42" s="201"/>
      <c r="Z42" s="202"/>
      <c r="AA42" s="203"/>
      <c r="AB42" s="201"/>
    </row>
  </sheetData>
  <mergeCells count="6">
    <mergeCell ref="O36:T36"/>
    <mergeCell ref="R4:T4"/>
    <mergeCell ref="B4:I4"/>
    <mergeCell ref="A4:A5"/>
    <mergeCell ref="J4:Q4"/>
    <mergeCell ref="G36:I36"/>
  </mergeCells>
  <phoneticPr fontId="3" type="noConversion"/>
  <pageMargins left="0.45" right="0.2" top="0.84" bottom="0.35" header="0.5" footer="0.28999999999999998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604B-BDE0-4B6C-B9E9-DBBA000AB186}">
  <dimension ref="A1:AB17"/>
  <sheetViews>
    <sheetView zoomScaleNormal="100" workbookViewId="0">
      <selection activeCell="A9" sqref="A9"/>
    </sheetView>
  </sheetViews>
  <sheetFormatPr defaultRowHeight="21.75" x14ac:dyDescent="0.45"/>
  <cols>
    <col min="1" max="1" width="61.5703125" style="2" customWidth="1"/>
    <col min="2" max="2" width="95.5703125" style="1" customWidth="1"/>
    <col min="3" max="4" width="18.5703125" style="1" customWidth="1"/>
    <col min="5" max="5" width="14.85546875" style="1" bestFit="1" customWidth="1"/>
    <col min="6" max="6" width="18.5703125" style="1" customWidth="1"/>
    <col min="7" max="8" width="11.28515625" style="1" customWidth="1"/>
    <col min="9" max="9" width="14.42578125" style="1" bestFit="1" customWidth="1"/>
    <col min="10" max="14" width="20.42578125" style="1" customWidth="1"/>
    <col min="15" max="16" width="15.28515625" style="1" customWidth="1"/>
    <col min="17" max="17" width="14.42578125" style="1" bestFit="1" customWidth="1"/>
    <col min="18" max="20" width="14.85546875" style="1" customWidth="1"/>
    <col min="21" max="16384" width="9.140625" style="1"/>
  </cols>
  <sheetData>
    <row r="1" spans="1:28" s="2" customFormat="1" x14ac:dyDescent="0.45">
      <c r="A1" s="626" t="s">
        <v>410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3"/>
      <c r="O1" s="3"/>
      <c r="P1" s="4"/>
      <c r="Q1" s="5"/>
      <c r="R1" s="6"/>
      <c r="S1" s="4"/>
      <c r="T1" s="6"/>
      <c r="U1" s="3"/>
      <c r="V1" s="3"/>
      <c r="W1" s="3"/>
      <c r="X1" s="3"/>
      <c r="Y1" s="4"/>
      <c r="Z1" s="5"/>
      <c r="AA1" s="6"/>
      <c r="AB1" s="4"/>
    </row>
    <row r="2" spans="1:28" s="2" customFormat="1" ht="4.5" customHeight="1" x14ac:dyDescent="0.45">
      <c r="A2" s="279"/>
      <c r="B2" s="22"/>
      <c r="C2" s="21"/>
      <c r="D2" s="21"/>
      <c r="E2" s="21"/>
      <c r="F2" s="18"/>
      <c r="G2" s="19"/>
      <c r="H2" s="20"/>
      <c r="I2" s="18"/>
      <c r="J2" s="20"/>
      <c r="K2" s="22"/>
      <c r="L2" s="21"/>
      <c r="M2" s="21"/>
      <c r="N2" s="3"/>
      <c r="O2" s="3"/>
      <c r="P2" s="4"/>
      <c r="Q2" s="5"/>
      <c r="R2" s="6"/>
      <c r="S2" s="4"/>
      <c r="T2" s="6"/>
      <c r="U2" s="3"/>
      <c r="V2" s="3"/>
      <c r="W2" s="3"/>
      <c r="X2" s="3"/>
      <c r="Y2" s="4"/>
      <c r="Z2" s="5"/>
      <c r="AA2" s="6"/>
      <c r="AB2" s="4"/>
    </row>
    <row r="3" spans="1:28" s="2" customFormat="1" ht="22.5" x14ac:dyDescent="0.45">
      <c r="A3" s="279" t="s">
        <v>417</v>
      </c>
      <c r="B3" s="22"/>
      <c r="C3" s="21"/>
      <c r="D3" s="21"/>
      <c r="E3" s="21"/>
      <c r="F3" s="18"/>
      <c r="G3" s="19"/>
      <c r="H3" s="20"/>
      <c r="I3" s="18"/>
      <c r="J3" s="20"/>
      <c r="K3" s="22"/>
      <c r="L3" s="21"/>
      <c r="M3" s="21"/>
      <c r="N3" s="3"/>
      <c r="O3" s="3"/>
      <c r="P3" s="4"/>
      <c r="Q3" s="5"/>
      <c r="R3" s="6"/>
      <c r="S3" s="4"/>
      <c r="T3" s="6"/>
      <c r="U3" s="3"/>
      <c r="V3" s="3"/>
      <c r="W3" s="3"/>
      <c r="X3" s="3"/>
      <c r="Y3" s="4"/>
      <c r="Z3" s="5"/>
      <c r="AA3" s="6"/>
      <c r="AB3" s="4"/>
    </row>
    <row r="4" spans="1:28" s="504" customFormat="1" ht="22.5" x14ac:dyDescent="0.45">
      <c r="A4" s="509" t="s">
        <v>135</v>
      </c>
      <c r="B4" s="290"/>
      <c r="C4" s="463"/>
      <c r="D4" s="496"/>
      <c r="E4" s="496"/>
      <c r="F4" s="497"/>
      <c r="G4" s="498"/>
      <c r="H4" s="499"/>
      <c r="I4" s="497"/>
      <c r="J4" s="499"/>
      <c r="K4" s="463"/>
      <c r="L4" s="496"/>
      <c r="M4" s="496"/>
      <c r="N4" s="500"/>
      <c r="O4" s="500"/>
      <c r="P4" s="501"/>
      <c r="Q4" s="502"/>
      <c r="R4" s="503"/>
      <c r="S4" s="501"/>
      <c r="T4" s="503"/>
      <c r="U4" s="500"/>
      <c r="V4" s="500"/>
      <c r="W4" s="500"/>
      <c r="X4" s="500"/>
      <c r="Y4" s="501"/>
      <c r="Z4" s="502"/>
      <c r="AA4" s="503"/>
      <c r="AB4" s="501"/>
    </row>
    <row r="5" spans="1:28" s="504" customFormat="1" ht="42" x14ac:dyDescent="0.45">
      <c r="A5" s="492" t="s">
        <v>603</v>
      </c>
      <c r="B5" s="491" t="s">
        <v>40</v>
      </c>
      <c r="C5" s="291"/>
      <c r="D5" s="291"/>
      <c r="E5" s="291"/>
      <c r="F5" s="291"/>
      <c r="G5" s="291"/>
      <c r="H5" s="291"/>
      <c r="I5" s="291"/>
      <c r="J5" s="499"/>
      <c r="K5" s="463"/>
      <c r="L5" s="496"/>
      <c r="M5" s="496"/>
      <c r="N5" s="500"/>
      <c r="O5" s="500"/>
      <c r="P5" s="501"/>
      <c r="Q5" s="502"/>
      <c r="R5" s="503"/>
      <c r="S5" s="501"/>
      <c r="T5" s="503"/>
      <c r="U5" s="500"/>
      <c r="V5" s="500"/>
      <c r="W5" s="500"/>
      <c r="X5" s="500"/>
      <c r="Y5" s="501"/>
      <c r="Z5" s="502"/>
      <c r="AA5" s="503"/>
      <c r="AB5" s="501"/>
    </row>
    <row r="6" spans="1:28" s="504" customFormat="1" ht="22.5" x14ac:dyDescent="0.45">
      <c r="A6" s="508" t="s">
        <v>136</v>
      </c>
      <c r="B6" s="291"/>
      <c r="C6" s="291"/>
      <c r="D6" s="291"/>
      <c r="E6" s="291"/>
      <c r="F6" s="291"/>
      <c r="G6" s="291"/>
      <c r="H6" s="291"/>
      <c r="I6" s="291"/>
      <c r="J6" s="499"/>
      <c r="K6" s="463"/>
      <c r="L6" s="496"/>
      <c r="M6" s="496"/>
      <c r="N6" s="500"/>
      <c r="O6" s="500"/>
      <c r="P6" s="501"/>
      <c r="Q6" s="502"/>
      <c r="R6" s="503"/>
      <c r="S6" s="501"/>
      <c r="T6" s="503"/>
      <c r="U6" s="500"/>
      <c r="V6" s="500"/>
      <c r="W6" s="500"/>
      <c r="X6" s="500"/>
      <c r="Y6" s="501"/>
      <c r="Z6" s="502"/>
      <c r="AA6" s="503"/>
      <c r="AB6" s="501"/>
    </row>
    <row r="7" spans="1:28" s="504" customFormat="1" ht="42" x14ac:dyDescent="0.45">
      <c r="A7" s="482" t="s">
        <v>111</v>
      </c>
      <c r="B7" s="454" t="s">
        <v>604</v>
      </c>
      <c r="C7" s="291"/>
      <c r="D7" s="291"/>
      <c r="E7" s="291"/>
      <c r="F7" s="291"/>
      <c r="G7" s="291"/>
      <c r="H7" s="291"/>
      <c r="I7" s="291"/>
      <c r="J7" s="499"/>
      <c r="K7" s="463"/>
      <c r="L7" s="496"/>
      <c r="M7" s="496"/>
      <c r="N7" s="500"/>
      <c r="O7" s="500"/>
      <c r="P7" s="501"/>
      <c r="Q7" s="502"/>
      <c r="R7" s="503"/>
      <c r="S7" s="501"/>
      <c r="T7" s="503"/>
      <c r="U7" s="500"/>
      <c r="V7" s="500"/>
      <c r="W7" s="500"/>
      <c r="X7" s="500"/>
      <c r="Y7" s="501"/>
      <c r="Z7" s="502"/>
      <c r="AA7" s="503"/>
      <c r="AB7" s="501"/>
    </row>
    <row r="8" spans="1:28" s="504" customFormat="1" ht="22.5" x14ac:dyDescent="0.45">
      <c r="A8" s="509" t="s">
        <v>137</v>
      </c>
      <c r="B8" s="289"/>
      <c r="C8" s="291"/>
      <c r="D8" s="291"/>
      <c r="E8" s="291"/>
      <c r="F8" s="291"/>
      <c r="G8" s="291"/>
      <c r="H8" s="291"/>
      <c r="I8" s="291"/>
      <c r="J8" s="499"/>
      <c r="K8" s="463"/>
      <c r="L8" s="496"/>
      <c r="M8" s="496"/>
      <c r="N8" s="500"/>
      <c r="O8" s="505"/>
      <c r="P8" s="501"/>
      <c r="Q8" s="502"/>
      <c r="R8" s="503"/>
      <c r="S8" s="501"/>
      <c r="T8" s="503"/>
      <c r="U8" s="500"/>
      <c r="V8" s="500"/>
      <c r="W8" s="500"/>
      <c r="X8" s="505"/>
      <c r="Y8" s="501"/>
      <c r="Z8" s="502"/>
      <c r="AA8" s="503"/>
      <c r="AB8" s="501"/>
    </row>
    <row r="9" spans="1:28" s="506" customFormat="1" ht="129" customHeight="1" x14ac:dyDescent="0.45">
      <c r="A9" s="482" t="s">
        <v>118</v>
      </c>
      <c r="B9" s="460" t="s">
        <v>606</v>
      </c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</row>
    <row r="10" spans="1:28" s="506" customFormat="1" ht="63" x14ac:dyDescent="0.45">
      <c r="A10" s="490" t="s">
        <v>119</v>
      </c>
      <c r="B10" s="491" t="s">
        <v>605</v>
      </c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</row>
    <row r="11" spans="1:28" s="506" customFormat="1" ht="22.5" x14ac:dyDescent="0.45">
      <c r="A11" s="508" t="s">
        <v>630</v>
      </c>
      <c r="B11" s="291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</row>
    <row r="12" spans="1:28" s="506" customFormat="1" ht="63" x14ac:dyDescent="0.45">
      <c r="A12" s="482" t="s">
        <v>123</v>
      </c>
      <c r="B12" s="454" t="s">
        <v>629</v>
      </c>
    </row>
    <row r="13" spans="1:28" s="506" customFormat="1" ht="63" x14ac:dyDescent="0.45">
      <c r="A13" s="482" t="s">
        <v>343</v>
      </c>
      <c r="B13" s="565" t="s">
        <v>507</v>
      </c>
    </row>
    <row r="14" spans="1:28" s="506" customFormat="1" x14ac:dyDescent="0.45">
      <c r="A14" s="509" t="s">
        <v>631</v>
      </c>
      <c r="B14" s="507"/>
    </row>
    <row r="15" spans="1:28" s="506" customFormat="1" ht="39" x14ac:dyDescent="0.45">
      <c r="A15" s="483" t="s">
        <v>131</v>
      </c>
      <c r="B15" s="493" t="s">
        <v>607</v>
      </c>
    </row>
    <row r="16" spans="1:28" ht="63" x14ac:dyDescent="0.45">
      <c r="A16" s="504"/>
      <c r="B16" s="460" t="s">
        <v>48</v>
      </c>
    </row>
    <row r="17" spans="1:2" ht="105" x14ac:dyDescent="0.45">
      <c r="A17" s="510"/>
      <c r="B17" s="461" t="s">
        <v>498</v>
      </c>
    </row>
  </sheetData>
  <mergeCells count="1">
    <mergeCell ref="A1:M1"/>
  </mergeCells>
  <phoneticPr fontId="3" type="noConversion"/>
  <pageMargins left="0.51" right="0.2" top="0.84" bottom="1.02" header="0.5" footer="0.72"/>
  <pageSetup paperSize="9" scale="85" orientation="landscape" r:id="rId1"/>
  <headerFooter alignWithMargins="0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6BAA-C41E-4E98-9113-9C0138E802C1}">
  <dimension ref="A1:V301"/>
  <sheetViews>
    <sheetView zoomScaleNormal="100" zoomScaleSheetLayoutView="100" workbookViewId="0">
      <selection activeCell="F7" sqref="F7"/>
    </sheetView>
  </sheetViews>
  <sheetFormatPr defaultRowHeight="21" x14ac:dyDescent="0.35"/>
  <cols>
    <col min="1" max="1" width="53.42578125" style="22" customWidth="1"/>
    <col min="2" max="2" width="20.42578125" style="22" customWidth="1"/>
    <col min="3" max="3" width="19.5703125" style="22" customWidth="1"/>
    <col min="4" max="4" width="21" style="22" customWidth="1"/>
    <col min="5" max="5" width="19.7109375" style="22" customWidth="1"/>
    <col min="6" max="6" width="20.140625" style="22" customWidth="1"/>
    <col min="7" max="8" width="18.85546875" style="22" customWidth="1"/>
    <col min="9" max="10" width="20.42578125" style="22" customWidth="1"/>
    <col min="11" max="12" width="16.85546875" style="22" customWidth="1"/>
    <col min="13" max="13" width="18.7109375" style="22" customWidth="1"/>
    <col min="14" max="14" width="15.85546875" style="22" customWidth="1"/>
    <col min="15" max="15" width="18.5703125" style="22" customWidth="1"/>
    <col min="16" max="16" width="17.5703125" style="22" customWidth="1"/>
    <col min="17" max="17" width="16.5703125" style="22" customWidth="1"/>
    <col min="18" max="18" width="18.28515625" style="22" customWidth="1"/>
    <col min="19" max="19" width="18.140625" style="22" customWidth="1"/>
    <col min="20" max="21" width="12.42578125" style="22" customWidth="1"/>
    <col min="22" max="22" width="13.140625" style="22" customWidth="1"/>
    <col min="23" max="16384" width="9.140625" style="7"/>
  </cols>
  <sheetData>
    <row r="1" spans="1:22" x14ac:dyDescent="0.35">
      <c r="A1" s="317" t="s">
        <v>402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</row>
    <row r="2" spans="1:22" x14ac:dyDescent="0.35">
      <c r="A2" s="46" t="s">
        <v>655</v>
      </c>
      <c r="B2" s="31"/>
      <c r="C2" s="31"/>
      <c r="D2" s="31"/>
      <c r="E2" s="32"/>
      <c r="F2" s="32"/>
      <c r="G2" s="32"/>
      <c r="H2" s="32"/>
      <c r="I2" s="32"/>
      <c r="J2" s="32"/>
      <c r="K2" s="31"/>
      <c r="L2" s="31"/>
      <c r="M2" s="31"/>
      <c r="N2" s="31"/>
      <c r="O2" s="31"/>
      <c r="P2" s="31"/>
      <c r="Q2" s="31"/>
      <c r="R2" s="31"/>
      <c r="S2" s="31"/>
      <c r="T2" s="339"/>
      <c r="U2" s="25"/>
    </row>
    <row r="3" spans="1:22" x14ac:dyDescent="0.35">
      <c r="A3" s="383"/>
      <c r="B3" s="377"/>
      <c r="C3" s="377"/>
      <c r="D3" s="377"/>
      <c r="E3" s="377"/>
      <c r="F3" s="377"/>
      <c r="G3" s="377"/>
      <c r="H3" s="377"/>
      <c r="I3" s="377"/>
      <c r="J3" s="185" t="s">
        <v>142</v>
      </c>
      <c r="K3" s="377"/>
      <c r="L3" s="377"/>
      <c r="M3" s="377"/>
      <c r="N3" s="377"/>
      <c r="O3" s="377"/>
      <c r="P3" s="377"/>
      <c r="Q3" s="377"/>
      <c r="R3" s="377"/>
      <c r="S3" s="377"/>
      <c r="T3" s="339"/>
      <c r="V3" s="185" t="s">
        <v>142</v>
      </c>
    </row>
    <row r="4" spans="1:22" ht="21" customHeight="1" x14ac:dyDescent="0.35">
      <c r="A4" s="637" t="s">
        <v>148</v>
      </c>
      <c r="B4" s="634" t="s">
        <v>829</v>
      </c>
      <c r="C4" s="635"/>
      <c r="D4" s="635"/>
      <c r="E4" s="635"/>
      <c r="F4" s="635"/>
      <c r="G4" s="635"/>
      <c r="H4" s="635"/>
      <c r="I4" s="635"/>
      <c r="J4" s="636"/>
      <c r="K4" s="634" t="s">
        <v>403</v>
      </c>
      <c r="L4" s="635"/>
      <c r="M4" s="635"/>
      <c r="N4" s="635"/>
      <c r="O4" s="635"/>
      <c r="P4" s="635"/>
      <c r="Q4" s="635"/>
      <c r="R4" s="635"/>
      <c r="S4" s="636"/>
      <c r="T4" s="631" t="s">
        <v>647</v>
      </c>
      <c r="U4" s="631" t="s">
        <v>648</v>
      </c>
      <c r="V4" s="631" t="s">
        <v>649</v>
      </c>
    </row>
    <row r="5" spans="1:22" x14ac:dyDescent="0.35">
      <c r="A5" s="638"/>
      <c r="B5" s="634" t="s">
        <v>633</v>
      </c>
      <c r="C5" s="635"/>
      <c r="D5" s="636"/>
      <c r="E5" s="634" t="s">
        <v>634</v>
      </c>
      <c r="F5" s="635"/>
      <c r="G5" s="635"/>
      <c r="H5" s="635"/>
      <c r="I5" s="636"/>
      <c r="J5" s="631" t="s">
        <v>104</v>
      </c>
      <c r="K5" s="634" t="s">
        <v>633</v>
      </c>
      <c r="L5" s="635"/>
      <c r="M5" s="636"/>
      <c r="N5" s="634" t="s">
        <v>634</v>
      </c>
      <c r="O5" s="635"/>
      <c r="P5" s="635"/>
      <c r="Q5" s="635"/>
      <c r="R5" s="636"/>
      <c r="S5" s="631" t="s">
        <v>104</v>
      </c>
      <c r="T5" s="632"/>
      <c r="U5" s="632"/>
      <c r="V5" s="632"/>
    </row>
    <row r="6" spans="1:22" ht="42" x14ac:dyDescent="0.35">
      <c r="A6" s="639"/>
      <c r="B6" s="26" t="s">
        <v>149</v>
      </c>
      <c r="C6" s="26" t="s">
        <v>151</v>
      </c>
      <c r="D6" s="26" t="s">
        <v>146</v>
      </c>
      <c r="E6" s="26" t="s">
        <v>149</v>
      </c>
      <c r="F6" s="26" t="s">
        <v>150</v>
      </c>
      <c r="G6" s="26" t="s">
        <v>152</v>
      </c>
      <c r="H6" s="26" t="s">
        <v>153</v>
      </c>
      <c r="I6" s="26" t="s">
        <v>146</v>
      </c>
      <c r="J6" s="633"/>
      <c r="K6" s="26" t="s">
        <v>149</v>
      </c>
      <c r="L6" s="26" t="s">
        <v>151</v>
      </c>
      <c r="M6" s="26" t="s">
        <v>146</v>
      </c>
      <c r="N6" s="26" t="s">
        <v>149</v>
      </c>
      <c r="O6" s="26" t="s">
        <v>150</v>
      </c>
      <c r="P6" s="26" t="s">
        <v>152</v>
      </c>
      <c r="Q6" s="26" t="s">
        <v>153</v>
      </c>
      <c r="R6" s="26" t="s">
        <v>146</v>
      </c>
      <c r="S6" s="633"/>
      <c r="T6" s="633"/>
      <c r="U6" s="633"/>
      <c r="V6" s="633"/>
    </row>
    <row r="7" spans="1:22" s="22" customFormat="1" x14ac:dyDescent="0.35">
      <c r="A7" s="34" t="s">
        <v>154</v>
      </c>
      <c r="B7" s="40"/>
      <c r="C7" s="40"/>
      <c r="D7" s="398"/>
      <c r="E7" s="27"/>
      <c r="F7" s="40"/>
      <c r="G7" s="40"/>
      <c r="H7" s="40"/>
      <c r="I7" s="27"/>
      <c r="J7" s="13"/>
      <c r="K7" s="35"/>
      <c r="L7" s="35"/>
      <c r="M7" s="398"/>
      <c r="N7" s="27"/>
      <c r="O7" s="35"/>
      <c r="P7" s="35"/>
      <c r="Q7" s="35"/>
      <c r="R7" s="27"/>
      <c r="S7" s="13"/>
      <c r="T7" s="13"/>
      <c r="U7" s="10"/>
      <c r="V7" s="10"/>
    </row>
    <row r="8" spans="1:22" s="22" customFormat="1" x14ac:dyDescent="0.35">
      <c r="A8" s="28" t="s">
        <v>155</v>
      </c>
      <c r="B8" s="11">
        <v>17160768.18</v>
      </c>
      <c r="C8" s="11">
        <v>26698490.899999999</v>
      </c>
      <c r="D8" s="11">
        <f t="shared" ref="D8:D70" si="0">SUM(B8:C8)</f>
        <v>43859259.079999998</v>
      </c>
      <c r="E8" s="11">
        <v>621880</v>
      </c>
      <c r="F8" s="11">
        <v>43932595.310000002</v>
      </c>
      <c r="G8" s="11">
        <v>892154</v>
      </c>
      <c r="H8" s="11">
        <v>1043307.66</v>
      </c>
      <c r="I8" s="11">
        <f t="shared" ref="I8:I70" si="1">SUM(E8:H8)</f>
        <v>46489936.969999999</v>
      </c>
      <c r="J8" s="38">
        <f t="shared" ref="J8:J70" si="2">+D8+I8</f>
        <v>90349196.049999997</v>
      </c>
      <c r="K8" s="11">
        <v>17722047.789999999</v>
      </c>
      <c r="L8" s="378">
        <v>19383092.429999989</v>
      </c>
      <c r="M8" s="11">
        <f>+K8+L8</f>
        <v>37105140.219999984</v>
      </c>
      <c r="N8" s="465">
        <v>446020</v>
      </c>
      <c r="O8" s="378">
        <v>44099120.019999996</v>
      </c>
      <c r="P8" s="378">
        <v>1446817.1</v>
      </c>
      <c r="Q8" s="466">
        <v>2908976.18</v>
      </c>
      <c r="R8" s="11">
        <f>+N8+O8+P8+Q8</f>
        <v>48900933.299999997</v>
      </c>
      <c r="S8" s="38">
        <f>+M8+R8</f>
        <v>86006073.519999981</v>
      </c>
      <c r="T8" s="39">
        <f>(M8-D8)/D8</f>
        <v>-0.1539952794843249</v>
      </c>
      <c r="U8" s="39">
        <f>(R8-I8)/I8</f>
        <v>5.1860606555690032E-2</v>
      </c>
      <c r="V8" s="39">
        <f>(S8-J8)/J8</f>
        <v>-4.807040593473013E-2</v>
      </c>
    </row>
    <row r="9" spans="1:22" s="22" customFormat="1" x14ac:dyDescent="0.35">
      <c r="A9" s="29" t="s">
        <v>156</v>
      </c>
      <c r="B9" s="11">
        <v>1096520.77</v>
      </c>
      <c r="C9" s="11">
        <v>2562841.8499999996</v>
      </c>
      <c r="D9" s="11">
        <f t="shared" si="0"/>
        <v>3659362.6199999996</v>
      </c>
      <c r="E9" s="11">
        <v>68400</v>
      </c>
      <c r="F9" s="11">
        <v>6404455.4299999988</v>
      </c>
      <c r="G9" s="11">
        <v>158554.19</v>
      </c>
      <c r="H9" s="11">
        <v>170833</v>
      </c>
      <c r="I9" s="11">
        <f t="shared" si="1"/>
        <v>6802242.6199999992</v>
      </c>
      <c r="J9" s="38">
        <f t="shared" si="2"/>
        <v>10461605.239999998</v>
      </c>
      <c r="K9" s="11">
        <v>1368488.04</v>
      </c>
      <c r="L9" s="378">
        <v>2770337.28</v>
      </c>
      <c r="M9" s="11">
        <f t="shared" ref="M9:M71" si="3">+K9+L9</f>
        <v>4138825.32</v>
      </c>
      <c r="N9" s="465">
        <v>76600</v>
      </c>
      <c r="O9" s="378">
        <v>5933765.0700000003</v>
      </c>
      <c r="P9" s="378">
        <v>388452</v>
      </c>
      <c r="Q9" s="466">
        <v>78611</v>
      </c>
      <c r="R9" s="11">
        <f t="shared" ref="R9:R71" si="4">+N9+O9+P9+Q9</f>
        <v>6477428.0700000003</v>
      </c>
      <c r="S9" s="38">
        <f t="shared" ref="S9:S71" si="5">+M9+R9</f>
        <v>10616253.390000001</v>
      </c>
      <c r="T9" s="39">
        <f t="shared" ref="T9:T72" si="6">(M9-D9)/D9</f>
        <v>0.13102355513485575</v>
      </c>
      <c r="U9" s="39">
        <f t="shared" ref="U9:U72" si="7">(R9-I9)/I9</f>
        <v>-4.7751097416751494E-2</v>
      </c>
      <c r="V9" s="39">
        <f t="shared" ref="V9:V72" si="8">(S9-J9)/J9</f>
        <v>1.4782449390147535E-2</v>
      </c>
    </row>
    <row r="10" spans="1:22" s="22" customFormat="1" x14ac:dyDescent="0.35">
      <c r="A10" s="29" t="s">
        <v>157</v>
      </c>
      <c r="B10" s="11">
        <v>3641700.5</v>
      </c>
      <c r="C10" s="11">
        <v>13767222.190000001</v>
      </c>
      <c r="D10" s="11">
        <f t="shared" si="0"/>
        <v>17408922.690000001</v>
      </c>
      <c r="E10" s="11">
        <v>439110</v>
      </c>
      <c r="F10" s="11">
        <v>16215928.690000001</v>
      </c>
      <c r="G10" s="11">
        <v>122083</v>
      </c>
      <c r="H10" s="11">
        <v>231849</v>
      </c>
      <c r="I10" s="11">
        <f t="shared" si="1"/>
        <v>17008970.690000001</v>
      </c>
      <c r="J10" s="38">
        <f t="shared" si="2"/>
        <v>34417893.380000003</v>
      </c>
      <c r="K10" s="11">
        <v>3947474.48</v>
      </c>
      <c r="L10" s="378">
        <v>11927931.969999988</v>
      </c>
      <c r="M10" s="11">
        <f t="shared" si="3"/>
        <v>15875406.449999988</v>
      </c>
      <c r="N10" s="465">
        <v>393870</v>
      </c>
      <c r="O10" s="378">
        <v>15034530.620000012</v>
      </c>
      <c r="P10" s="378">
        <v>66252.600000000006</v>
      </c>
      <c r="Q10" s="466">
        <v>381516.07</v>
      </c>
      <c r="R10" s="11">
        <f t="shared" si="4"/>
        <v>15876169.290000012</v>
      </c>
      <c r="S10" s="38">
        <f t="shared" si="5"/>
        <v>31751575.740000002</v>
      </c>
      <c r="T10" s="39">
        <f t="shared" si="6"/>
        <v>-8.8087945894601088E-2</v>
      </c>
      <c r="U10" s="39">
        <f t="shared" si="7"/>
        <v>-6.6600232350684893E-2</v>
      </c>
      <c r="V10" s="39">
        <f t="shared" si="8"/>
        <v>-7.7468937757514789E-2</v>
      </c>
    </row>
    <row r="11" spans="1:22" s="22" customFormat="1" x14ac:dyDescent="0.35">
      <c r="A11" s="50" t="s">
        <v>158</v>
      </c>
      <c r="B11" s="48">
        <v>15459037.359999999</v>
      </c>
      <c r="C11" s="48">
        <v>5544225.6299999999</v>
      </c>
      <c r="D11" s="48">
        <f t="shared" si="0"/>
        <v>21003262.989999998</v>
      </c>
      <c r="E11" s="48">
        <v>10200</v>
      </c>
      <c r="F11" s="48">
        <v>37019497.57</v>
      </c>
      <c r="G11" s="48">
        <v>6798917.75</v>
      </c>
      <c r="H11" s="48">
        <v>5628678.6500000004</v>
      </c>
      <c r="I11" s="48">
        <f t="shared" si="1"/>
        <v>49457293.969999999</v>
      </c>
      <c r="J11" s="49">
        <f t="shared" si="2"/>
        <v>70460556.959999993</v>
      </c>
      <c r="K11" s="11">
        <v>16065823.960000001</v>
      </c>
      <c r="L11" s="378">
        <v>1558995.46</v>
      </c>
      <c r="M11" s="11">
        <f t="shared" si="3"/>
        <v>17624819.420000002</v>
      </c>
      <c r="N11" s="465">
        <v>345540</v>
      </c>
      <c r="O11" s="378">
        <v>53331478.57</v>
      </c>
      <c r="P11" s="378">
        <v>6588682.5099999998</v>
      </c>
      <c r="Q11" s="466">
        <v>11472669.960000001</v>
      </c>
      <c r="R11" s="11">
        <f t="shared" si="4"/>
        <v>71738371.039999992</v>
      </c>
      <c r="S11" s="38">
        <f t="shared" si="5"/>
        <v>89363190.459999993</v>
      </c>
      <c r="T11" s="39">
        <f t="shared" si="6"/>
        <v>-0.16085327178012909</v>
      </c>
      <c r="U11" s="381">
        <f t="shared" si="7"/>
        <v>0.4505114469771706</v>
      </c>
      <c r="V11" s="39">
        <f t="shared" si="8"/>
        <v>0.26827255297926333</v>
      </c>
    </row>
    <row r="12" spans="1:22" s="22" customFormat="1" x14ac:dyDescent="0.35">
      <c r="A12" s="50" t="s">
        <v>159</v>
      </c>
      <c r="B12" s="48">
        <v>5860248.3800000008</v>
      </c>
      <c r="C12" s="48">
        <v>2254841.2999999998</v>
      </c>
      <c r="D12" s="48">
        <f t="shared" si="0"/>
        <v>8115089.6800000006</v>
      </c>
      <c r="E12" s="48">
        <v>58500</v>
      </c>
      <c r="F12" s="48">
        <v>19943177.77</v>
      </c>
      <c r="G12" s="48">
        <v>4527470.5</v>
      </c>
      <c r="H12" s="48">
        <v>17075652.240000002</v>
      </c>
      <c r="I12" s="48">
        <f t="shared" si="1"/>
        <v>41604800.510000005</v>
      </c>
      <c r="J12" s="49">
        <f t="shared" si="2"/>
        <v>49719890.190000005</v>
      </c>
      <c r="K12" s="11">
        <v>5848373.0599999996</v>
      </c>
      <c r="L12" s="378">
        <v>2455470.25</v>
      </c>
      <c r="M12" s="11">
        <f t="shared" si="3"/>
        <v>8303843.3099999996</v>
      </c>
      <c r="N12" s="465">
        <v>217460</v>
      </c>
      <c r="O12" s="378">
        <v>58561854.780000009</v>
      </c>
      <c r="P12" s="378">
        <v>5652031.8499999996</v>
      </c>
      <c r="Q12" s="466">
        <v>4366470.5</v>
      </c>
      <c r="R12" s="11">
        <f t="shared" si="4"/>
        <v>68797817.13000001</v>
      </c>
      <c r="S12" s="38">
        <f t="shared" si="5"/>
        <v>77101660.440000013</v>
      </c>
      <c r="T12" s="39">
        <f t="shared" si="6"/>
        <v>2.3259586454748696E-2</v>
      </c>
      <c r="U12" s="381">
        <f t="shared" si="7"/>
        <v>0.65360286040703341</v>
      </c>
      <c r="V12" s="39">
        <f t="shared" si="8"/>
        <v>0.55072065013343918</v>
      </c>
    </row>
    <row r="13" spans="1:22" s="22" customFormat="1" x14ac:dyDescent="0.35">
      <c r="A13" s="50" t="s">
        <v>160</v>
      </c>
      <c r="B13" s="48">
        <v>2247534.29</v>
      </c>
      <c r="C13" s="48">
        <v>1455527.1500000004</v>
      </c>
      <c r="D13" s="48">
        <f t="shared" si="0"/>
        <v>3703061.4400000004</v>
      </c>
      <c r="E13" s="48"/>
      <c r="F13" s="48">
        <v>2191587.11</v>
      </c>
      <c r="G13" s="48">
        <v>103641</v>
      </c>
      <c r="H13" s="48">
        <v>43505</v>
      </c>
      <c r="I13" s="48">
        <f t="shared" si="1"/>
        <v>2338733.11</v>
      </c>
      <c r="J13" s="49">
        <f t="shared" si="2"/>
        <v>6041794.5500000007</v>
      </c>
      <c r="K13" s="11">
        <v>2319192</v>
      </c>
      <c r="L13" s="378">
        <v>1092401.52</v>
      </c>
      <c r="M13" s="11">
        <f t="shared" si="3"/>
        <v>3411593.52</v>
      </c>
      <c r="N13" s="48"/>
      <c r="O13" s="378">
        <v>2001655.85</v>
      </c>
      <c r="P13" s="378">
        <v>80532</v>
      </c>
      <c r="Q13" s="466">
        <v>37327</v>
      </c>
      <c r="R13" s="11">
        <f t="shared" si="4"/>
        <v>2119514.85</v>
      </c>
      <c r="S13" s="38">
        <f t="shared" si="5"/>
        <v>5531108.3700000001</v>
      </c>
      <c r="T13" s="39">
        <f t="shared" si="6"/>
        <v>-7.8709987593400657E-2</v>
      </c>
      <c r="U13" s="39">
        <f t="shared" si="7"/>
        <v>-9.3733765115250708E-2</v>
      </c>
      <c r="V13" s="39">
        <f t="shared" si="8"/>
        <v>-8.452557857996025E-2</v>
      </c>
    </row>
    <row r="14" spans="1:22" s="22" customFormat="1" x14ac:dyDescent="0.35">
      <c r="A14" s="29" t="s">
        <v>161</v>
      </c>
      <c r="B14" s="11">
        <v>2088519.77</v>
      </c>
      <c r="C14" s="11">
        <v>630419.74</v>
      </c>
      <c r="D14" s="11">
        <f t="shared" si="0"/>
        <v>2718939.51</v>
      </c>
      <c r="E14" s="11">
        <v>75480</v>
      </c>
      <c r="F14" s="11">
        <v>2544140.54</v>
      </c>
      <c r="G14" s="11">
        <v>1608289.35</v>
      </c>
      <c r="H14" s="11">
        <v>2633825.75</v>
      </c>
      <c r="I14" s="11">
        <f t="shared" si="1"/>
        <v>6861735.6400000006</v>
      </c>
      <c r="J14" s="38">
        <f t="shared" si="2"/>
        <v>9580675.1500000004</v>
      </c>
      <c r="K14" s="11">
        <v>1910356.39</v>
      </c>
      <c r="L14" s="355">
        <v>653008.19999999995</v>
      </c>
      <c r="M14" s="11">
        <f t="shared" si="3"/>
        <v>2563364.59</v>
      </c>
      <c r="N14" s="465">
        <v>24680</v>
      </c>
      <c r="O14" s="355">
        <v>1738463.73</v>
      </c>
      <c r="P14" s="355">
        <v>1453149.05</v>
      </c>
      <c r="Q14" s="466">
        <v>1372878.48</v>
      </c>
      <c r="R14" s="11">
        <f t="shared" si="4"/>
        <v>4589171.26</v>
      </c>
      <c r="S14" s="38">
        <f t="shared" si="5"/>
        <v>7152535.8499999996</v>
      </c>
      <c r="T14" s="39">
        <f t="shared" si="6"/>
        <v>-5.7218970641976487E-2</v>
      </c>
      <c r="U14" s="381">
        <f t="shared" si="7"/>
        <v>-0.33119381148295018</v>
      </c>
      <c r="V14" s="39">
        <f t="shared" si="8"/>
        <v>-0.25344135585267191</v>
      </c>
    </row>
    <row r="15" spans="1:22" s="22" customFormat="1" x14ac:dyDescent="0.35">
      <c r="A15" s="30" t="s">
        <v>162</v>
      </c>
      <c r="B15" s="11">
        <v>920688.5</v>
      </c>
      <c r="C15" s="11">
        <v>1195036.7599999998</v>
      </c>
      <c r="D15" s="11">
        <f t="shared" si="0"/>
        <v>2115725.2599999998</v>
      </c>
      <c r="E15" s="11">
        <v>234500</v>
      </c>
      <c r="F15" s="11">
        <v>14957653.879999999</v>
      </c>
      <c r="G15" s="11">
        <v>267682</v>
      </c>
      <c r="H15" s="11">
        <v>14501</v>
      </c>
      <c r="I15" s="11">
        <f t="shared" si="1"/>
        <v>15474336.879999999</v>
      </c>
      <c r="J15" s="38">
        <f t="shared" si="2"/>
        <v>17590062.140000001</v>
      </c>
      <c r="K15" s="11">
        <v>1148436.5</v>
      </c>
      <c r="L15" s="378">
        <v>1265537.06</v>
      </c>
      <c r="M15" s="11">
        <f t="shared" si="3"/>
        <v>2413973.56</v>
      </c>
      <c r="N15" s="465">
        <v>61800</v>
      </c>
      <c r="O15" s="378">
        <v>15767252.76</v>
      </c>
      <c r="P15" s="378">
        <v>270538.5</v>
      </c>
      <c r="Q15" s="466"/>
      <c r="R15" s="11">
        <f t="shared" si="4"/>
        <v>16099591.26</v>
      </c>
      <c r="S15" s="38">
        <f t="shared" si="5"/>
        <v>18513564.82</v>
      </c>
      <c r="T15" s="39">
        <f t="shared" si="6"/>
        <v>0.14096740519135284</v>
      </c>
      <c r="U15" s="39">
        <f t="shared" si="7"/>
        <v>4.0405891693369986E-2</v>
      </c>
      <c r="V15" s="39">
        <f t="shared" si="8"/>
        <v>5.2501388150297895E-2</v>
      </c>
    </row>
    <row r="16" spans="1:22" s="22" customFormat="1" x14ac:dyDescent="0.35">
      <c r="A16" s="30" t="s">
        <v>163</v>
      </c>
      <c r="B16" s="11">
        <v>3614024</v>
      </c>
      <c r="C16" s="11">
        <v>993167.16</v>
      </c>
      <c r="D16" s="11">
        <f t="shared" si="0"/>
        <v>4607191.16</v>
      </c>
      <c r="E16" s="11">
        <v>114900</v>
      </c>
      <c r="F16" s="11">
        <v>13854375.33</v>
      </c>
      <c r="G16" s="11">
        <v>173975</v>
      </c>
      <c r="H16" s="11"/>
      <c r="I16" s="11">
        <f t="shared" si="1"/>
        <v>14143250.33</v>
      </c>
      <c r="J16" s="38">
        <f t="shared" si="2"/>
        <v>18750441.490000002</v>
      </c>
      <c r="K16" s="11">
        <v>3877033</v>
      </c>
      <c r="L16" s="378">
        <v>993167.12</v>
      </c>
      <c r="M16" s="11">
        <f t="shared" si="3"/>
        <v>4870200.12</v>
      </c>
      <c r="N16" s="465">
        <v>121000</v>
      </c>
      <c r="O16" s="378">
        <v>12873565.010000004</v>
      </c>
      <c r="P16" s="378">
        <v>168615</v>
      </c>
      <c r="Q16" s="466"/>
      <c r="R16" s="11">
        <f t="shared" si="4"/>
        <v>13163180.010000004</v>
      </c>
      <c r="S16" s="38">
        <f t="shared" si="5"/>
        <v>18033380.130000003</v>
      </c>
      <c r="T16" s="39">
        <f t="shared" si="6"/>
        <v>5.7086617608460587E-2</v>
      </c>
      <c r="U16" s="39">
        <f t="shared" si="7"/>
        <v>-6.929597490904317E-2</v>
      </c>
      <c r="V16" s="39">
        <f t="shared" si="8"/>
        <v>-3.8242372073341475E-2</v>
      </c>
    </row>
    <row r="17" spans="1:22" s="22" customFormat="1" x14ac:dyDescent="0.35">
      <c r="A17" s="30" t="s">
        <v>164</v>
      </c>
      <c r="B17" s="11">
        <v>2946188.67</v>
      </c>
      <c r="C17" s="11">
        <v>1110312</v>
      </c>
      <c r="D17" s="11">
        <f t="shared" si="0"/>
        <v>4056500.67</v>
      </c>
      <c r="E17" s="11">
        <v>32500</v>
      </c>
      <c r="F17" s="11">
        <v>4577374.5500000007</v>
      </c>
      <c r="G17" s="11">
        <v>138419</v>
      </c>
      <c r="H17" s="11">
        <v>2</v>
      </c>
      <c r="I17" s="11">
        <f t="shared" si="1"/>
        <v>4748295.5500000007</v>
      </c>
      <c r="J17" s="38">
        <f t="shared" si="2"/>
        <v>8804796.2200000007</v>
      </c>
      <c r="K17" s="11">
        <v>3123231.33</v>
      </c>
      <c r="L17" s="378">
        <v>1047103.24</v>
      </c>
      <c r="M17" s="11">
        <f t="shared" si="3"/>
        <v>4170334.5700000003</v>
      </c>
      <c r="N17" s="11"/>
      <c r="O17" s="378">
        <v>5518336.8800000008</v>
      </c>
      <c r="P17" s="378">
        <v>113578</v>
      </c>
      <c r="Q17" s="466">
        <v>2716</v>
      </c>
      <c r="R17" s="11">
        <f t="shared" si="4"/>
        <v>5634630.8800000008</v>
      </c>
      <c r="S17" s="38">
        <f t="shared" si="5"/>
        <v>9804965.4500000011</v>
      </c>
      <c r="T17" s="39">
        <f t="shared" si="6"/>
        <v>2.8062093232687761E-2</v>
      </c>
      <c r="U17" s="39">
        <f t="shared" si="7"/>
        <v>0.18666389247821777</v>
      </c>
      <c r="V17" s="39">
        <f t="shared" si="8"/>
        <v>0.11359368292114776</v>
      </c>
    </row>
    <row r="18" spans="1:22" s="22" customFormat="1" x14ac:dyDescent="0.35">
      <c r="A18" s="30" t="s">
        <v>165</v>
      </c>
      <c r="B18" s="11">
        <v>3315348.29</v>
      </c>
      <c r="C18" s="11">
        <v>684405.35</v>
      </c>
      <c r="D18" s="11">
        <f t="shared" si="0"/>
        <v>3999753.64</v>
      </c>
      <c r="E18" s="11"/>
      <c r="F18" s="11">
        <v>5240841.8200000012</v>
      </c>
      <c r="G18" s="11">
        <v>181924</v>
      </c>
      <c r="H18" s="11"/>
      <c r="I18" s="11">
        <f t="shared" si="1"/>
        <v>5422765.8200000012</v>
      </c>
      <c r="J18" s="38">
        <f t="shared" si="2"/>
        <v>9422519.4600000009</v>
      </c>
      <c r="K18" s="11">
        <v>3523832</v>
      </c>
      <c r="L18" s="378">
        <v>709373.28</v>
      </c>
      <c r="M18" s="11">
        <f t="shared" si="3"/>
        <v>4233205.28</v>
      </c>
      <c r="N18" s="11"/>
      <c r="O18" s="378">
        <v>6701553.5299999993</v>
      </c>
      <c r="P18" s="378">
        <v>205862</v>
      </c>
      <c r="Q18" s="466"/>
      <c r="R18" s="11">
        <f t="shared" si="4"/>
        <v>6907415.5299999993</v>
      </c>
      <c r="S18" s="38">
        <f t="shared" si="5"/>
        <v>11140620.809999999</v>
      </c>
      <c r="T18" s="39">
        <f t="shared" si="6"/>
        <v>5.8366504793030231E-2</v>
      </c>
      <c r="U18" s="381">
        <f t="shared" si="7"/>
        <v>0.27378090061060351</v>
      </c>
      <c r="V18" s="39">
        <f t="shared" si="8"/>
        <v>0.18233990996713714</v>
      </c>
    </row>
    <row r="19" spans="1:22" s="22" customFormat="1" x14ac:dyDescent="0.35">
      <c r="A19" s="30" t="s">
        <v>166</v>
      </c>
      <c r="B19" s="11">
        <v>526209.84000000008</v>
      </c>
      <c r="C19" s="11">
        <v>926461.32</v>
      </c>
      <c r="D19" s="11">
        <f t="shared" si="0"/>
        <v>1452671.1600000001</v>
      </c>
      <c r="E19" s="11"/>
      <c r="F19" s="11">
        <v>2964860.9</v>
      </c>
      <c r="G19" s="11">
        <v>23842</v>
      </c>
      <c r="H19" s="11">
        <v>158256.9</v>
      </c>
      <c r="I19" s="11">
        <f t="shared" si="1"/>
        <v>3146959.8</v>
      </c>
      <c r="J19" s="38">
        <f t="shared" si="2"/>
        <v>4599630.96</v>
      </c>
      <c r="K19" s="11">
        <v>564893.85</v>
      </c>
      <c r="L19" s="378">
        <v>802486.91</v>
      </c>
      <c r="M19" s="11">
        <f t="shared" si="3"/>
        <v>1367380.76</v>
      </c>
      <c r="N19" s="465">
        <v>24200</v>
      </c>
      <c r="O19" s="378">
        <v>2911497.19</v>
      </c>
      <c r="P19" s="378">
        <v>28137</v>
      </c>
      <c r="Q19" s="466">
        <v>4</v>
      </c>
      <c r="R19" s="11">
        <f t="shared" si="4"/>
        <v>2963838.19</v>
      </c>
      <c r="S19" s="38">
        <f t="shared" si="5"/>
        <v>4331218.95</v>
      </c>
      <c r="T19" s="39">
        <f t="shared" si="6"/>
        <v>-5.8712806000774553E-2</v>
      </c>
      <c r="U19" s="39">
        <f t="shared" si="7"/>
        <v>-5.8190006113201659E-2</v>
      </c>
      <c r="V19" s="39">
        <f t="shared" si="8"/>
        <v>-5.8355118559337588E-2</v>
      </c>
    </row>
    <row r="20" spans="1:22" s="22" customFormat="1" x14ac:dyDescent="0.35">
      <c r="A20" s="30" t="s">
        <v>167</v>
      </c>
      <c r="B20" s="11">
        <v>1130094</v>
      </c>
      <c r="C20" s="11">
        <v>865605.14</v>
      </c>
      <c r="D20" s="11">
        <f t="shared" si="0"/>
        <v>1995699.1400000001</v>
      </c>
      <c r="E20" s="11">
        <v>267500</v>
      </c>
      <c r="F20" s="11">
        <v>19812002.549999997</v>
      </c>
      <c r="G20" s="11">
        <v>763764.9</v>
      </c>
      <c r="H20" s="11"/>
      <c r="I20" s="11">
        <f t="shared" si="1"/>
        <v>20843267.449999996</v>
      </c>
      <c r="J20" s="38">
        <f t="shared" si="2"/>
        <v>22838966.589999996</v>
      </c>
      <c r="K20" s="11">
        <v>1176629</v>
      </c>
      <c r="L20" s="378">
        <v>1018870.7</v>
      </c>
      <c r="M20" s="11">
        <f t="shared" si="3"/>
        <v>2195499.7000000002</v>
      </c>
      <c r="N20" s="465">
        <v>225200</v>
      </c>
      <c r="O20" s="378">
        <v>17994154.069999993</v>
      </c>
      <c r="P20" s="378">
        <v>431852</v>
      </c>
      <c r="Q20" s="466"/>
      <c r="R20" s="11">
        <f t="shared" si="4"/>
        <v>18651206.069999993</v>
      </c>
      <c r="S20" s="38">
        <f t="shared" si="5"/>
        <v>20846705.769999992</v>
      </c>
      <c r="T20" s="39">
        <f t="shared" si="6"/>
        <v>0.10011557152848201</v>
      </c>
      <c r="U20" s="39">
        <f t="shared" si="7"/>
        <v>-0.10516879780286095</v>
      </c>
      <c r="V20" s="39">
        <f t="shared" si="8"/>
        <v>-8.7230777809023635E-2</v>
      </c>
    </row>
    <row r="21" spans="1:22" s="22" customFormat="1" x14ac:dyDescent="0.35">
      <c r="A21" s="30" t="s">
        <v>168</v>
      </c>
      <c r="B21" s="11">
        <v>406785</v>
      </c>
      <c r="C21" s="11">
        <v>749172.24</v>
      </c>
      <c r="D21" s="11">
        <f t="shared" si="0"/>
        <v>1155957.24</v>
      </c>
      <c r="E21" s="11">
        <v>149900</v>
      </c>
      <c r="F21" s="11">
        <v>7352275.5799999991</v>
      </c>
      <c r="G21" s="11">
        <v>49450</v>
      </c>
      <c r="H21" s="11"/>
      <c r="I21" s="11">
        <f t="shared" si="1"/>
        <v>7551625.5799999991</v>
      </c>
      <c r="J21" s="38">
        <f t="shared" si="2"/>
        <v>8707582.8199999984</v>
      </c>
      <c r="K21" s="11">
        <v>836369</v>
      </c>
      <c r="L21" s="378">
        <v>802679.04</v>
      </c>
      <c r="M21" s="11">
        <f t="shared" si="3"/>
        <v>1639048.04</v>
      </c>
      <c r="N21" s="465">
        <v>174300</v>
      </c>
      <c r="O21" s="378">
        <v>8894226.2700000014</v>
      </c>
      <c r="P21" s="378">
        <v>65179</v>
      </c>
      <c r="Q21" s="466"/>
      <c r="R21" s="11">
        <f t="shared" si="4"/>
        <v>9133705.2700000014</v>
      </c>
      <c r="S21" s="38">
        <f t="shared" si="5"/>
        <v>10772753.310000002</v>
      </c>
      <c r="T21" s="381">
        <f t="shared" si="6"/>
        <v>0.41791407439949946</v>
      </c>
      <c r="U21" s="381">
        <f t="shared" si="7"/>
        <v>0.20950187125140843</v>
      </c>
      <c r="V21" s="39">
        <f t="shared" si="8"/>
        <v>0.23716920443829947</v>
      </c>
    </row>
    <row r="22" spans="1:22" s="22" customFormat="1" x14ac:dyDescent="0.35">
      <c r="A22" s="30" t="s">
        <v>169</v>
      </c>
      <c r="B22" s="11">
        <v>3205928</v>
      </c>
      <c r="C22" s="11">
        <v>1819454.24</v>
      </c>
      <c r="D22" s="11">
        <f t="shared" si="0"/>
        <v>5025382.24</v>
      </c>
      <c r="E22" s="11">
        <v>100800</v>
      </c>
      <c r="F22" s="11">
        <v>14045579.93</v>
      </c>
      <c r="G22" s="11">
        <v>205487</v>
      </c>
      <c r="H22" s="11"/>
      <c r="I22" s="11">
        <f t="shared" si="1"/>
        <v>14351866.93</v>
      </c>
      <c r="J22" s="38">
        <f t="shared" si="2"/>
        <v>19377249.170000002</v>
      </c>
      <c r="K22" s="11">
        <v>3755788.08</v>
      </c>
      <c r="L22" s="378">
        <v>1929728.81</v>
      </c>
      <c r="M22" s="11">
        <f t="shared" si="3"/>
        <v>5685516.8900000006</v>
      </c>
      <c r="N22" s="465">
        <v>132600</v>
      </c>
      <c r="O22" s="378">
        <v>13573217.640000002</v>
      </c>
      <c r="P22" s="378">
        <v>238120</v>
      </c>
      <c r="Q22" s="466"/>
      <c r="R22" s="11">
        <f t="shared" si="4"/>
        <v>13943937.640000002</v>
      </c>
      <c r="S22" s="38">
        <f t="shared" si="5"/>
        <v>19629454.530000001</v>
      </c>
      <c r="T22" s="39">
        <f t="shared" si="6"/>
        <v>0.131360087347306</v>
      </c>
      <c r="U22" s="39">
        <f t="shared" si="7"/>
        <v>-2.8423430344612123E-2</v>
      </c>
      <c r="V22" s="39">
        <f t="shared" si="8"/>
        <v>1.3015539914224026E-2</v>
      </c>
    </row>
    <row r="23" spans="1:22" s="22" customFormat="1" x14ac:dyDescent="0.35">
      <c r="A23" s="30" t="s">
        <v>170</v>
      </c>
      <c r="B23" s="11">
        <v>492403</v>
      </c>
      <c r="C23" s="11">
        <v>226086.83</v>
      </c>
      <c r="D23" s="11">
        <f t="shared" si="0"/>
        <v>718489.83</v>
      </c>
      <c r="E23" s="11">
        <v>85400</v>
      </c>
      <c r="F23" s="11">
        <v>2128344.1900000004</v>
      </c>
      <c r="G23" s="11">
        <v>104545</v>
      </c>
      <c r="H23" s="11">
        <v>708</v>
      </c>
      <c r="I23" s="11">
        <f t="shared" si="1"/>
        <v>2318997.1900000004</v>
      </c>
      <c r="J23" s="38">
        <f t="shared" si="2"/>
        <v>3037487.0200000005</v>
      </c>
      <c r="K23" s="11">
        <v>651616</v>
      </c>
      <c r="L23" s="378">
        <v>226086.85</v>
      </c>
      <c r="M23" s="11">
        <f t="shared" si="3"/>
        <v>877702.85</v>
      </c>
      <c r="N23" s="465">
        <v>64400</v>
      </c>
      <c r="O23" s="378">
        <v>1889041.59</v>
      </c>
      <c r="P23" s="378">
        <v>152297</v>
      </c>
      <c r="Q23" s="466"/>
      <c r="R23" s="11">
        <f t="shared" si="4"/>
        <v>2105738.59</v>
      </c>
      <c r="S23" s="38">
        <f t="shared" si="5"/>
        <v>2983441.44</v>
      </c>
      <c r="T23" s="381">
        <f t="shared" si="6"/>
        <v>0.22159397858143662</v>
      </c>
      <c r="U23" s="39">
        <f t="shared" si="7"/>
        <v>-9.1961560332895667E-2</v>
      </c>
      <c r="V23" s="39">
        <f t="shared" si="8"/>
        <v>-1.77928595724503E-2</v>
      </c>
    </row>
    <row r="24" spans="1:22" s="22" customFormat="1" x14ac:dyDescent="0.35">
      <c r="A24" s="51" t="s">
        <v>171</v>
      </c>
      <c r="B24" s="48">
        <v>713727</v>
      </c>
      <c r="C24" s="48">
        <v>140385.16</v>
      </c>
      <c r="D24" s="48">
        <f t="shared" si="0"/>
        <v>854112.16</v>
      </c>
      <c r="E24" s="48">
        <v>45500</v>
      </c>
      <c r="F24" s="48">
        <v>3275138.1599999997</v>
      </c>
      <c r="G24" s="48">
        <v>97816</v>
      </c>
      <c r="H24" s="48"/>
      <c r="I24" s="48">
        <f t="shared" si="1"/>
        <v>3418454.1599999997</v>
      </c>
      <c r="J24" s="49">
        <f t="shared" si="2"/>
        <v>4272566.3199999994</v>
      </c>
      <c r="K24" s="11">
        <v>595442.5</v>
      </c>
      <c r="L24" s="378">
        <v>335901.23</v>
      </c>
      <c r="M24" s="11">
        <f t="shared" si="3"/>
        <v>931343.73</v>
      </c>
      <c r="N24" s="465">
        <v>36000</v>
      </c>
      <c r="O24" s="378">
        <v>5145231.28</v>
      </c>
      <c r="P24" s="378">
        <v>137692</v>
      </c>
      <c r="Q24" s="466">
        <v>3328000</v>
      </c>
      <c r="R24" s="11">
        <f t="shared" si="4"/>
        <v>8646923.2800000012</v>
      </c>
      <c r="S24" s="38">
        <f t="shared" si="5"/>
        <v>9578267.0100000016</v>
      </c>
      <c r="T24" s="39">
        <f t="shared" si="6"/>
        <v>9.0423217953014445E-2</v>
      </c>
      <c r="U24" s="381">
        <f t="shared" si="7"/>
        <v>1.5294834668779065</v>
      </c>
      <c r="V24" s="39">
        <f t="shared" si="8"/>
        <v>1.2418065145446362</v>
      </c>
    </row>
    <row r="25" spans="1:22" s="22" customFormat="1" x14ac:dyDescent="0.35">
      <c r="A25" s="30" t="s">
        <v>172</v>
      </c>
      <c r="B25" s="11">
        <v>1277612</v>
      </c>
      <c r="C25" s="11">
        <v>1193276.72</v>
      </c>
      <c r="D25" s="11">
        <f t="shared" si="0"/>
        <v>2470888.7199999997</v>
      </c>
      <c r="E25" s="11"/>
      <c r="F25" s="11">
        <v>5204579.0199999996</v>
      </c>
      <c r="G25" s="11">
        <v>180584</v>
      </c>
      <c r="H25" s="11">
        <v>22800</v>
      </c>
      <c r="I25" s="11">
        <f t="shared" si="1"/>
        <v>5407963.0199999996</v>
      </c>
      <c r="J25" s="38">
        <f t="shared" si="2"/>
        <v>7878851.7399999993</v>
      </c>
      <c r="K25" s="11">
        <v>1539756</v>
      </c>
      <c r="L25" s="378">
        <v>1088349</v>
      </c>
      <c r="M25" s="11">
        <f t="shared" si="3"/>
        <v>2628105</v>
      </c>
      <c r="N25" s="11"/>
      <c r="O25" s="378">
        <v>5498852.4400000004</v>
      </c>
      <c r="P25" s="378">
        <v>175880</v>
      </c>
      <c r="Q25" s="466"/>
      <c r="R25" s="11">
        <f t="shared" si="4"/>
        <v>5674732.4400000004</v>
      </c>
      <c r="S25" s="38">
        <f t="shared" si="5"/>
        <v>8302837.4400000004</v>
      </c>
      <c r="T25" s="39">
        <f t="shared" si="6"/>
        <v>6.3627422282295371E-2</v>
      </c>
      <c r="U25" s="39">
        <f t="shared" si="7"/>
        <v>4.9329002253421635E-2</v>
      </c>
      <c r="V25" s="39">
        <f t="shared" si="8"/>
        <v>5.381313343510144E-2</v>
      </c>
    </row>
    <row r="26" spans="1:22" s="22" customFormat="1" x14ac:dyDescent="0.35">
      <c r="A26" s="30" t="s">
        <v>173</v>
      </c>
      <c r="B26" s="11">
        <v>6289234</v>
      </c>
      <c r="C26" s="11">
        <v>1063766.6800000002</v>
      </c>
      <c r="D26" s="11">
        <f t="shared" si="0"/>
        <v>7353000.6799999997</v>
      </c>
      <c r="E26" s="11">
        <v>49800</v>
      </c>
      <c r="F26" s="11">
        <v>2891309.98</v>
      </c>
      <c r="G26" s="11">
        <v>132082</v>
      </c>
      <c r="H26" s="11">
        <v>4500</v>
      </c>
      <c r="I26" s="11">
        <f t="shared" si="1"/>
        <v>3077691.98</v>
      </c>
      <c r="J26" s="38">
        <f t="shared" si="2"/>
        <v>10430692.66</v>
      </c>
      <c r="K26" s="11">
        <v>6599459</v>
      </c>
      <c r="L26" s="378">
        <v>893494.3</v>
      </c>
      <c r="M26" s="11">
        <f t="shared" si="3"/>
        <v>7492953.2999999998</v>
      </c>
      <c r="N26" s="11"/>
      <c r="O26" s="378">
        <v>2594177.73</v>
      </c>
      <c r="P26" s="378">
        <v>161674</v>
      </c>
      <c r="Q26" s="466">
        <v>18240</v>
      </c>
      <c r="R26" s="11">
        <f t="shared" si="4"/>
        <v>2774091.73</v>
      </c>
      <c r="S26" s="38">
        <f t="shared" si="5"/>
        <v>10267045.029999999</v>
      </c>
      <c r="T26" s="39">
        <f t="shared" si="6"/>
        <v>1.9033402292572631E-2</v>
      </c>
      <c r="U26" s="39">
        <f t="shared" si="7"/>
        <v>-9.8645430398138806E-2</v>
      </c>
      <c r="V26" s="39">
        <f t="shared" si="8"/>
        <v>-1.5689047250674226E-2</v>
      </c>
    </row>
    <row r="27" spans="1:22" s="22" customFormat="1" x14ac:dyDescent="0.35">
      <c r="A27" s="30" t="s">
        <v>174</v>
      </c>
      <c r="B27" s="11">
        <v>1289829.78</v>
      </c>
      <c r="C27" s="11">
        <v>568956</v>
      </c>
      <c r="D27" s="11">
        <f t="shared" si="0"/>
        <v>1858785.78</v>
      </c>
      <c r="E27" s="11">
        <v>85400</v>
      </c>
      <c r="F27" s="11">
        <v>2632894.8100000005</v>
      </c>
      <c r="G27" s="11">
        <v>34828</v>
      </c>
      <c r="H27" s="11"/>
      <c r="I27" s="11">
        <f t="shared" si="1"/>
        <v>2753122.8100000005</v>
      </c>
      <c r="J27" s="38">
        <f t="shared" si="2"/>
        <v>4611908.5900000008</v>
      </c>
      <c r="K27" s="11">
        <v>1477256.77</v>
      </c>
      <c r="L27" s="378">
        <v>549064.02</v>
      </c>
      <c r="M27" s="11">
        <f t="shared" si="3"/>
        <v>2026320.79</v>
      </c>
      <c r="N27" s="465">
        <v>91800</v>
      </c>
      <c r="O27" s="378">
        <v>2771651.78</v>
      </c>
      <c r="P27" s="378">
        <v>67948</v>
      </c>
      <c r="Q27" s="466"/>
      <c r="R27" s="11">
        <f t="shared" si="4"/>
        <v>2931399.78</v>
      </c>
      <c r="S27" s="38">
        <f t="shared" si="5"/>
        <v>4957720.57</v>
      </c>
      <c r="T27" s="39">
        <f t="shared" si="6"/>
        <v>9.0131424396844698E-2</v>
      </c>
      <c r="U27" s="39">
        <f t="shared" si="7"/>
        <v>6.4754456049855344E-2</v>
      </c>
      <c r="V27" s="39">
        <f t="shared" si="8"/>
        <v>7.4982401158128653E-2</v>
      </c>
    </row>
    <row r="28" spans="1:22" s="22" customFormat="1" x14ac:dyDescent="0.35">
      <c r="A28" s="30" t="s">
        <v>175</v>
      </c>
      <c r="B28" s="11">
        <v>781068.5</v>
      </c>
      <c r="C28" s="11">
        <v>701030.25000000012</v>
      </c>
      <c r="D28" s="11">
        <f t="shared" si="0"/>
        <v>1482098.75</v>
      </c>
      <c r="E28" s="11">
        <v>25800</v>
      </c>
      <c r="F28" s="11">
        <v>8107923.6600000001</v>
      </c>
      <c r="G28" s="11">
        <v>340157.2</v>
      </c>
      <c r="H28" s="11">
        <v>8838</v>
      </c>
      <c r="I28" s="11">
        <f t="shared" si="1"/>
        <v>8482718.8599999994</v>
      </c>
      <c r="J28" s="38">
        <f t="shared" si="2"/>
        <v>9964817.6099999994</v>
      </c>
      <c r="K28" s="11">
        <v>825856.2</v>
      </c>
      <c r="L28" s="378">
        <v>639390.93999999994</v>
      </c>
      <c r="M28" s="11">
        <f t="shared" si="3"/>
        <v>1465247.14</v>
      </c>
      <c r="N28" s="465">
        <v>55300</v>
      </c>
      <c r="O28" s="378">
        <v>7396487.5199999996</v>
      </c>
      <c r="P28" s="378">
        <v>263613</v>
      </c>
      <c r="Q28" s="466">
        <v>10097</v>
      </c>
      <c r="R28" s="11">
        <f t="shared" si="4"/>
        <v>7725497.5199999996</v>
      </c>
      <c r="S28" s="38">
        <f t="shared" si="5"/>
        <v>9190744.6600000001</v>
      </c>
      <c r="T28" s="39">
        <f t="shared" si="6"/>
        <v>-1.1370099327052331E-2</v>
      </c>
      <c r="U28" s="39">
        <f t="shared" si="7"/>
        <v>-8.9266348737626317E-2</v>
      </c>
      <c r="V28" s="39">
        <f t="shared" si="8"/>
        <v>-7.7680593894984426E-2</v>
      </c>
    </row>
    <row r="29" spans="1:22" s="22" customFormat="1" x14ac:dyDescent="0.35">
      <c r="A29" s="30" t="s">
        <v>176</v>
      </c>
      <c r="B29" s="11">
        <v>580551</v>
      </c>
      <c r="C29" s="11">
        <v>839811.29</v>
      </c>
      <c r="D29" s="11">
        <f t="shared" si="0"/>
        <v>1420362.29</v>
      </c>
      <c r="E29" s="11">
        <v>130200</v>
      </c>
      <c r="F29" s="11">
        <v>5719241.8500000015</v>
      </c>
      <c r="G29" s="11">
        <v>221439.55</v>
      </c>
      <c r="H29" s="11">
        <v>1</v>
      </c>
      <c r="I29" s="11">
        <f t="shared" si="1"/>
        <v>6070882.4000000013</v>
      </c>
      <c r="J29" s="38">
        <f t="shared" si="2"/>
        <v>7491244.6900000013</v>
      </c>
      <c r="K29" s="11">
        <v>742961.98</v>
      </c>
      <c r="L29" s="378">
        <v>902044.12</v>
      </c>
      <c r="M29" s="11">
        <f t="shared" si="3"/>
        <v>1645006.1</v>
      </c>
      <c r="N29" s="465">
        <v>171200</v>
      </c>
      <c r="O29" s="378">
        <v>6555505.1800000044</v>
      </c>
      <c r="P29" s="378">
        <v>153108</v>
      </c>
      <c r="Q29" s="466"/>
      <c r="R29" s="11">
        <f t="shared" si="4"/>
        <v>6879813.1800000044</v>
      </c>
      <c r="S29" s="38">
        <f t="shared" si="5"/>
        <v>8524819.2800000049</v>
      </c>
      <c r="T29" s="39">
        <f t="shared" si="6"/>
        <v>0.1581595143588331</v>
      </c>
      <c r="U29" s="39">
        <f t="shared" si="7"/>
        <v>0.13324764452693119</v>
      </c>
      <c r="V29" s="39">
        <f t="shared" si="8"/>
        <v>0.13797100919420152</v>
      </c>
    </row>
    <row r="30" spans="1:22" s="22" customFormat="1" x14ac:dyDescent="0.35">
      <c r="A30" s="30" t="s">
        <v>177</v>
      </c>
      <c r="B30" s="11">
        <v>415914</v>
      </c>
      <c r="C30" s="11">
        <v>203286.5</v>
      </c>
      <c r="D30" s="11">
        <f t="shared" si="0"/>
        <v>619200.5</v>
      </c>
      <c r="E30" s="11"/>
      <c r="F30" s="11">
        <v>1791668.6199999999</v>
      </c>
      <c r="G30" s="11">
        <v>116884</v>
      </c>
      <c r="H30" s="11"/>
      <c r="I30" s="11">
        <f t="shared" si="1"/>
        <v>1908552.6199999999</v>
      </c>
      <c r="J30" s="38">
        <f t="shared" si="2"/>
        <v>2527753.12</v>
      </c>
      <c r="K30" s="11">
        <v>459017</v>
      </c>
      <c r="L30" s="378">
        <v>201978.7</v>
      </c>
      <c r="M30" s="11">
        <f t="shared" si="3"/>
        <v>660995.69999999995</v>
      </c>
      <c r="N30" s="11"/>
      <c r="O30" s="378">
        <v>1763790.34</v>
      </c>
      <c r="P30" s="378">
        <v>113006</v>
      </c>
      <c r="Q30" s="466">
        <v>507</v>
      </c>
      <c r="R30" s="11">
        <f t="shared" si="4"/>
        <v>1877303.34</v>
      </c>
      <c r="S30" s="38">
        <f t="shared" si="5"/>
        <v>2538299.04</v>
      </c>
      <c r="T30" s="39">
        <f t="shared" si="6"/>
        <v>6.7498653505609171E-2</v>
      </c>
      <c r="U30" s="39">
        <f t="shared" si="7"/>
        <v>-1.6373287103815769E-2</v>
      </c>
      <c r="V30" s="39">
        <f t="shared" si="8"/>
        <v>4.1720530049231723E-3</v>
      </c>
    </row>
    <row r="31" spans="1:22" s="22" customFormat="1" x14ac:dyDescent="0.35">
      <c r="A31" s="30" t="s">
        <v>178</v>
      </c>
      <c r="B31" s="11">
        <v>1958244</v>
      </c>
      <c r="C31" s="11">
        <v>776847.56</v>
      </c>
      <c r="D31" s="11">
        <f t="shared" si="0"/>
        <v>2735091.56</v>
      </c>
      <c r="E31" s="11"/>
      <c r="F31" s="11">
        <v>5663494.6999999993</v>
      </c>
      <c r="G31" s="11">
        <v>174303</v>
      </c>
      <c r="H31" s="11"/>
      <c r="I31" s="11">
        <f t="shared" si="1"/>
        <v>5837797.6999999993</v>
      </c>
      <c r="J31" s="38">
        <f t="shared" si="2"/>
        <v>8572889.2599999998</v>
      </c>
      <c r="K31" s="11">
        <v>2036317.99</v>
      </c>
      <c r="L31" s="378">
        <v>791148.95</v>
      </c>
      <c r="M31" s="11">
        <f t="shared" si="3"/>
        <v>2827466.94</v>
      </c>
      <c r="N31" s="465">
        <v>24000</v>
      </c>
      <c r="O31" s="378">
        <v>5650111.8799999999</v>
      </c>
      <c r="P31" s="378">
        <v>169132</v>
      </c>
      <c r="Q31" s="466"/>
      <c r="R31" s="11">
        <f t="shared" si="4"/>
        <v>5843243.8799999999</v>
      </c>
      <c r="S31" s="38">
        <f t="shared" si="5"/>
        <v>8670710.8200000003</v>
      </c>
      <c r="T31" s="39">
        <f t="shared" si="6"/>
        <v>3.3774145389121775E-2</v>
      </c>
      <c r="U31" s="39">
        <f t="shared" si="7"/>
        <v>9.3291687719850827E-4</v>
      </c>
      <c r="V31" s="39">
        <f t="shared" si="8"/>
        <v>1.1410570816121859E-2</v>
      </c>
    </row>
    <row r="32" spans="1:22" s="22" customFormat="1" x14ac:dyDescent="0.35">
      <c r="A32" s="30" t="s">
        <v>179</v>
      </c>
      <c r="B32" s="11">
        <v>507780</v>
      </c>
      <c r="C32" s="11">
        <v>213337.3</v>
      </c>
      <c r="D32" s="11">
        <f t="shared" si="0"/>
        <v>721117.3</v>
      </c>
      <c r="E32" s="11"/>
      <c r="F32" s="11">
        <v>1563679.55</v>
      </c>
      <c r="G32" s="11">
        <v>163978</v>
      </c>
      <c r="H32" s="11">
        <v>1</v>
      </c>
      <c r="I32" s="11">
        <f t="shared" si="1"/>
        <v>1727658.55</v>
      </c>
      <c r="J32" s="38">
        <f t="shared" si="2"/>
        <v>2448775.85</v>
      </c>
      <c r="K32" s="11">
        <v>620767.77</v>
      </c>
      <c r="L32" s="378">
        <v>266608.28999999998</v>
      </c>
      <c r="M32" s="11">
        <f t="shared" si="3"/>
        <v>887376.06</v>
      </c>
      <c r="N32" s="465">
        <v>9800</v>
      </c>
      <c r="O32" s="378">
        <v>1802451.6</v>
      </c>
      <c r="P32" s="378">
        <v>156550</v>
      </c>
      <c r="Q32" s="466">
        <v>705746</v>
      </c>
      <c r="R32" s="11">
        <f t="shared" si="4"/>
        <v>2674547.6</v>
      </c>
      <c r="S32" s="38">
        <f t="shared" si="5"/>
        <v>3561923.66</v>
      </c>
      <c r="T32" s="381">
        <f t="shared" si="6"/>
        <v>0.2305571645556139</v>
      </c>
      <c r="U32" s="381">
        <f t="shared" si="7"/>
        <v>0.5480764992596483</v>
      </c>
      <c r="V32" s="39">
        <f t="shared" si="8"/>
        <v>0.45457317377578682</v>
      </c>
    </row>
    <row r="33" spans="1:22" s="22" customFormat="1" x14ac:dyDescent="0.35">
      <c r="A33" s="30" t="s">
        <v>180</v>
      </c>
      <c r="B33" s="11">
        <v>1484240</v>
      </c>
      <c r="C33" s="11">
        <v>3002543.2699999996</v>
      </c>
      <c r="D33" s="11">
        <f t="shared" si="0"/>
        <v>4486783.2699999996</v>
      </c>
      <c r="E33" s="11"/>
      <c r="F33" s="11">
        <v>14029061.99</v>
      </c>
      <c r="G33" s="11">
        <v>273103</v>
      </c>
      <c r="H33" s="11">
        <v>1200</v>
      </c>
      <c r="I33" s="11">
        <f t="shared" si="1"/>
        <v>14303364.99</v>
      </c>
      <c r="J33" s="38">
        <f t="shared" si="2"/>
        <v>18790148.259999998</v>
      </c>
      <c r="K33" s="11">
        <v>1583603.5</v>
      </c>
      <c r="L33" s="378">
        <v>3022697.18</v>
      </c>
      <c r="M33" s="11">
        <f t="shared" si="3"/>
        <v>4606300.68</v>
      </c>
      <c r="N33" s="465">
        <v>2700</v>
      </c>
      <c r="O33" s="378">
        <v>12832990.08</v>
      </c>
      <c r="P33" s="378">
        <v>295659</v>
      </c>
      <c r="Q33" s="466"/>
      <c r="R33" s="11">
        <f t="shared" si="4"/>
        <v>13131349.08</v>
      </c>
      <c r="S33" s="38">
        <f t="shared" si="5"/>
        <v>17737649.759999998</v>
      </c>
      <c r="T33" s="39">
        <f t="shared" si="6"/>
        <v>2.6637660615151611E-2</v>
      </c>
      <c r="U33" s="39">
        <f t="shared" si="7"/>
        <v>-8.193987294733783E-2</v>
      </c>
      <c r="V33" s="39">
        <f t="shared" si="8"/>
        <v>-5.6013315352095049E-2</v>
      </c>
    </row>
    <row r="34" spans="1:22" s="22" customFormat="1" x14ac:dyDescent="0.35">
      <c r="A34" s="30" t="s">
        <v>181</v>
      </c>
      <c r="B34" s="11">
        <v>304674.5</v>
      </c>
      <c r="C34" s="11">
        <v>704989.70000000007</v>
      </c>
      <c r="D34" s="11">
        <f t="shared" si="0"/>
        <v>1009664.2000000001</v>
      </c>
      <c r="E34" s="11"/>
      <c r="F34" s="11">
        <v>3706685.2099999995</v>
      </c>
      <c r="G34" s="11">
        <v>119490</v>
      </c>
      <c r="H34" s="11">
        <v>21624.66</v>
      </c>
      <c r="I34" s="11">
        <f t="shared" si="1"/>
        <v>3847799.8699999996</v>
      </c>
      <c r="J34" s="38">
        <f t="shared" si="2"/>
        <v>4857464.0699999994</v>
      </c>
      <c r="K34" s="11">
        <v>549184.5</v>
      </c>
      <c r="L34" s="378">
        <v>690718.98</v>
      </c>
      <c r="M34" s="11">
        <f t="shared" si="3"/>
        <v>1239903.48</v>
      </c>
      <c r="N34" s="11"/>
      <c r="O34" s="378">
        <v>4241511.0999999996</v>
      </c>
      <c r="P34" s="378">
        <v>103503</v>
      </c>
      <c r="Q34" s="466">
        <v>501</v>
      </c>
      <c r="R34" s="11">
        <f t="shared" si="4"/>
        <v>4345515.0999999996</v>
      </c>
      <c r="S34" s="38">
        <f t="shared" si="5"/>
        <v>5585418.5800000001</v>
      </c>
      <c r="T34" s="381">
        <f t="shared" si="6"/>
        <v>0.22803549932740003</v>
      </c>
      <c r="U34" s="39">
        <f t="shared" si="7"/>
        <v>0.12935060211434543</v>
      </c>
      <c r="V34" s="39">
        <f t="shared" si="8"/>
        <v>0.14986307659914422</v>
      </c>
    </row>
    <row r="35" spans="1:22" s="22" customFormat="1" x14ac:dyDescent="0.35">
      <c r="A35" s="51" t="s">
        <v>182</v>
      </c>
      <c r="B35" s="48">
        <v>5239726.5</v>
      </c>
      <c r="C35" s="48">
        <v>521674.68000000005</v>
      </c>
      <c r="D35" s="48">
        <f t="shared" si="0"/>
        <v>5761401.1799999997</v>
      </c>
      <c r="E35" s="48"/>
      <c r="F35" s="48">
        <v>3789108.54</v>
      </c>
      <c r="G35" s="48">
        <v>166537</v>
      </c>
      <c r="H35" s="48"/>
      <c r="I35" s="48">
        <f t="shared" si="1"/>
        <v>3955645.54</v>
      </c>
      <c r="J35" s="49">
        <f t="shared" si="2"/>
        <v>9717046.7199999988</v>
      </c>
      <c r="K35" s="11">
        <v>5525747</v>
      </c>
      <c r="L35" s="378">
        <v>535441.86</v>
      </c>
      <c r="M35" s="11">
        <f t="shared" si="3"/>
        <v>6061188.8600000003</v>
      </c>
      <c r="N35" s="48"/>
      <c r="O35" s="378">
        <v>4189341.42</v>
      </c>
      <c r="P35" s="378">
        <v>132511</v>
      </c>
      <c r="Q35" s="466">
        <v>2</v>
      </c>
      <c r="R35" s="11">
        <f t="shared" si="4"/>
        <v>4321854.42</v>
      </c>
      <c r="S35" s="38">
        <f t="shared" si="5"/>
        <v>10383043.280000001</v>
      </c>
      <c r="T35" s="39">
        <f t="shared" si="6"/>
        <v>5.2033814454837297E-2</v>
      </c>
      <c r="U35" s="39">
        <f t="shared" si="7"/>
        <v>9.2578790565749192E-2</v>
      </c>
      <c r="V35" s="39">
        <f t="shared" si="8"/>
        <v>6.8538989179626225E-2</v>
      </c>
    </row>
    <row r="36" spans="1:22" s="22" customFormat="1" x14ac:dyDescent="0.35">
      <c r="A36" s="30" t="s">
        <v>183</v>
      </c>
      <c r="B36" s="11">
        <v>1911738.5</v>
      </c>
      <c r="C36" s="11">
        <v>293567.48</v>
      </c>
      <c r="D36" s="11">
        <f t="shared" si="0"/>
        <v>2205305.98</v>
      </c>
      <c r="E36" s="11"/>
      <c r="F36" s="11">
        <v>2393320.39</v>
      </c>
      <c r="G36" s="11">
        <v>124535</v>
      </c>
      <c r="H36" s="11"/>
      <c r="I36" s="11">
        <f t="shared" si="1"/>
        <v>2517855.39</v>
      </c>
      <c r="J36" s="38">
        <f t="shared" si="2"/>
        <v>4723161.37</v>
      </c>
      <c r="K36" s="11">
        <v>1978137</v>
      </c>
      <c r="L36" s="378">
        <v>261169.73</v>
      </c>
      <c r="M36" s="11">
        <f t="shared" si="3"/>
        <v>2239306.73</v>
      </c>
      <c r="N36" s="11"/>
      <c r="O36" s="378">
        <v>2491962.23</v>
      </c>
      <c r="P36" s="378">
        <v>119814</v>
      </c>
      <c r="Q36" s="466">
        <v>1</v>
      </c>
      <c r="R36" s="11">
        <f t="shared" si="4"/>
        <v>2611777.23</v>
      </c>
      <c r="S36" s="38">
        <f t="shared" si="5"/>
        <v>4851083.96</v>
      </c>
      <c r="T36" s="39">
        <f t="shared" si="6"/>
        <v>1.5417701810249479E-2</v>
      </c>
      <c r="U36" s="39">
        <f t="shared" si="7"/>
        <v>3.7302317032591709E-2</v>
      </c>
      <c r="V36" s="39">
        <f t="shared" si="8"/>
        <v>2.7084103205222448E-2</v>
      </c>
    </row>
    <row r="37" spans="1:22" s="22" customFormat="1" x14ac:dyDescent="0.35">
      <c r="A37" s="30" t="s">
        <v>184</v>
      </c>
      <c r="B37" s="11">
        <v>915013</v>
      </c>
      <c r="C37" s="11">
        <v>977265.56</v>
      </c>
      <c r="D37" s="11">
        <f t="shared" si="0"/>
        <v>1892278.56</v>
      </c>
      <c r="E37" s="11">
        <v>204700</v>
      </c>
      <c r="F37" s="11">
        <v>6968146.7899999982</v>
      </c>
      <c r="G37" s="11">
        <v>533814</v>
      </c>
      <c r="H37" s="11">
        <v>3</v>
      </c>
      <c r="I37" s="11">
        <f t="shared" si="1"/>
        <v>7706663.7899999982</v>
      </c>
      <c r="J37" s="38">
        <f t="shared" si="2"/>
        <v>9598942.3499999978</v>
      </c>
      <c r="K37" s="11">
        <v>1000541.78</v>
      </c>
      <c r="L37" s="378">
        <v>1136722.99</v>
      </c>
      <c r="M37" s="11">
        <f t="shared" si="3"/>
        <v>2137264.77</v>
      </c>
      <c r="N37" s="465">
        <v>201600</v>
      </c>
      <c r="O37" s="378">
        <v>7063531.1499999985</v>
      </c>
      <c r="P37" s="378">
        <v>409586</v>
      </c>
      <c r="Q37" s="466">
        <v>3</v>
      </c>
      <c r="R37" s="11">
        <f t="shared" si="4"/>
        <v>7674720.1499999985</v>
      </c>
      <c r="S37" s="38">
        <f t="shared" si="5"/>
        <v>9811984.9199999981</v>
      </c>
      <c r="T37" s="39">
        <f t="shared" si="6"/>
        <v>0.12946625046578764</v>
      </c>
      <c r="U37" s="39">
        <f t="shared" si="7"/>
        <v>-4.1449375333395301E-3</v>
      </c>
      <c r="V37" s="39">
        <f t="shared" si="8"/>
        <v>2.219437957141188E-2</v>
      </c>
    </row>
    <row r="38" spans="1:22" s="22" customFormat="1" x14ac:dyDescent="0.35">
      <c r="A38" s="30" t="s">
        <v>185</v>
      </c>
      <c r="B38" s="11">
        <v>4539786</v>
      </c>
      <c r="C38" s="11">
        <v>530917.39</v>
      </c>
      <c r="D38" s="11">
        <f t="shared" si="0"/>
        <v>5070703.3899999997</v>
      </c>
      <c r="E38" s="11">
        <v>12300</v>
      </c>
      <c r="F38" s="11">
        <v>4691249.55</v>
      </c>
      <c r="G38" s="11">
        <v>136138</v>
      </c>
      <c r="H38" s="11"/>
      <c r="I38" s="11">
        <f t="shared" si="1"/>
        <v>4839687.55</v>
      </c>
      <c r="J38" s="38">
        <f t="shared" si="2"/>
        <v>9910390.9399999995</v>
      </c>
      <c r="K38" s="11">
        <v>4896679</v>
      </c>
      <c r="L38" s="378">
        <v>530917.39</v>
      </c>
      <c r="M38" s="11">
        <f t="shared" si="3"/>
        <v>5427596.3899999997</v>
      </c>
      <c r="N38" s="465">
        <v>12100</v>
      </c>
      <c r="O38" s="378">
        <v>5527761.2000000011</v>
      </c>
      <c r="P38" s="378">
        <v>164451</v>
      </c>
      <c r="Q38" s="466"/>
      <c r="R38" s="11">
        <f t="shared" si="4"/>
        <v>5704312.2000000011</v>
      </c>
      <c r="S38" s="38">
        <f t="shared" si="5"/>
        <v>11131908.59</v>
      </c>
      <c r="T38" s="39">
        <f t="shared" si="6"/>
        <v>7.0383331966100277E-2</v>
      </c>
      <c r="U38" s="39">
        <f t="shared" si="7"/>
        <v>0.17865298969558507</v>
      </c>
      <c r="V38" s="39">
        <f t="shared" si="8"/>
        <v>0.12325625269430597</v>
      </c>
    </row>
    <row r="39" spans="1:22" s="22" customFormat="1" x14ac:dyDescent="0.35">
      <c r="A39" s="30" t="s">
        <v>186</v>
      </c>
      <c r="B39" s="11">
        <v>4064355.24</v>
      </c>
      <c r="C39" s="11">
        <v>670851.34999999986</v>
      </c>
      <c r="D39" s="11">
        <f t="shared" si="0"/>
        <v>4735206.59</v>
      </c>
      <c r="E39" s="11"/>
      <c r="F39" s="11">
        <v>2290917.7500000005</v>
      </c>
      <c r="G39" s="11">
        <v>117725</v>
      </c>
      <c r="H39" s="11">
        <v>60000</v>
      </c>
      <c r="I39" s="11">
        <f t="shared" si="1"/>
        <v>2468642.7500000005</v>
      </c>
      <c r="J39" s="38">
        <f t="shared" si="2"/>
        <v>7203849.3399999999</v>
      </c>
      <c r="K39" s="11">
        <v>4360536</v>
      </c>
      <c r="L39" s="378">
        <v>698381.49</v>
      </c>
      <c r="M39" s="11">
        <f t="shared" si="3"/>
        <v>5058917.49</v>
      </c>
      <c r="N39" s="11"/>
      <c r="O39" s="378">
        <v>3184348.85</v>
      </c>
      <c r="P39" s="378">
        <v>118889</v>
      </c>
      <c r="Q39" s="466">
        <v>2</v>
      </c>
      <c r="R39" s="11">
        <f t="shared" si="4"/>
        <v>3303239.85</v>
      </c>
      <c r="S39" s="38">
        <f t="shared" si="5"/>
        <v>8362157.3399999999</v>
      </c>
      <c r="T39" s="39">
        <f t="shared" si="6"/>
        <v>6.836257169510325E-2</v>
      </c>
      <c r="U39" s="381">
        <f t="shared" si="7"/>
        <v>0.33807933529466727</v>
      </c>
      <c r="V39" s="39">
        <f t="shared" si="8"/>
        <v>0.16079014778507292</v>
      </c>
    </row>
    <row r="40" spans="1:22" s="22" customFormat="1" x14ac:dyDescent="0.35">
      <c r="A40" s="30" t="s">
        <v>187</v>
      </c>
      <c r="B40" s="11">
        <v>736154</v>
      </c>
      <c r="C40" s="11">
        <v>2652246.77</v>
      </c>
      <c r="D40" s="11">
        <f t="shared" si="0"/>
        <v>3388400.77</v>
      </c>
      <c r="E40" s="11">
        <v>190500</v>
      </c>
      <c r="F40" s="11">
        <v>12052357.629999997</v>
      </c>
      <c r="G40" s="11">
        <v>259491.20000000001</v>
      </c>
      <c r="H40" s="11">
        <v>748837.04</v>
      </c>
      <c r="I40" s="11">
        <f t="shared" si="1"/>
        <v>13251185.869999997</v>
      </c>
      <c r="J40" s="38">
        <f t="shared" si="2"/>
        <v>16639586.639999997</v>
      </c>
      <c r="K40" s="11">
        <v>1166959.07</v>
      </c>
      <c r="L40" s="378">
        <v>2741010.01</v>
      </c>
      <c r="M40" s="11">
        <f t="shared" si="3"/>
        <v>3907969.08</v>
      </c>
      <c r="N40" s="465">
        <v>205700</v>
      </c>
      <c r="O40" s="378">
        <v>10965958.660000002</v>
      </c>
      <c r="P40" s="378">
        <v>275638.5</v>
      </c>
      <c r="Q40" s="466">
        <v>923000</v>
      </c>
      <c r="R40" s="11">
        <f t="shared" si="4"/>
        <v>12370297.160000002</v>
      </c>
      <c r="S40" s="38">
        <f t="shared" si="5"/>
        <v>16278266.240000002</v>
      </c>
      <c r="T40" s="39">
        <f t="shared" si="6"/>
        <v>0.15333732497056424</v>
      </c>
      <c r="U40" s="39">
        <f t="shared" si="7"/>
        <v>-6.6476217196098808E-2</v>
      </c>
      <c r="V40" s="39">
        <f t="shared" si="8"/>
        <v>-2.1714505763707773E-2</v>
      </c>
    </row>
    <row r="41" spans="1:22" s="22" customFormat="1" x14ac:dyDescent="0.35">
      <c r="A41" s="51" t="s">
        <v>188</v>
      </c>
      <c r="B41" s="48">
        <v>3042757</v>
      </c>
      <c r="C41" s="48">
        <v>825777.61</v>
      </c>
      <c r="D41" s="48">
        <f t="shared" si="0"/>
        <v>3868534.61</v>
      </c>
      <c r="E41" s="48"/>
      <c r="F41" s="48">
        <v>3933636.8400000003</v>
      </c>
      <c r="G41" s="48">
        <v>23655</v>
      </c>
      <c r="H41" s="48"/>
      <c r="I41" s="48">
        <f t="shared" si="1"/>
        <v>3957291.8400000003</v>
      </c>
      <c r="J41" s="49">
        <f t="shared" si="2"/>
        <v>7825826.4500000002</v>
      </c>
      <c r="K41" s="11">
        <v>3136085</v>
      </c>
      <c r="L41" s="378">
        <v>813548.11</v>
      </c>
      <c r="M41" s="11">
        <f t="shared" si="3"/>
        <v>3949633.11</v>
      </c>
      <c r="N41" s="48"/>
      <c r="O41" s="378">
        <v>4660108.26</v>
      </c>
      <c r="P41" s="378">
        <v>21855</v>
      </c>
      <c r="Q41" s="466">
        <v>88230</v>
      </c>
      <c r="R41" s="11">
        <f t="shared" si="4"/>
        <v>4770193.26</v>
      </c>
      <c r="S41" s="38">
        <f t="shared" si="5"/>
        <v>8719826.3699999992</v>
      </c>
      <c r="T41" s="39">
        <f t="shared" si="6"/>
        <v>2.0963622708806529E-2</v>
      </c>
      <c r="U41" s="381">
        <f t="shared" si="7"/>
        <v>0.20541861779898432</v>
      </c>
      <c r="V41" s="39">
        <f t="shared" si="8"/>
        <v>0.11423712571596818</v>
      </c>
    </row>
    <row r="42" spans="1:22" s="22" customFormat="1" x14ac:dyDescent="0.35">
      <c r="A42" s="30" t="s">
        <v>189</v>
      </c>
      <c r="B42" s="11">
        <v>1352293</v>
      </c>
      <c r="C42" s="11">
        <v>696729.21</v>
      </c>
      <c r="D42" s="11">
        <f t="shared" si="0"/>
        <v>2049022.21</v>
      </c>
      <c r="E42" s="11">
        <v>337000</v>
      </c>
      <c r="F42" s="11">
        <v>12296986.920000002</v>
      </c>
      <c r="G42" s="11">
        <v>420135.4</v>
      </c>
      <c r="H42" s="11">
        <v>1</v>
      </c>
      <c r="I42" s="11">
        <f t="shared" si="1"/>
        <v>13054123.320000002</v>
      </c>
      <c r="J42" s="38">
        <f t="shared" si="2"/>
        <v>15103145.530000001</v>
      </c>
      <c r="K42" s="11">
        <v>1681671.19</v>
      </c>
      <c r="L42" s="378">
        <v>727214.84</v>
      </c>
      <c r="M42" s="11">
        <f t="shared" si="3"/>
        <v>2408886.0299999998</v>
      </c>
      <c r="N42" s="465">
        <v>367200</v>
      </c>
      <c r="O42" s="378">
        <v>12596672</v>
      </c>
      <c r="P42" s="378">
        <v>481064.94</v>
      </c>
      <c r="Q42" s="466"/>
      <c r="R42" s="11">
        <f t="shared" si="4"/>
        <v>13444936.939999999</v>
      </c>
      <c r="S42" s="38">
        <f t="shared" si="5"/>
        <v>15853822.969999999</v>
      </c>
      <c r="T42" s="39">
        <f t="shared" si="6"/>
        <v>0.17562709581366609</v>
      </c>
      <c r="U42" s="39">
        <f t="shared" si="7"/>
        <v>2.9937944542107884E-2</v>
      </c>
      <c r="V42" s="39">
        <f t="shared" si="8"/>
        <v>4.9703383875160045E-2</v>
      </c>
    </row>
    <row r="43" spans="1:22" s="22" customFormat="1" x14ac:dyDescent="0.35">
      <c r="A43" s="28" t="s">
        <v>190</v>
      </c>
      <c r="B43" s="11">
        <v>4673955</v>
      </c>
      <c r="C43" s="11">
        <v>477614.34999999992</v>
      </c>
      <c r="D43" s="11">
        <f t="shared" si="0"/>
        <v>5151569.3499999996</v>
      </c>
      <c r="E43" s="11"/>
      <c r="F43" s="11">
        <v>3041274.7800000003</v>
      </c>
      <c r="G43" s="11">
        <v>156410</v>
      </c>
      <c r="H43" s="11">
        <v>1</v>
      </c>
      <c r="I43" s="11">
        <f t="shared" si="1"/>
        <v>3197685.7800000003</v>
      </c>
      <c r="J43" s="38">
        <f t="shared" si="2"/>
        <v>8349255.1299999999</v>
      </c>
      <c r="K43" s="11">
        <v>5058810</v>
      </c>
      <c r="L43" s="378">
        <v>477614.37</v>
      </c>
      <c r="M43" s="11">
        <f t="shared" si="3"/>
        <v>5536424.3700000001</v>
      </c>
      <c r="N43" s="11"/>
      <c r="O43" s="378">
        <v>2502944.46</v>
      </c>
      <c r="P43" s="378">
        <v>199370</v>
      </c>
      <c r="Q43" s="466"/>
      <c r="R43" s="11">
        <f t="shared" si="4"/>
        <v>2702314.46</v>
      </c>
      <c r="S43" s="38">
        <f t="shared" si="5"/>
        <v>8238738.8300000001</v>
      </c>
      <c r="T43" s="39">
        <f t="shared" si="6"/>
        <v>7.4706364964299762E-2</v>
      </c>
      <c r="U43" s="39">
        <f t="shared" si="7"/>
        <v>-0.15491557147306709</v>
      </c>
      <c r="V43" s="39">
        <f t="shared" si="8"/>
        <v>-1.3236665819792695E-2</v>
      </c>
    </row>
    <row r="44" spans="1:22" s="22" customFormat="1" x14ac:dyDescent="0.35">
      <c r="A44" s="30" t="s">
        <v>191</v>
      </c>
      <c r="B44" s="11">
        <v>4065781</v>
      </c>
      <c r="C44" s="11">
        <v>531242.25</v>
      </c>
      <c r="D44" s="11">
        <f t="shared" si="0"/>
        <v>4597023.25</v>
      </c>
      <c r="E44" s="11">
        <v>20500</v>
      </c>
      <c r="F44" s="11">
        <v>2928692.98</v>
      </c>
      <c r="G44" s="11">
        <v>101446</v>
      </c>
      <c r="H44" s="11"/>
      <c r="I44" s="11">
        <f t="shared" si="1"/>
        <v>3050638.98</v>
      </c>
      <c r="J44" s="38">
        <f t="shared" si="2"/>
        <v>7647662.2300000004</v>
      </c>
      <c r="K44" s="11">
        <v>4266350.0599999996</v>
      </c>
      <c r="L44" s="378">
        <v>521339.66</v>
      </c>
      <c r="M44" s="11">
        <f t="shared" si="3"/>
        <v>4787689.72</v>
      </c>
      <c r="N44" s="465">
        <v>19300</v>
      </c>
      <c r="O44" s="378">
        <v>2884944.34</v>
      </c>
      <c r="P44" s="378">
        <v>149075</v>
      </c>
      <c r="Q44" s="466"/>
      <c r="R44" s="11">
        <f t="shared" si="4"/>
        <v>3053319.34</v>
      </c>
      <c r="S44" s="38">
        <f t="shared" si="5"/>
        <v>7841009.0599999996</v>
      </c>
      <c r="T44" s="39">
        <f t="shared" si="6"/>
        <v>4.1476072586754863E-2</v>
      </c>
      <c r="U44" s="39">
        <f t="shared" si="7"/>
        <v>8.7862248452613353E-4</v>
      </c>
      <c r="V44" s="39">
        <f t="shared" si="8"/>
        <v>2.528182131809437E-2</v>
      </c>
    </row>
    <row r="45" spans="1:22" s="22" customFormat="1" x14ac:dyDescent="0.35">
      <c r="A45" s="30" t="s">
        <v>192</v>
      </c>
      <c r="B45" s="11">
        <v>2449574.5</v>
      </c>
      <c r="C45" s="11">
        <v>844224.58999999985</v>
      </c>
      <c r="D45" s="11">
        <f t="shared" si="0"/>
        <v>3293799.09</v>
      </c>
      <c r="E45" s="11">
        <v>95000</v>
      </c>
      <c r="F45" s="11">
        <v>5776077.6299999999</v>
      </c>
      <c r="G45" s="11">
        <v>250211</v>
      </c>
      <c r="H45" s="11">
        <v>506450</v>
      </c>
      <c r="I45" s="11">
        <f t="shared" si="1"/>
        <v>6627738.6299999999</v>
      </c>
      <c r="J45" s="38">
        <f t="shared" si="2"/>
        <v>9921537.7199999988</v>
      </c>
      <c r="K45" s="11">
        <v>2534147</v>
      </c>
      <c r="L45" s="378">
        <v>1534184.6</v>
      </c>
      <c r="M45" s="11">
        <f t="shared" si="3"/>
        <v>4068331.6</v>
      </c>
      <c r="N45" s="465">
        <v>98700</v>
      </c>
      <c r="O45" s="378">
        <v>6548764.2100000018</v>
      </c>
      <c r="P45" s="378">
        <v>353000</v>
      </c>
      <c r="Q45" s="466"/>
      <c r="R45" s="11">
        <f t="shared" si="4"/>
        <v>7000464.2100000018</v>
      </c>
      <c r="S45" s="38">
        <f t="shared" si="5"/>
        <v>11068795.810000002</v>
      </c>
      <c r="T45" s="381">
        <f t="shared" si="6"/>
        <v>0.23514868054687582</v>
      </c>
      <c r="U45" s="39">
        <f t="shared" si="7"/>
        <v>5.6237217670727903E-2</v>
      </c>
      <c r="V45" s="39">
        <f t="shared" si="8"/>
        <v>0.11563309260895535</v>
      </c>
    </row>
    <row r="46" spans="1:22" s="22" customFormat="1" x14ac:dyDescent="0.35">
      <c r="A46" s="30" t="s">
        <v>193</v>
      </c>
      <c r="B46" s="11">
        <v>1964143</v>
      </c>
      <c r="C46" s="11">
        <v>979229.83000000007</v>
      </c>
      <c r="D46" s="11">
        <f t="shared" si="0"/>
        <v>2943372.83</v>
      </c>
      <c r="E46" s="11">
        <v>225300</v>
      </c>
      <c r="F46" s="11">
        <v>5552972.0399999991</v>
      </c>
      <c r="G46" s="11">
        <v>123608</v>
      </c>
      <c r="H46" s="11">
        <v>155400</v>
      </c>
      <c r="I46" s="11">
        <f t="shared" si="1"/>
        <v>6057280.0399999991</v>
      </c>
      <c r="J46" s="38">
        <f t="shared" si="2"/>
        <v>9000652.8699999992</v>
      </c>
      <c r="K46" s="11">
        <v>2373691.06</v>
      </c>
      <c r="L46" s="378">
        <v>1416936.27</v>
      </c>
      <c r="M46" s="11">
        <f t="shared" si="3"/>
        <v>3790627.33</v>
      </c>
      <c r="N46" s="465">
        <v>219800</v>
      </c>
      <c r="O46" s="378">
        <v>14098967.83</v>
      </c>
      <c r="P46" s="378">
        <v>232793</v>
      </c>
      <c r="Q46" s="466">
        <v>4731</v>
      </c>
      <c r="R46" s="11">
        <f t="shared" si="4"/>
        <v>14556291.83</v>
      </c>
      <c r="S46" s="38">
        <f t="shared" si="5"/>
        <v>18346919.16</v>
      </c>
      <c r="T46" s="381">
        <f t="shared" si="6"/>
        <v>0.28785157332582972</v>
      </c>
      <c r="U46" s="381">
        <f t="shared" si="7"/>
        <v>1.4031069611897953</v>
      </c>
      <c r="V46" s="39">
        <f t="shared" si="8"/>
        <v>1.03839870562634</v>
      </c>
    </row>
    <row r="47" spans="1:22" s="22" customFormat="1" x14ac:dyDescent="0.35">
      <c r="A47" s="30" t="s">
        <v>194</v>
      </c>
      <c r="B47" s="11">
        <v>3128168</v>
      </c>
      <c r="C47" s="11">
        <v>541107.53</v>
      </c>
      <c r="D47" s="11">
        <f t="shared" si="0"/>
        <v>3669275.5300000003</v>
      </c>
      <c r="E47" s="11"/>
      <c r="F47" s="11">
        <v>2018198.6199999999</v>
      </c>
      <c r="G47" s="11">
        <v>82152</v>
      </c>
      <c r="H47" s="11"/>
      <c r="I47" s="11">
        <f t="shared" si="1"/>
        <v>2100350.62</v>
      </c>
      <c r="J47" s="38">
        <f t="shared" si="2"/>
        <v>5769626.1500000004</v>
      </c>
      <c r="K47" s="11">
        <v>3220380.47</v>
      </c>
      <c r="L47" s="378">
        <v>502557.89</v>
      </c>
      <c r="M47" s="11">
        <f t="shared" si="3"/>
        <v>3722938.3600000003</v>
      </c>
      <c r="N47" s="11"/>
      <c r="O47" s="378">
        <v>2391873.69</v>
      </c>
      <c r="P47" s="378">
        <v>62392</v>
      </c>
      <c r="Q47" s="466">
        <v>6730</v>
      </c>
      <c r="R47" s="11">
        <f t="shared" si="4"/>
        <v>2460995.69</v>
      </c>
      <c r="S47" s="38">
        <f t="shared" si="5"/>
        <v>6183934.0500000007</v>
      </c>
      <c r="T47" s="39">
        <f t="shared" si="6"/>
        <v>1.4624911528516386E-2</v>
      </c>
      <c r="U47" s="39">
        <f t="shared" si="7"/>
        <v>0.17170707907806354</v>
      </c>
      <c r="V47" s="39">
        <f t="shared" si="8"/>
        <v>7.1808448108895293E-2</v>
      </c>
    </row>
    <row r="48" spans="1:22" s="22" customFormat="1" x14ac:dyDescent="0.35">
      <c r="A48" s="51" t="s">
        <v>195</v>
      </c>
      <c r="B48" s="48">
        <v>361900</v>
      </c>
      <c r="C48" s="48">
        <v>322321.76999999996</v>
      </c>
      <c r="D48" s="48">
        <f t="shared" si="0"/>
        <v>684221.77</v>
      </c>
      <c r="E48" s="48">
        <v>14000</v>
      </c>
      <c r="F48" s="48">
        <v>1996936.6700000002</v>
      </c>
      <c r="G48" s="48">
        <v>177808</v>
      </c>
      <c r="H48" s="48">
        <v>327360</v>
      </c>
      <c r="I48" s="48">
        <f t="shared" si="1"/>
        <v>2516104.67</v>
      </c>
      <c r="J48" s="49">
        <f t="shared" si="2"/>
        <v>3200326.44</v>
      </c>
      <c r="K48" s="11">
        <v>425325.5</v>
      </c>
      <c r="L48" s="378">
        <v>666845.05000000005</v>
      </c>
      <c r="M48" s="11">
        <f t="shared" si="3"/>
        <v>1092170.55</v>
      </c>
      <c r="N48" s="48"/>
      <c r="O48" s="378">
        <v>3226884.74</v>
      </c>
      <c r="P48" s="378">
        <v>149153</v>
      </c>
      <c r="Q48" s="466"/>
      <c r="R48" s="11">
        <f t="shared" si="4"/>
        <v>3376037.74</v>
      </c>
      <c r="S48" s="38">
        <f t="shared" si="5"/>
        <v>4468208.29</v>
      </c>
      <c r="T48" s="381">
        <f t="shared" si="6"/>
        <v>0.59622303452870262</v>
      </c>
      <c r="U48" s="381">
        <f t="shared" si="7"/>
        <v>0.34177158059167717</v>
      </c>
      <c r="V48" s="39">
        <f t="shared" si="8"/>
        <v>0.39617266356115849</v>
      </c>
    </row>
    <row r="49" spans="1:22" s="22" customFormat="1" x14ac:dyDescent="0.35">
      <c r="A49" s="47" t="s">
        <v>196</v>
      </c>
      <c r="B49" s="48">
        <v>749443</v>
      </c>
      <c r="C49" s="48">
        <v>2371299.5199999996</v>
      </c>
      <c r="D49" s="48">
        <f t="shared" si="0"/>
        <v>3120742.5199999996</v>
      </c>
      <c r="E49" s="48"/>
      <c r="F49" s="48">
        <v>2004289.54</v>
      </c>
      <c r="G49" s="48">
        <v>826268.8</v>
      </c>
      <c r="H49" s="48">
        <v>173874.2</v>
      </c>
      <c r="I49" s="48">
        <f t="shared" si="1"/>
        <v>3004432.54</v>
      </c>
      <c r="J49" s="49">
        <f t="shared" si="2"/>
        <v>6125175.0599999996</v>
      </c>
      <c r="K49" s="11">
        <v>921347.3</v>
      </c>
      <c r="L49" s="378">
        <v>2274269.5699999998</v>
      </c>
      <c r="M49" s="11">
        <f t="shared" si="3"/>
        <v>3195616.87</v>
      </c>
      <c r="N49" s="465">
        <v>3680</v>
      </c>
      <c r="O49" s="378">
        <v>2021962.76</v>
      </c>
      <c r="P49" s="378">
        <v>946778</v>
      </c>
      <c r="Q49" s="466">
        <v>355725</v>
      </c>
      <c r="R49" s="11">
        <f t="shared" si="4"/>
        <v>3328145.76</v>
      </c>
      <c r="S49" s="38">
        <f t="shared" si="5"/>
        <v>6523762.6299999999</v>
      </c>
      <c r="T49" s="39">
        <f t="shared" si="6"/>
        <v>2.3992479200110547E-2</v>
      </c>
      <c r="U49" s="39">
        <f t="shared" si="7"/>
        <v>0.10774521167980684</v>
      </c>
      <c r="V49" s="39">
        <f t="shared" si="8"/>
        <v>6.5073661747718337E-2</v>
      </c>
    </row>
    <row r="50" spans="1:22" s="22" customFormat="1" x14ac:dyDescent="0.35">
      <c r="A50" s="28" t="s">
        <v>197</v>
      </c>
      <c r="B50" s="11">
        <v>1208428</v>
      </c>
      <c r="C50" s="11">
        <v>999326.27999999991</v>
      </c>
      <c r="D50" s="11">
        <f t="shared" si="0"/>
        <v>2207754.2799999998</v>
      </c>
      <c r="E50" s="11"/>
      <c r="F50" s="11">
        <v>2948366.8400000003</v>
      </c>
      <c r="G50" s="11">
        <v>262984</v>
      </c>
      <c r="H50" s="11">
        <v>70946</v>
      </c>
      <c r="I50" s="11">
        <f t="shared" si="1"/>
        <v>3282296.8400000003</v>
      </c>
      <c r="J50" s="38">
        <f t="shared" si="2"/>
        <v>5490051.1200000001</v>
      </c>
      <c r="K50" s="11">
        <v>1183962</v>
      </c>
      <c r="L50" s="378">
        <v>741517.45</v>
      </c>
      <c r="M50" s="11">
        <f t="shared" si="3"/>
        <v>1925479.45</v>
      </c>
      <c r="N50" s="11"/>
      <c r="O50" s="378">
        <v>2913647.96</v>
      </c>
      <c r="P50" s="378">
        <v>256885</v>
      </c>
      <c r="Q50" s="466">
        <v>42030</v>
      </c>
      <c r="R50" s="11">
        <f t="shared" si="4"/>
        <v>3212562.96</v>
      </c>
      <c r="S50" s="38">
        <f t="shared" si="5"/>
        <v>5138042.41</v>
      </c>
      <c r="T50" s="39">
        <f t="shared" si="6"/>
        <v>-0.12785609003552689</v>
      </c>
      <c r="U50" s="39">
        <f t="shared" si="7"/>
        <v>-2.1245452010976662E-2</v>
      </c>
      <c r="V50" s="39">
        <f t="shared" si="8"/>
        <v>-6.4117565083801981E-2</v>
      </c>
    </row>
    <row r="51" spans="1:22" s="22" customFormat="1" x14ac:dyDescent="0.35">
      <c r="A51" s="28" t="s">
        <v>198</v>
      </c>
      <c r="B51" s="11">
        <v>1036819</v>
      </c>
      <c r="C51" s="11">
        <v>472338.22</v>
      </c>
      <c r="D51" s="11">
        <f t="shared" si="0"/>
        <v>1509157.22</v>
      </c>
      <c r="E51" s="11"/>
      <c r="F51" s="11">
        <v>1713631.58</v>
      </c>
      <c r="G51" s="11">
        <v>164859</v>
      </c>
      <c r="H51" s="11">
        <v>36050.400000000001</v>
      </c>
      <c r="I51" s="11">
        <f t="shared" si="1"/>
        <v>1914540.98</v>
      </c>
      <c r="J51" s="38">
        <f t="shared" si="2"/>
        <v>3423698.2</v>
      </c>
      <c r="K51" s="11">
        <v>1063954</v>
      </c>
      <c r="L51" s="378">
        <v>532889.56000000006</v>
      </c>
      <c r="M51" s="11">
        <f t="shared" si="3"/>
        <v>1596843.56</v>
      </c>
      <c r="N51" s="465">
        <v>2880</v>
      </c>
      <c r="O51" s="378">
        <v>2223183.5299999998</v>
      </c>
      <c r="P51" s="378">
        <v>188014</v>
      </c>
      <c r="Q51" s="466">
        <v>47200</v>
      </c>
      <c r="R51" s="11">
        <f t="shared" si="4"/>
        <v>2461277.5299999998</v>
      </c>
      <c r="S51" s="38">
        <f t="shared" si="5"/>
        <v>4058121.09</v>
      </c>
      <c r="T51" s="39">
        <f t="shared" si="6"/>
        <v>5.8102852928736001E-2</v>
      </c>
      <c r="U51" s="381">
        <f t="shared" si="7"/>
        <v>0.28557056532683872</v>
      </c>
      <c r="V51" s="39">
        <f t="shared" si="8"/>
        <v>0.18530339210389504</v>
      </c>
    </row>
    <row r="52" spans="1:22" s="22" customFormat="1" x14ac:dyDescent="0.35">
      <c r="A52" s="28" t="s">
        <v>199</v>
      </c>
      <c r="B52" s="11">
        <v>1680518.6400000001</v>
      </c>
      <c r="C52" s="11">
        <v>939854.60999999987</v>
      </c>
      <c r="D52" s="11">
        <f t="shared" si="0"/>
        <v>2620373.25</v>
      </c>
      <c r="E52" s="11">
        <v>400</v>
      </c>
      <c r="F52" s="11">
        <v>5618624.2999999998</v>
      </c>
      <c r="G52" s="11">
        <v>430616</v>
      </c>
      <c r="H52" s="11">
        <v>40001</v>
      </c>
      <c r="I52" s="11">
        <f t="shared" si="1"/>
        <v>6089641.2999999998</v>
      </c>
      <c r="J52" s="38">
        <f t="shared" si="2"/>
        <v>8710014.5500000007</v>
      </c>
      <c r="K52" s="11">
        <v>1716313.29</v>
      </c>
      <c r="L52" s="378">
        <v>1298542.1000000001</v>
      </c>
      <c r="M52" s="11">
        <f t="shared" si="3"/>
        <v>3014855.39</v>
      </c>
      <c r="N52" s="11"/>
      <c r="O52" s="378">
        <v>5459088.0800000001</v>
      </c>
      <c r="P52" s="378">
        <v>452266.4</v>
      </c>
      <c r="Q52" s="466">
        <v>43202</v>
      </c>
      <c r="R52" s="11">
        <f t="shared" si="4"/>
        <v>5954556.4800000004</v>
      </c>
      <c r="S52" s="38">
        <f t="shared" si="5"/>
        <v>8969411.870000001</v>
      </c>
      <c r="T52" s="39">
        <f t="shared" si="6"/>
        <v>0.15054425547963449</v>
      </c>
      <c r="U52" s="39">
        <f t="shared" si="7"/>
        <v>-2.2182721993822423E-2</v>
      </c>
      <c r="V52" s="39">
        <f t="shared" si="8"/>
        <v>2.9781502488994152E-2</v>
      </c>
    </row>
    <row r="53" spans="1:22" s="22" customFormat="1" x14ac:dyDescent="0.35">
      <c r="A53" s="29" t="s">
        <v>200</v>
      </c>
      <c r="B53" s="11">
        <v>1052775</v>
      </c>
      <c r="C53" s="11">
        <v>366187.42000000004</v>
      </c>
      <c r="D53" s="11">
        <f t="shared" si="0"/>
        <v>1418962.42</v>
      </c>
      <c r="E53" s="11"/>
      <c r="F53" s="11">
        <v>1374790.3800000001</v>
      </c>
      <c r="G53" s="11">
        <v>34744</v>
      </c>
      <c r="H53" s="11">
        <v>48362</v>
      </c>
      <c r="I53" s="11">
        <f t="shared" si="1"/>
        <v>1457896.3800000001</v>
      </c>
      <c r="J53" s="38">
        <f t="shared" si="2"/>
        <v>2876858.8</v>
      </c>
      <c r="K53" s="11">
        <v>1079258</v>
      </c>
      <c r="L53" s="378">
        <v>273212.88</v>
      </c>
      <c r="M53" s="11">
        <f t="shared" si="3"/>
        <v>1352470.88</v>
      </c>
      <c r="N53" s="11"/>
      <c r="O53" s="378">
        <v>2295933.11</v>
      </c>
      <c r="P53" s="378">
        <v>41972</v>
      </c>
      <c r="Q53" s="466">
        <v>40752</v>
      </c>
      <c r="R53" s="11">
        <f t="shared" si="4"/>
        <v>2378657.11</v>
      </c>
      <c r="S53" s="38">
        <f t="shared" si="5"/>
        <v>3731127.9899999998</v>
      </c>
      <c r="T53" s="39">
        <f t="shared" si="6"/>
        <v>-4.6859267773983783E-2</v>
      </c>
      <c r="U53" s="381">
        <f t="shared" si="7"/>
        <v>0.63156801994391376</v>
      </c>
      <c r="V53" s="39">
        <f t="shared" si="8"/>
        <v>0.29694512292365549</v>
      </c>
    </row>
    <row r="54" spans="1:22" s="22" customFormat="1" x14ac:dyDescent="0.35">
      <c r="A54" s="50" t="s">
        <v>201</v>
      </c>
      <c r="B54" s="48">
        <v>822175</v>
      </c>
      <c r="C54" s="48">
        <v>170089.86000000002</v>
      </c>
      <c r="D54" s="48">
        <f t="shared" si="0"/>
        <v>992264.86</v>
      </c>
      <c r="E54" s="48"/>
      <c r="F54" s="48">
        <v>879329.17999999993</v>
      </c>
      <c r="G54" s="48">
        <v>99090</v>
      </c>
      <c r="H54" s="48">
        <v>1</v>
      </c>
      <c r="I54" s="48">
        <f t="shared" si="1"/>
        <v>978420.17999999993</v>
      </c>
      <c r="J54" s="49">
        <f t="shared" si="2"/>
        <v>1970685.04</v>
      </c>
      <c r="K54" s="11">
        <v>840485</v>
      </c>
      <c r="L54" s="378">
        <v>158034.34</v>
      </c>
      <c r="M54" s="11">
        <f t="shared" si="3"/>
        <v>998519.34</v>
      </c>
      <c r="N54" s="48"/>
      <c r="O54" s="378">
        <v>1894908.75</v>
      </c>
      <c r="P54" s="378">
        <v>107854</v>
      </c>
      <c r="Q54" s="466"/>
      <c r="R54" s="11">
        <f t="shared" si="4"/>
        <v>2002762.75</v>
      </c>
      <c r="S54" s="38">
        <f t="shared" si="5"/>
        <v>3001282.09</v>
      </c>
      <c r="T54" s="39">
        <f t="shared" si="6"/>
        <v>6.3032364161318593E-3</v>
      </c>
      <c r="U54" s="381">
        <f t="shared" si="7"/>
        <v>1.0469352441197606</v>
      </c>
      <c r="V54" s="39">
        <f t="shared" si="8"/>
        <v>0.52296385727878658</v>
      </c>
    </row>
    <row r="55" spans="1:22" s="22" customFormat="1" x14ac:dyDescent="0.35">
      <c r="A55" s="50" t="s">
        <v>202</v>
      </c>
      <c r="B55" s="48">
        <v>1073590</v>
      </c>
      <c r="C55" s="48">
        <v>388163.75</v>
      </c>
      <c r="D55" s="48">
        <f t="shared" si="0"/>
        <v>1461753.75</v>
      </c>
      <c r="E55" s="48"/>
      <c r="F55" s="48">
        <v>2156453.17</v>
      </c>
      <c r="G55" s="48">
        <v>140959</v>
      </c>
      <c r="H55" s="48"/>
      <c r="I55" s="48">
        <f t="shared" si="1"/>
        <v>2297412.17</v>
      </c>
      <c r="J55" s="49">
        <f t="shared" si="2"/>
        <v>3759165.92</v>
      </c>
      <c r="K55" s="11">
        <v>1022994</v>
      </c>
      <c r="L55" s="378">
        <v>395645.64</v>
      </c>
      <c r="M55" s="11">
        <f t="shared" si="3"/>
        <v>1418639.6400000001</v>
      </c>
      <c r="N55" s="48"/>
      <c r="O55" s="378">
        <v>2862497.75</v>
      </c>
      <c r="P55" s="378">
        <v>142576</v>
      </c>
      <c r="Q55" s="466"/>
      <c r="R55" s="11">
        <f t="shared" si="4"/>
        <v>3005073.75</v>
      </c>
      <c r="S55" s="38">
        <f t="shared" si="5"/>
        <v>4423713.3900000006</v>
      </c>
      <c r="T55" s="39">
        <f t="shared" si="6"/>
        <v>-2.9494783235548307E-2</v>
      </c>
      <c r="U55" s="381">
        <f t="shared" si="7"/>
        <v>0.30802552073187639</v>
      </c>
      <c r="V55" s="39">
        <f t="shared" si="8"/>
        <v>0.1767805635990658</v>
      </c>
    </row>
    <row r="56" spans="1:22" s="22" customFormat="1" x14ac:dyDescent="0.35">
      <c r="A56" s="47" t="s">
        <v>203</v>
      </c>
      <c r="B56" s="48">
        <v>1182458</v>
      </c>
      <c r="C56" s="48">
        <v>568478.89</v>
      </c>
      <c r="D56" s="48">
        <f t="shared" si="0"/>
        <v>1750936.8900000001</v>
      </c>
      <c r="E56" s="48"/>
      <c r="F56" s="48">
        <v>5398062.6200000001</v>
      </c>
      <c r="G56" s="48">
        <v>310330</v>
      </c>
      <c r="H56" s="48">
        <v>59002</v>
      </c>
      <c r="I56" s="48">
        <f t="shared" si="1"/>
        <v>5767394.6200000001</v>
      </c>
      <c r="J56" s="49">
        <f t="shared" si="2"/>
        <v>7518331.5099999998</v>
      </c>
      <c r="K56" s="11">
        <v>1183555.5</v>
      </c>
      <c r="L56" s="378">
        <v>694549.19</v>
      </c>
      <c r="M56" s="11">
        <f t="shared" si="3"/>
        <v>1878104.69</v>
      </c>
      <c r="N56" s="465">
        <v>3060</v>
      </c>
      <c r="O56" s="378">
        <v>4755052.9000000004</v>
      </c>
      <c r="P56" s="378">
        <v>307590</v>
      </c>
      <c r="Q56" s="466">
        <v>58705</v>
      </c>
      <c r="R56" s="11">
        <f t="shared" si="4"/>
        <v>5124407.9000000004</v>
      </c>
      <c r="S56" s="38">
        <f t="shared" si="5"/>
        <v>7002512.5899999999</v>
      </c>
      <c r="T56" s="39">
        <f t="shared" si="6"/>
        <v>7.2628431513599448E-2</v>
      </c>
      <c r="U56" s="39">
        <f t="shared" si="7"/>
        <v>-0.11148651381860875</v>
      </c>
      <c r="V56" s="39">
        <f t="shared" si="8"/>
        <v>-6.8608163834478209E-2</v>
      </c>
    </row>
    <row r="57" spans="1:22" s="22" customFormat="1" x14ac:dyDescent="0.35">
      <c r="A57" s="50" t="s">
        <v>204</v>
      </c>
      <c r="B57" s="48">
        <v>516015</v>
      </c>
      <c r="C57" s="48">
        <v>269055.35999999999</v>
      </c>
      <c r="D57" s="48">
        <f t="shared" si="0"/>
        <v>785070.36</v>
      </c>
      <c r="E57" s="48"/>
      <c r="F57" s="48">
        <v>990788.14</v>
      </c>
      <c r="G57" s="48">
        <v>96272</v>
      </c>
      <c r="H57" s="48">
        <v>4</v>
      </c>
      <c r="I57" s="48">
        <f t="shared" si="1"/>
        <v>1087064.1400000001</v>
      </c>
      <c r="J57" s="49">
        <f t="shared" si="2"/>
        <v>1872134.5</v>
      </c>
      <c r="K57" s="11">
        <v>482721.41</v>
      </c>
      <c r="L57" s="378">
        <v>286167.59000000003</v>
      </c>
      <c r="M57" s="11">
        <f t="shared" si="3"/>
        <v>768889</v>
      </c>
      <c r="N57" s="48"/>
      <c r="O57" s="378">
        <v>2789375.3</v>
      </c>
      <c r="P57" s="378">
        <v>88692</v>
      </c>
      <c r="Q57" s="466"/>
      <c r="R57" s="11">
        <f t="shared" si="4"/>
        <v>2878067.3</v>
      </c>
      <c r="S57" s="38">
        <f t="shared" si="5"/>
        <v>3646956.3</v>
      </c>
      <c r="T57" s="39">
        <f t="shared" si="6"/>
        <v>-2.0611350045109316E-2</v>
      </c>
      <c r="U57" s="381">
        <f t="shared" si="7"/>
        <v>1.6475597842828293</v>
      </c>
      <c r="V57" s="39">
        <f t="shared" si="8"/>
        <v>0.94802045472694396</v>
      </c>
    </row>
    <row r="58" spans="1:22" s="22" customFormat="1" x14ac:dyDescent="0.35">
      <c r="A58" s="29" t="s">
        <v>205</v>
      </c>
      <c r="B58" s="11">
        <v>429799.5</v>
      </c>
      <c r="C58" s="11">
        <v>156780.22000000003</v>
      </c>
      <c r="D58" s="11">
        <f t="shared" si="0"/>
        <v>586579.72</v>
      </c>
      <c r="E58" s="11"/>
      <c r="F58" s="11">
        <v>1046269.97</v>
      </c>
      <c r="G58" s="11">
        <v>136782</v>
      </c>
      <c r="H58" s="11"/>
      <c r="I58" s="11">
        <f t="shared" si="1"/>
        <v>1183051.97</v>
      </c>
      <c r="J58" s="38">
        <f t="shared" si="2"/>
        <v>1769631.69</v>
      </c>
      <c r="K58" s="11">
        <v>431632</v>
      </c>
      <c r="L58" s="378">
        <v>95541.89</v>
      </c>
      <c r="M58" s="11">
        <f t="shared" si="3"/>
        <v>527173.89</v>
      </c>
      <c r="N58" s="11"/>
      <c r="O58" s="378">
        <v>1568495.61</v>
      </c>
      <c r="P58" s="378">
        <v>122528</v>
      </c>
      <c r="Q58" s="466"/>
      <c r="R58" s="11">
        <f t="shared" si="4"/>
        <v>1691023.61</v>
      </c>
      <c r="S58" s="38">
        <f t="shared" si="5"/>
        <v>2218197.5</v>
      </c>
      <c r="T58" s="39">
        <f t="shared" si="6"/>
        <v>-0.10127494690747228</v>
      </c>
      <c r="U58" s="381">
        <f t="shared" si="7"/>
        <v>0.42937390146943427</v>
      </c>
      <c r="V58" s="39">
        <f t="shared" si="8"/>
        <v>0.25347975657013694</v>
      </c>
    </row>
    <row r="59" spans="1:22" s="22" customFormat="1" x14ac:dyDescent="0.35">
      <c r="A59" s="50" t="s">
        <v>206</v>
      </c>
      <c r="B59" s="48">
        <v>511739.52</v>
      </c>
      <c r="C59" s="48">
        <v>271917.18</v>
      </c>
      <c r="D59" s="48">
        <f t="shared" si="0"/>
        <v>783656.7</v>
      </c>
      <c r="E59" s="48"/>
      <c r="F59" s="48">
        <v>980256.2300000001</v>
      </c>
      <c r="G59" s="48">
        <v>150979</v>
      </c>
      <c r="H59" s="48">
        <v>4</v>
      </c>
      <c r="I59" s="48">
        <f t="shared" si="1"/>
        <v>1131239.23</v>
      </c>
      <c r="J59" s="49">
        <f t="shared" si="2"/>
        <v>1914895.93</v>
      </c>
      <c r="K59" s="11">
        <v>502932</v>
      </c>
      <c r="L59" s="378">
        <v>343367.6</v>
      </c>
      <c r="M59" s="11">
        <f t="shared" si="3"/>
        <v>846299.6</v>
      </c>
      <c r="N59" s="48"/>
      <c r="O59" s="378">
        <v>1443417.95</v>
      </c>
      <c r="P59" s="378">
        <v>126190</v>
      </c>
      <c r="Q59" s="466"/>
      <c r="R59" s="11">
        <f t="shared" si="4"/>
        <v>1569607.95</v>
      </c>
      <c r="S59" s="38">
        <f t="shared" si="5"/>
        <v>2415907.5499999998</v>
      </c>
      <c r="T59" s="39">
        <f t="shared" si="6"/>
        <v>7.9936661040478599E-2</v>
      </c>
      <c r="U59" s="381">
        <f t="shared" si="7"/>
        <v>0.38751195005852118</v>
      </c>
      <c r="V59" s="39">
        <f t="shared" si="8"/>
        <v>0.26163908552461118</v>
      </c>
    </row>
    <row r="60" spans="1:22" s="22" customFormat="1" x14ac:dyDescent="0.35">
      <c r="A60" s="50" t="s">
        <v>207</v>
      </c>
      <c r="B60" s="48">
        <v>956169</v>
      </c>
      <c r="C60" s="48">
        <v>218793.04</v>
      </c>
      <c r="D60" s="48">
        <f t="shared" si="0"/>
        <v>1174962.04</v>
      </c>
      <c r="E60" s="48"/>
      <c r="F60" s="48">
        <v>2454012.41</v>
      </c>
      <c r="G60" s="48">
        <v>61176</v>
      </c>
      <c r="H60" s="48">
        <v>29800</v>
      </c>
      <c r="I60" s="48">
        <f t="shared" si="1"/>
        <v>2544988.41</v>
      </c>
      <c r="J60" s="49">
        <f t="shared" si="2"/>
        <v>3719950.45</v>
      </c>
      <c r="K60" s="11">
        <v>998393</v>
      </c>
      <c r="L60" s="378">
        <v>204933.2</v>
      </c>
      <c r="M60" s="11">
        <f t="shared" si="3"/>
        <v>1203326.2</v>
      </c>
      <c r="N60" s="48"/>
      <c r="O60" s="378">
        <v>3049964.83</v>
      </c>
      <c r="P60" s="378">
        <v>84685</v>
      </c>
      <c r="Q60" s="466">
        <v>3223</v>
      </c>
      <c r="R60" s="11">
        <f t="shared" si="4"/>
        <v>3137872.83</v>
      </c>
      <c r="S60" s="38">
        <f t="shared" si="5"/>
        <v>4341199.03</v>
      </c>
      <c r="T60" s="39">
        <f t="shared" si="6"/>
        <v>2.4140490530230162E-2</v>
      </c>
      <c r="U60" s="381">
        <f t="shared" si="7"/>
        <v>0.2329615402845783</v>
      </c>
      <c r="V60" s="39">
        <f t="shared" si="8"/>
        <v>0.16700453093400747</v>
      </c>
    </row>
    <row r="61" spans="1:22" s="22" customFormat="1" x14ac:dyDescent="0.35">
      <c r="A61" s="50" t="s">
        <v>208</v>
      </c>
      <c r="B61" s="48">
        <v>480527</v>
      </c>
      <c r="C61" s="48">
        <v>213736.95</v>
      </c>
      <c r="D61" s="48">
        <f t="shared" si="0"/>
        <v>694263.95</v>
      </c>
      <c r="E61" s="48">
        <v>22400</v>
      </c>
      <c r="F61" s="48">
        <v>1499804</v>
      </c>
      <c r="G61" s="48">
        <v>109574.74</v>
      </c>
      <c r="H61" s="48">
        <v>3</v>
      </c>
      <c r="I61" s="48">
        <f t="shared" si="1"/>
        <v>1631781.74</v>
      </c>
      <c r="J61" s="49">
        <f t="shared" si="2"/>
        <v>2326045.69</v>
      </c>
      <c r="K61" s="11">
        <v>582452</v>
      </c>
      <c r="L61" s="378">
        <v>154904.75</v>
      </c>
      <c r="M61" s="11">
        <f t="shared" si="3"/>
        <v>737356.75</v>
      </c>
      <c r="N61" s="465">
        <v>3200</v>
      </c>
      <c r="O61" s="378">
        <v>1763168.53</v>
      </c>
      <c r="P61" s="378">
        <v>137907</v>
      </c>
      <c r="Q61" s="466"/>
      <c r="R61" s="11">
        <f t="shared" si="4"/>
        <v>1904275.53</v>
      </c>
      <c r="S61" s="38">
        <f t="shared" si="5"/>
        <v>2641632.2800000003</v>
      </c>
      <c r="T61" s="39">
        <f t="shared" si="6"/>
        <v>6.2069764676676714E-2</v>
      </c>
      <c r="U61" s="39">
        <f t="shared" si="7"/>
        <v>0.16699156714426774</v>
      </c>
      <c r="V61" s="39">
        <f t="shared" si="8"/>
        <v>0.1356751466047085</v>
      </c>
    </row>
    <row r="62" spans="1:22" s="22" customFormat="1" x14ac:dyDescent="0.35">
      <c r="A62" s="50" t="s">
        <v>209</v>
      </c>
      <c r="B62" s="48">
        <v>471070</v>
      </c>
      <c r="C62" s="48">
        <v>430900.19999999995</v>
      </c>
      <c r="D62" s="48">
        <f t="shared" si="0"/>
        <v>901970.2</v>
      </c>
      <c r="E62" s="48"/>
      <c r="F62" s="48">
        <v>2574720.88</v>
      </c>
      <c r="G62" s="48">
        <v>166790.39999999999</v>
      </c>
      <c r="H62" s="48">
        <v>50750</v>
      </c>
      <c r="I62" s="48">
        <f t="shared" si="1"/>
        <v>2792261.28</v>
      </c>
      <c r="J62" s="49">
        <f t="shared" si="2"/>
        <v>3694231.4799999995</v>
      </c>
      <c r="K62" s="11">
        <v>585486</v>
      </c>
      <c r="L62" s="378">
        <v>429944.45</v>
      </c>
      <c r="M62" s="11">
        <f t="shared" si="3"/>
        <v>1015430.45</v>
      </c>
      <c r="N62" s="48"/>
      <c r="O62" s="378">
        <v>2472417.33</v>
      </c>
      <c r="P62" s="378">
        <v>213813</v>
      </c>
      <c r="Q62" s="466">
        <v>34900</v>
      </c>
      <c r="R62" s="11">
        <f t="shared" si="4"/>
        <v>2721130.33</v>
      </c>
      <c r="S62" s="38">
        <f t="shared" si="5"/>
        <v>3736560.7800000003</v>
      </c>
      <c r="T62" s="39">
        <f t="shared" si="6"/>
        <v>0.12579157271493005</v>
      </c>
      <c r="U62" s="39">
        <f t="shared" si="7"/>
        <v>-2.5474317360444049E-2</v>
      </c>
      <c r="V62" s="39">
        <f t="shared" si="8"/>
        <v>1.1458215390444551E-2</v>
      </c>
    </row>
    <row r="63" spans="1:22" s="22" customFormat="1" x14ac:dyDescent="0.35">
      <c r="A63" s="29" t="s">
        <v>210</v>
      </c>
      <c r="B63" s="11">
        <v>479449</v>
      </c>
      <c r="C63" s="11">
        <v>53027.270000000004</v>
      </c>
      <c r="D63" s="11">
        <f t="shared" si="0"/>
        <v>532476.27</v>
      </c>
      <c r="E63" s="11"/>
      <c r="F63" s="11">
        <v>1111853.78</v>
      </c>
      <c r="G63" s="11">
        <v>175329</v>
      </c>
      <c r="H63" s="11"/>
      <c r="I63" s="11">
        <f t="shared" si="1"/>
        <v>1287182.78</v>
      </c>
      <c r="J63" s="38">
        <f t="shared" si="2"/>
        <v>1819659.05</v>
      </c>
      <c r="K63" s="11">
        <v>539110</v>
      </c>
      <c r="L63" s="378">
        <v>47916.65</v>
      </c>
      <c r="M63" s="11">
        <f t="shared" si="3"/>
        <v>587026.65</v>
      </c>
      <c r="N63" s="11"/>
      <c r="O63" s="378">
        <v>1914490.08</v>
      </c>
      <c r="P63" s="378">
        <v>148481</v>
      </c>
      <c r="Q63" s="466">
        <v>1</v>
      </c>
      <c r="R63" s="11">
        <f t="shared" si="4"/>
        <v>2062972.08</v>
      </c>
      <c r="S63" s="38">
        <f t="shared" si="5"/>
        <v>2649998.73</v>
      </c>
      <c r="T63" s="39">
        <f t="shared" si="6"/>
        <v>0.10244659353552038</v>
      </c>
      <c r="U63" s="381">
        <f t="shared" si="7"/>
        <v>0.60270329284548074</v>
      </c>
      <c r="V63" s="39">
        <f t="shared" si="8"/>
        <v>0.45631607745418018</v>
      </c>
    </row>
    <row r="64" spans="1:22" s="22" customFormat="1" x14ac:dyDescent="0.35">
      <c r="A64" s="50" t="s">
        <v>211</v>
      </c>
      <c r="B64" s="48">
        <v>362643</v>
      </c>
      <c r="C64" s="48">
        <v>622535.88</v>
      </c>
      <c r="D64" s="48">
        <f t="shared" si="0"/>
        <v>985178.88</v>
      </c>
      <c r="E64" s="48"/>
      <c r="F64" s="48">
        <v>2342738.5999999996</v>
      </c>
      <c r="G64" s="48">
        <v>114034</v>
      </c>
      <c r="H64" s="48"/>
      <c r="I64" s="48">
        <f t="shared" si="1"/>
        <v>2456772.5999999996</v>
      </c>
      <c r="J64" s="49">
        <f t="shared" si="2"/>
        <v>3441951.4799999995</v>
      </c>
      <c r="K64" s="11">
        <v>415783.33</v>
      </c>
      <c r="L64" s="378">
        <v>621193.31000000006</v>
      </c>
      <c r="M64" s="11">
        <f t="shared" si="3"/>
        <v>1036976.6400000001</v>
      </c>
      <c r="N64" s="48"/>
      <c r="O64" s="378">
        <v>1519214.9</v>
      </c>
      <c r="P64" s="378">
        <v>88707</v>
      </c>
      <c r="Q64" s="466">
        <v>145976.9</v>
      </c>
      <c r="R64" s="11">
        <f t="shared" si="4"/>
        <v>1753898.7999999998</v>
      </c>
      <c r="S64" s="38">
        <f t="shared" si="5"/>
        <v>2790875.44</v>
      </c>
      <c r="T64" s="39">
        <f t="shared" si="6"/>
        <v>5.2577010177075785E-2</v>
      </c>
      <c r="U64" s="381">
        <f t="shared" si="7"/>
        <v>-0.2860964014333276</v>
      </c>
      <c r="V64" s="39">
        <f t="shared" si="8"/>
        <v>-0.18915898256648281</v>
      </c>
    </row>
    <row r="65" spans="1:22" s="22" customFormat="1" x14ac:dyDescent="0.35">
      <c r="A65" s="28" t="s">
        <v>212</v>
      </c>
      <c r="B65" s="11">
        <v>520065.76999999996</v>
      </c>
      <c r="C65" s="11">
        <v>488135.71999999991</v>
      </c>
      <c r="D65" s="11">
        <f t="shared" si="0"/>
        <v>1008201.4899999999</v>
      </c>
      <c r="E65" s="11"/>
      <c r="F65" s="11">
        <v>2754384.1700000009</v>
      </c>
      <c r="G65" s="11">
        <v>197807.53</v>
      </c>
      <c r="H65" s="11">
        <v>57989.75</v>
      </c>
      <c r="I65" s="11">
        <f t="shared" si="1"/>
        <v>3010181.4500000007</v>
      </c>
      <c r="J65" s="38">
        <f t="shared" si="2"/>
        <v>4018382.9400000004</v>
      </c>
      <c r="K65" s="11">
        <v>515395</v>
      </c>
      <c r="L65" s="378">
        <v>562651.24</v>
      </c>
      <c r="M65" s="11">
        <f t="shared" si="3"/>
        <v>1078046.24</v>
      </c>
      <c r="N65" s="11"/>
      <c r="O65" s="378">
        <v>2290042.7999999998</v>
      </c>
      <c r="P65" s="378">
        <v>352944</v>
      </c>
      <c r="Q65" s="466">
        <v>42905.75</v>
      </c>
      <c r="R65" s="11">
        <f t="shared" si="4"/>
        <v>2685892.55</v>
      </c>
      <c r="S65" s="38">
        <f t="shared" si="5"/>
        <v>3763938.79</v>
      </c>
      <c r="T65" s="39">
        <f t="shared" si="6"/>
        <v>6.9276578831479529E-2</v>
      </c>
      <c r="U65" s="39">
        <f t="shared" si="7"/>
        <v>-0.10773068181653991</v>
      </c>
      <c r="V65" s="39">
        <f t="shared" si="8"/>
        <v>-6.3320035397124289E-2</v>
      </c>
    </row>
    <row r="66" spans="1:22" s="22" customFormat="1" x14ac:dyDescent="0.35">
      <c r="A66" s="50" t="s">
        <v>213</v>
      </c>
      <c r="B66" s="48">
        <v>439711</v>
      </c>
      <c r="C66" s="48">
        <v>101095.91</v>
      </c>
      <c r="D66" s="48">
        <f t="shared" si="0"/>
        <v>540806.91</v>
      </c>
      <c r="E66" s="48"/>
      <c r="F66" s="48">
        <v>2061235.9400000002</v>
      </c>
      <c r="G66" s="48">
        <v>104143</v>
      </c>
      <c r="H66" s="48"/>
      <c r="I66" s="48">
        <f t="shared" si="1"/>
        <v>2165378.9400000004</v>
      </c>
      <c r="J66" s="49">
        <f t="shared" si="2"/>
        <v>2706185.8500000006</v>
      </c>
      <c r="K66" s="11">
        <v>569373.71</v>
      </c>
      <c r="L66" s="378">
        <v>204977.62</v>
      </c>
      <c r="M66" s="11">
        <f t="shared" si="3"/>
        <v>774351.33</v>
      </c>
      <c r="N66" s="465">
        <v>60060</v>
      </c>
      <c r="O66" s="378">
        <v>3175381.49</v>
      </c>
      <c r="P66" s="378">
        <v>195955.36</v>
      </c>
      <c r="Q66" s="466">
        <v>1</v>
      </c>
      <c r="R66" s="11">
        <f t="shared" si="4"/>
        <v>3431397.85</v>
      </c>
      <c r="S66" s="38">
        <f t="shared" si="5"/>
        <v>4205749.18</v>
      </c>
      <c r="T66" s="381">
        <f t="shared" si="6"/>
        <v>0.43184437121929509</v>
      </c>
      <c r="U66" s="381">
        <f t="shared" si="7"/>
        <v>0.58466390644770905</v>
      </c>
      <c r="V66" s="39">
        <f t="shared" si="8"/>
        <v>0.55412429637823979</v>
      </c>
    </row>
    <row r="67" spans="1:22" s="22" customFormat="1" x14ac:dyDescent="0.35">
      <c r="A67" s="50" t="s">
        <v>214</v>
      </c>
      <c r="B67" s="48">
        <v>1023741</v>
      </c>
      <c r="C67" s="48">
        <v>395812.57</v>
      </c>
      <c r="D67" s="48">
        <f t="shared" si="0"/>
        <v>1419553.57</v>
      </c>
      <c r="E67" s="48"/>
      <c r="F67" s="48">
        <v>822425.59999999998</v>
      </c>
      <c r="G67" s="48">
        <v>95662</v>
      </c>
      <c r="H67" s="48"/>
      <c r="I67" s="48">
        <f t="shared" si="1"/>
        <v>918087.6</v>
      </c>
      <c r="J67" s="49">
        <f t="shared" si="2"/>
        <v>2337641.17</v>
      </c>
      <c r="K67" s="11">
        <v>1024148</v>
      </c>
      <c r="L67" s="378">
        <v>399999.44</v>
      </c>
      <c r="M67" s="11">
        <f t="shared" si="3"/>
        <v>1424147.44</v>
      </c>
      <c r="N67" s="48"/>
      <c r="O67" s="378">
        <v>2079162.6</v>
      </c>
      <c r="P67" s="378">
        <v>123910</v>
      </c>
      <c r="Q67" s="466">
        <v>1</v>
      </c>
      <c r="R67" s="11">
        <f t="shared" si="4"/>
        <v>2203073.6</v>
      </c>
      <c r="S67" s="38">
        <f t="shared" si="5"/>
        <v>3627221.04</v>
      </c>
      <c r="T67" s="39">
        <f t="shared" si="6"/>
        <v>3.2361371187984676E-3</v>
      </c>
      <c r="U67" s="381">
        <f t="shared" si="7"/>
        <v>1.3996333247502744</v>
      </c>
      <c r="V67" s="39">
        <f t="shared" si="8"/>
        <v>0.55165860635488384</v>
      </c>
    </row>
    <row r="68" spans="1:22" s="22" customFormat="1" x14ac:dyDescent="0.35">
      <c r="A68" s="29" t="s">
        <v>215</v>
      </c>
      <c r="B68" s="11">
        <v>1267015</v>
      </c>
      <c r="C68" s="11">
        <v>452114.62</v>
      </c>
      <c r="D68" s="11">
        <f t="shared" si="0"/>
        <v>1719129.62</v>
      </c>
      <c r="E68" s="11"/>
      <c r="F68" s="11">
        <v>1070454.74</v>
      </c>
      <c r="G68" s="11">
        <v>150293</v>
      </c>
      <c r="H68" s="11"/>
      <c r="I68" s="11">
        <f t="shared" si="1"/>
        <v>1220747.74</v>
      </c>
      <c r="J68" s="38">
        <f t="shared" si="2"/>
        <v>2939877.3600000003</v>
      </c>
      <c r="K68" s="11">
        <v>1079023.5</v>
      </c>
      <c r="L68" s="378">
        <v>292811.76</v>
      </c>
      <c r="M68" s="11">
        <f t="shared" si="3"/>
        <v>1371835.26</v>
      </c>
      <c r="N68" s="11"/>
      <c r="O68" s="378">
        <v>1619959.93</v>
      </c>
      <c r="P68" s="378">
        <v>135305</v>
      </c>
      <c r="Q68" s="466">
        <v>149350</v>
      </c>
      <c r="R68" s="11">
        <f t="shared" si="4"/>
        <v>1904614.93</v>
      </c>
      <c r="S68" s="38">
        <f t="shared" si="5"/>
        <v>3276450.19</v>
      </c>
      <c r="T68" s="381">
        <f t="shared" si="6"/>
        <v>-0.20201755351059572</v>
      </c>
      <c r="U68" s="381">
        <f t="shared" si="7"/>
        <v>0.56020352738887724</v>
      </c>
      <c r="V68" s="39">
        <f t="shared" si="8"/>
        <v>0.11448533009553825</v>
      </c>
    </row>
    <row r="69" spans="1:22" s="22" customFormat="1" x14ac:dyDescent="0.35">
      <c r="A69" s="50" t="s">
        <v>216</v>
      </c>
      <c r="B69" s="48">
        <v>756720.87</v>
      </c>
      <c r="C69" s="48">
        <v>184082.55</v>
      </c>
      <c r="D69" s="48">
        <f t="shared" si="0"/>
        <v>940803.41999999993</v>
      </c>
      <c r="E69" s="48">
        <v>28800</v>
      </c>
      <c r="F69" s="48">
        <v>2343034.7800000003</v>
      </c>
      <c r="G69" s="48">
        <v>238683</v>
      </c>
      <c r="H69" s="48">
        <v>3300</v>
      </c>
      <c r="I69" s="48">
        <f t="shared" si="1"/>
        <v>2613817.7800000003</v>
      </c>
      <c r="J69" s="49">
        <f t="shared" si="2"/>
        <v>3554621.2</v>
      </c>
      <c r="K69" s="11">
        <v>1085583.5</v>
      </c>
      <c r="L69" s="378">
        <v>236116.28</v>
      </c>
      <c r="M69" s="11">
        <f t="shared" si="3"/>
        <v>1321699.78</v>
      </c>
      <c r="N69" s="465">
        <v>31880</v>
      </c>
      <c r="O69" s="378">
        <v>2723682.59</v>
      </c>
      <c r="P69" s="378">
        <v>307267</v>
      </c>
      <c r="Q69" s="466">
        <v>454971</v>
      </c>
      <c r="R69" s="11">
        <f t="shared" si="4"/>
        <v>3517800.59</v>
      </c>
      <c r="S69" s="38">
        <f t="shared" si="5"/>
        <v>4839500.37</v>
      </c>
      <c r="T69" s="381">
        <f t="shared" si="6"/>
        <v>0.40486285647218428</v>
      </c>
      <c r="U69" s="381">
        <f t="shared" si="7"/>
        <v>0.34584767802750177</v>
      </c>
      <c r="V69" s="39">
        <f t="shared" si="8"/>
        <v>0.36146725563894117</v>
      </c>
    </row>
    <row r="70" spans="1:22" s="22" customFormat="1" x14ac:dyDescent="0.35">
      <c r="A70" s="47" t="s">
        <v>217</v>
      </c>
      <c r="B70" s="48">
        <v>536157</v>
      </c>
      <c r="C70" s="48">
        <v>888596.7</v>
      </c>
      <c r="D70" s="48">
        <f t="shared" si="0"/>
        <v>1424753.7</v>
      </c>
      <c r="E70" s="48">
        <v>10500</v>
      </c>
      <c r="F70" s="48">
        <v>2244394.4099999997</v>
      </c>
      <c r="G70" s="48">
        <v>540332</v>
      </c>
      <c r="H70" s="48">
        <v>58000</v>
      </c>
      <c r="I70" s="48">
        <f t="shared" si="1"/>
        <v>2853226.4099999997</v>
      </c>
      <c r="J70" s="49">
        <f t="shared" si="2"/>
        <v>4277980.1099999994</v>
      </c>
      <c r="K70" s="11">
        <v>548118</v>
      </c>
      <c r="L70" s="378">
        <v>706522.39</v>
      </c>
      <c r="M70" s="11">
        <f t="shared" si="3"/>
        <v>1254640.3900000001</v>
      </c>
      <c r="N70" s="48"/>
      <c r="O70" s="378">
        <v>2268185.8199999998</v>
      </c>
      <c r="P70" s="378">
        <v>281981</v>
      </c>
      <c r="Q70" s="466">
        <v>145579.9</v>
      </c>
      <c r="R70" s="11">
        <f t="shared" si="4"/>
        <v>2695746.7199999997</v>
      </c>
      <c r="S70" s="38">
        <f t="shared" si="5"/>
        <v>3950387.11</v>
      </c>
      <c r="T70" s="39">
        <f t="shared" si="6"/>
        <v>-0.11939839847406596</v>
      </c>
      <c r="U70" s="39">
        <f t="shared" si="7"/>
        <v>-5.5193548415248254E-2</v>
      </c>
      <c r="V70" s="39">
        <f t="shared" si="8"/>
        <v>-7.6576559866240138E-2</v>
      </c>
    </row>
    <row r="71" spans="1:22" s="22" customFormat="1" x14ac:dyDescent="0.35">
      <c r="A71" s="29" t="s">
        <v>218</v>
      </c>
      <c r="B71" s="11">
        <v>1474626.75</v>
      </c>
      <c r="C71" s="11">
        <v>511259.57000000007</v>
      </c>
      <c r="D71" s="11">
        <f t="shared" ref="D71:D134" si="9">SUM(B71:C71)</f>
        <v>1985886.32</v>
      </c>
      <c r="E71" s="11"/>
      <c r="F71" s="11">
        <v>1863709.76</v>
      </c>
      <c r="G71" s="11">
        <v>121957</v>
      </c>
      <c r="H71" s="11">
        <v>7000</v>
      </c>
      <c r="I71" s="11">
        <f t="shared" ref="I71:I134" si="10">SUM(E71:H71)</f>
        <v>1992666.76</v>
      </c>
      <c r="J71" s="38">
        <f t="shared" ref="J71:J134" si="11">+D71+I71</f>
        <v>3978553.08</v>
      </c>
      <c r="K71" s="11">
        <v>1604174.5</v>
      </c>
      <c r="L71" s="378">
        <v>511259.61</v>
      </c>
      <c r="M71" s="11">
        <f t="shared" si="3"/>
        <v>2115434.11</v>
      </c>
      <c r="N71" s="11"/>
      <c r="O71" s="378">
        <v>1900009.86</v>
      </c>
      <c r="P71" s="378">
        <v>116973.6</v>
      </c>
      <c r="Q71" s="466">
        <v>7501</v>
      </c>
      <c r="R71" s="11">
        <f t="shared" si="4"/>
        <v>2024484.4600000002</v>
      </c>
      <c r="S71" s="38">
        <f t="shared" si="5"/>
        <v>4139918.5700000003</v>
      </c>
      <c r="T71" s="39">
        <f t="shared" si="6"/>
        <v>6.5234242612638466E-2</v>
      </c>
      <c r="U71" s="39">
        <f t="shared" si="7"/>
        <v>1.5967396374896217E-2</v>
      </c>
      <c r="V71" s="39">
        <f t="shared" si="8"/>
        <v>4.0558838038677172E-2</v>
      </c>
    </row>
    <row r="72" spans="1:22" s="22" customFormat="1" x14ac:dyDescent="0.35">
      <c r="A72" s="29" t="s">
        <v>219</v>
      </c>
      <c r="B72" s="11">
        <v>1993304</v>
      </c>
      <c r="C72" s="11">
        <v>943344.58000000019</v>
      </c>
      <c r="D72" s="11">
        <f t="shared" si="9"/>
        <v>2936648.58</v>
      </c>
      <c r="E72" s="11"/>
      <c r="F72" s="11">
        <v>3616501.81</v>
      </c>
      <c r="G72" s="11">
        <v>96398</v>
      </c>
      <c r="H72" s="11"/>
      <c r="I72" s="11">
        <f t="shared" si="10"/>
        <v>3712899.81</v>
      </c>
      <c r="J72" s="38">
        <f t="shared" si="11"/>
        <v>6649548.3900000006</v>
      </c>
      <c r="K72" s="11">
        <v>2044450</v>
      </c>
      <c r="L72" s="378">
        <v>832971.7</v>
      </c>
      <c r="M72" s="11">
        <f t="shared" ref="M72:M135" si="12">+K72+L72</f>
        <v>2877421.7</v>
      </c>
      <c r="N72" s="11"/>
      <c r="O72" s="378">
        <v>3662702.86</v>
      </c>
      <c r="P72" s="378">
        <v>73490</v>
      </c>
      <c r="Q72" s="466">
        <v>500</v>
      </c>
      <c r="R72" s="11">
        <f t="shared" ref="R72:R135" si="13">+N72+O72+P72+Q72</f>
        <v>3736692.86</v>
      </c>
      <c r="S72" s="38">
        <f t="shared" ref="S72:S135" si="14">+M72+R72</f>
        <v>6614114.5600000005</v>
      </c>
      <c r="T72" s="39">
        <f t="shared" si="6"/>
        <v>-2.0168187778191658E-2</v>
      </c>
      <c r="U72" s="39">
        <f t="shared" si="7"/>
        <v>6.4082122377548921E-3</v>
      </c>
      <c r="V72" s="39">
        <f t="shared" si="8"/>
        <v>-5.3287573714461038E-3</v>
      </c>
    </row>
    <row r="73" spans="1:22" s="22" customFormat="1" x14ac:dyDescent="0.35">
      <c r="A73" s="47" t="s">
        <v>220</v>
      </c>
      <c r="B73" s="48">
        <v>1402026.32</v>
      </c>
      <c r="C73" s="48">
        <v>434026.17000000004</v>
      </c>
      <c r="D73" s="48">
        <f t="shared" si="9"/>
        <v>1836052.4900000002</v>
      </c>
      <c r="E73" s="48"/>
      <c r="F73" s="48">
        <v>1578164.34</v>
      </c>
      <c r="G73" s="48">
        <v>94107</v>
      </c>
      <c r="H73" s="48">
        <v>89200</v>
      </c>
      <c r="I73" s="48">
        <f t="shared" si="10"/>
        <v>1761471.34</v>
      </c>
      <c r="J73" s="49">
        <f t="shared" si="11"/>
        <v>3597523.83</v>
      </c>
      <c r="K73" s="11">
        <v>1592938.82</v>
      </c>
      <c r="L73" s="378">
        <v>534836.23</v>
      </c>
      <c r="M73" s="11">
        <f t="shared" si="12"/>
        <v>2127775.0499999998</v>
      </c>
      <c r="N73" s="48"/>
      <c r="O73" s="378">
        <v>1883553.82</v>
      </c>
      <c r="P73" s="378">
        <v>243425.65</v>
      </c>
      <c r="Q73" s="466">
        <v>64750</v>
      </c>
      <c r="R73" s="11">
        <f t="shared" si="13"/>
        <v>2191729.4700000002</v>
      </c>
      <c r="S73" s="38">
        <f t="shared" si="14"/>
        <v>4319504.5199999996</v>
      </c>
      <c r="T73" s="39">
        <f t="shared" ref="T73:T136" si="15">(M73-D73)/D73</f>
        <v>0.15888574078837994</v>
      </c>
      <c r="U73" s="381">
        <f t="shared" ref="U73:U136" si="16">(R73-I73)/I73</f>
        <v>0.24426064746531731</v>
      </c>
      <c r="V73" s="39">
        <f t="shared" ref="V73:V136" si="17">(S73-J73)/J73</f>
        <v>0.20068823004849962</v>
      </c>
    </row>
    <row r="74" spans="1:22" s="22" customFormat="1" x14ac:dyDescent="0.35">
      <c r="A74" s="29" t="s">
        <v>221</v>
      </c>
      <c r="B74" s="11">
        <v>374265</v>
      </c>
      <c r="C74" s="11">
        <v>538877.30999999994</v>
      </c>
      <c r="D74" s="11">
        <f t="shared" si="9"/>
        <v>913142.30999999994</v>
      </c>
      <c r="E74" s="11"/>
      <c r="F74" s="11">
        <v>1335584.19</v>
      </c>
      <c r="G74" s="11">
        <v>121143</v>
      </c>
      <c r="H74" s="11">
        <v>1</v>
      </c>
      <c r="I74" s="11">
        <f t="shared" si="10"/>
        <v>1456728.19</v>
      </c>
      <c r="J74" s="38">
        <f t="shared" si="11"/>
        <v>2369870.5</v>
      </c>
      <c r="K74" s="11">
        <v>344792</v>
      </c>
      <c r="L74" s="378">
        <v>513515.22</v>
      </c>
      <c r="M74" s="11">
        <f t="shared" si="12"/>
        <v>858307.22</v>
      </c>
      <c r="N74" s="11"/>
      <c r="O74" s="378">
        <v>2239226.48</v>
      </c>
      <c r="P74" s="378">
        <v>97677</v>
      </c>
      <c r="Q74" s="466"/>
      <c r="R74" s="11">
        <f t="shared" si="13"/>
        <v>2336903.48</v>
      </c>
      <c r="S74" s="38">
        <f t="shared" si="14"/>
        <v>3195210.7</v>
      </c>
      <c r="T74" s="39">
        <f t="shared" si="15"/>
        <v>-6.005097934844348E-2</v>
      </c>
      <c r="U74" s="381">
        <f t="shared" si="16"/>
        <v>0.60421381012747477</v>
      </c>
      <c r="V74" s="39">
        <f t="shared" si="17"/>
        <v>0.348263839733015</v>
      </c>
    </row>
    <row r="75" spans="1:22" s="22" customFormat="1" x14ac:dyDescent="0.35">
      <c r="A75" s="47" t="s">
        <v>222</v>
      </c>
      <c r="B75" s="48">
        <v>387783</v>
      </c>
      <c r="C75" s="48">
        <v>573041.18999999994</v>
      </c>
      <c r="D75" s="48">
        <f t="shared" si="9"/>
        <v>960824.19</v>
      </c>
      <c r="E75" s="48"/>
      <c r="F75" s="48">
        <v>4717773.43</v>
      </c>
      <c r="G75" s="48">
        <v>314385</v>
      </c>
      <c r="H75" s="48">
        <v>328208.40999999997</v>
      </c>
      <c r="I75" s="48">
        <f t="shared" si="10"/>
        <v>5360366.84</v>
      </c>
      <c r="J75" s="49">
        <f t="shared" si="11"/>
        <v>6321191.0299999993</v>
      </c>
      <c r="K75" s="11">
        <v>528086.61</v>
      </c>
      <c r="L75" s="378">
        <v>701860.02</v>
      </c>
      <c r="M75" s="11">
        <f t="shared" si="12"/>
        <v>1229946.6299999999</v>
      </c>
      <c r="N75" s="48"/>
      <c r="O75" s="378">
        <v>3513503.74</v>
      </c>
      <c r="P75" s="378">
        <v>432533</v>
      </c>
      <c r="Q75" s="466">
        <v>48700</v>
      </c>
      <c r="R75" s="11">
        <f t="shared" si="13"/>
        <v>3994736.74</v>
      </c>
      <c r="S75" s="38">
        <f t="shared" si="14"/>
        <v>5224683.37</v>
      </c>
      <c r="T75" s="381">
        <f t="shared" si="15"/>
        <v>0.28009540434239061</v>
      </c>
      <c r="U75" s="381">
        <f t="shared" si="16"/>
        <v>-0.254764298929959</v>
      </c>
      <c r="V75" s="39">
        <f t="shared" si="17"/>
        <v>-0.17346535720816514</v>
      </c>
    </row>
    <row r="76" spans="1:22" s="22" customFormat="1" x14ac:dyDescent="0.35">
      <c r="A76" s="50" t="s">
        <v>228</v>
      </c>
      <c r="B76" s="48">
        <v>337636</v>
      </c>
      <c r="C76" s="48">
        <v>391336.43000000005</v>
      </c>
      <c r="D76" s="48">
        <f t="shared" si="9"/>
        <v>728972.43</v>
      </c>
      <c r="E76" s="48"/>
      <c r="F76" s="48">
        <v>5734802.040000001</v>
      </c>
      <c r="G76" s="48">
        <v>209986.95</v>
      </c>
      <c r="H76" s="48">
        <v>363600</v>
      </c>
      <c r="I76" s="48">
        <f t="shared" si="10"/>
        <v>6308388.9900000012</v>
      </c>
      <c r="J76" s="49">
        <f t="shared" si="11"/>
        <v>7037361.4200000009</v>
      </c>
      <c r="K76" s="11">
        <v>464386.77</v>
      </c>
      <c r="L76" s="378">
        <v>652321.56000000006</v>
      </c>
      <c r="M76" s="11">
        <f t="shared" si="12"/>
        <v>1116708.33</v>
      </c>
      <c r="N76" s="48"/>
      <c r="O76" s="378">
        <v>2150478.59</v>
      </c>
      <c r="P76" s="378">
        <v>188951</v>
      </c>
      <c r="Q76" s="466"/>
      <c r="R76" s="11">
        <f t="shared" si="13"/>
        <v>2339429.59</v>
      </c>
      <c r="S76" s="38">
        <f t="shared" si="14"/>
        <v>3456137.92</v>
      </c>
      <c r="T76" s="381">
        <f t="shared" si="15"/>
        <v>0.53189377820502759</v>
      </c>
      <c r="U76" s="381">
        <f t="shared" si="16"/>
        <v>-0.62915578070590739</v>
      </c>
      <c r="V76" s="39">
        <f t="shared" si="17"/>
        <v>-0.50888724996022738</v>
      </c>
    </row>
    <row r="77" spans="1:22" s="22" customFormat="1" x14ac:dyDescent="0.35">
      <c r="A77" s="29" t="s">
        <v>229</v>
      </c>
      <c r="B77" s="11">
        <v>415826.5</v>
      </c>
      <c r="C77" s="11">
        <v>732560.89</v>
      </c>
      <c r="D77" s="11">
        <f t="shared" si="9"/>
        <v>1148387.3900000001</v>
      </c>
      <c r="E77" s="11"/>
      <c r="F77" s="11">
        <v>1254117.4100000001</v>
      </c>
      <c r="G77" s="11">
        <v>89888.3</v>
      </c>
      <c r="H77" s="11"/>
      <c r="I77" s="11">
        <f t="shared" si="10"/>
        <v>1344005.7100000002</v>
      </c>
      <c r="J77" s="38">
        <f t="shared" si="11"/>
        <v>2492393.1000000006</v>
      </c>
      <c r="K77" s="11">
        <v>616159.21</v>
      </c>
      <c r="L77" s="378">
        <v>668377.41</v>
      </c>
      <c r="M77" s="11">
        <f t="shared" si="12"/>
        <v>1284536.6200000001</v>
      </c>
      <c r="N77" s="465">
        <v>5400</v>
      </c>
      <c r="O77" s="378">
        <v>1457294.45</v>
      </c>
      <c r="P77" s="378">
        <v>86096</v>
      </c>
      <c r="Q77" s="466"/>
      <c r="R77" s="11">
        <f t="shared" si="13"/>
        <v>1548790.45</v>
      </c>
      <c r="S77" s="38">
        <f t="shared" si="14"/>
        <v>2833327.0700000003</v>
      </c>
      <c r="T77" s="39">
        <f t="shared" si="15"/>
        <v>0.11855688349207663</v>
      </c>
      <c r="U77" s="39">
        <f t="shared" si="16"/>
        <v>0.1523689508729838</v>
      </c>
      <c r="V77" s="39">
        <f t="shared" si="17"/>
        <v>0.13678980655178338</v>
      </c>
    </row>
    <row r="78" spans="1:22" s="22" customFormat="1" x14ac:dyDescent="0.35">
      <c r="A78" s="29" t="s">
        <v>230</v>
      </c>
      <c r="B78" s="11">
        <v>1153697.5</v>
      </c>
      <c r="C78" s="11">
        <v>406677.62</v>
      </c>
      <c r="D78" s="11">
        <f t="shared" si="9"/>
        <v>1560375.12</v>
      </c>
      <c r="E78" s="11">
        <v>16090</v>
      </c>
      <c r="F78" s="11">
        <v>1512388.43</v>
      </c>
      <c r="G78" s="11">
        <v>104641</v>
      </c>
      <c r="H78" s="11"/>
      <c r="I78" s="11">
        <f t="shared" si="10"/>
        <v>1633119.43</v>
      </c>
      <c r="J78" s="38">
        <f t="shared" si="11"/>
        <v>3193494.55</v>
      </c>
      <c r="K78" s="11">
        <v>1314458.93</v>
      </c>
      <c r="L78" s="378">
        <v>406677.72</v>
      </c>
      <c r="M78" s="11">
        <f t="shared" si="12"/>
        <v>1721136.65</v>
      </c>
      <c r="N78" s="11"/>
      <c r="O78" s="378">
        <v>1798252.77</v>
      </c>
      <c r="P78" s="378">
        <v>104787</v>
      </c>
      <c r="Q78" s="466">
        <v>1</v>
      </c>
      <c r="R78" s="11">
        <f t="shared" si="13"/>
        <v>1903040.77</v>
      </c>
      <c r="S78" s="38">
        <f t="shared" si="14"/>
        <v>3624177.42</v>
      </c>
      <c r="T78" s="39">
        <f t="shared" si="15"/>
        <v>0.10302748867208276</v>
      </c>
      <c r="U78" s="39">
        <f t="shared" si="16"/>
        <v>0.16527960848521661</v>
      </c>
      <c r="V78" s="39">
        <f t="shared" si="17"/>
        <v>0.13486256615030082</v>
      </c>
    </row>
    <row r="79" spans="1:22" s="22" customFormat="1" x14ac:dyDescent="0.35">
      <c r="A79" s="47" t="s">
        <v>231</v>
      </c>
      <c r="B79" s="48">
        <v>7543982.8600000003</v>
      </c>
      <c r="C79" s="48">
        <v>4508697.3</v>
      </c>
      <c r="D79" s="48">
        <f t="shared" si="9"/>
        <v>12052680.16</v>
      </c>
      <c r="E79" s="48">
        <v>816620</v>
      </c>
      <c r="F79" s="48">
        <v>133137692.93000002</v>
      </c>
      <c r="G79" s="48">
        <v>2311640.0099999998</v>
      </c>
      <c r="H79" s="48">
        <v>6304224.5899999999</v>
      </c>
      <c r="I79" s="48">
        <f t="shared" si="10"/>
        <v>142570177.53000003</v>
      </c>
      <c r="J79" s="49">
        <f t="shared" si="11"/>
        <v>154622857.69000003</v>
      </c>
      <c r="K79" s="11">
        <v>7857203.6099999994</v>
      </c>
      <c r="L79" s="378">
        <v>2918664.02</v>
      </c>
      <c r="M79" s="11">
        <f t="shared" si="12"/>
        <v>10775867.629999999</v>
      </c>
      <c r="N79" s="465">
        <v>1163880</v>
      </c>
      <c r="O79" s="378">
        <v>162761789.06000006</v>
      </c>
      <c r="P79" s="378">
        <v>4225892.63</v>
      </c>
      <c r="Q79" s="466">
        <v>3850680.3</v>
      </c>
      <c r="R79" s="11">
        <f t="shared" si="13"/>
        <v>172002241.99000007</v>
      </c>
      <c r="S79" s="38">
        <f t="shared" si="14"/>
        <v>182778109.62000006</v>
      </c>
      <c r="T79" s="39">
        <f t="shared" si="15"/>
        <v>-0.10593598378536921</v>
      </c>
      <c r="U79" s="381">
        <f t="shared" si="16"/>
        <v>0.20643913734207744</v>
      </c>
      <c r="V79" s="39">
        <f t="shared" si="17"/>
        <v>0.18208984331700739</v>
      </c>
    </row>
    <row r="80" spans="1:22" s="22" customFormat="1" x14ac:dyDescent="0.35">
      <c r="A80" s="50" t="s">
        <v>232</v>
      </c>
      <c r="B80" s="48">
        <v>1391527</v>
      </c>
      <c r="C80" s="48">
        <v>774700.4</v>
      </c>
      <c r="D80" s="48">
        <f t="shared" si="9"/>
        <v>2166227.4</v>
      </c>
      <c r="E80" s="48">
        <v>56400</v>
      </c>
      <c r="F80" s="48">
        <v>2754034.0000000005</v>
      </c>
      <c r="G80" s="48">
        <v>307111</v>
      </c>
      <c r="H80" s="48"/>
      <c r="I80" s="48">
        <f t="shared" si="10"/>
        <v>3117545.0000000005</v>
      </c>
      <c r="J80" s="49">
        <f t="shared" si="11"/>
        <v>5283772.4000000004</v>
      </c>
      <c r="K80" s="11">
        <v>1430377.65</v>
      </c>
      <c r="L80" s="378">
        <v>486083.64</v>
      </c>
      <c r="M80" s="11">
        <f t="shared" si="12"/>
        <v>1916461.29</v>
      </c>
      <c r="N80" s="465">
        <v>75020</v>
      </c>
      <c r="O80" s="378">
        <v>2376785.6800000002</v>
      </c>
      <c r="P80" s="378">
        <v>353089</v>
      </c>
      <c r="Q80" s="466">
        <v>1458</v>
      </c>
      <c r="R80" s="11">
        <f t="shared" si="13"/>
        <v>2806352.68</v>
      </c>
      <c r="S80" s="38">
        <f t="shared" si="14"/>
        <v>4722813.9700000007</v>
      </c>
      <c r="T80" s="39">
        <f t="shared" si="15"/>
        <v>-0.11530004190695764</v>
      </c>
      <c r="U80" s="39">
        <f t="shared" si="16"/>
        <v>-9.9819672210024316E-2</v>
      </c>
      <c r="V80" s="39">
        <f t="shared" si="17"/>
        <v>-0.10616627430810602</v>
      </c>
    </row>
    <row r="81" spans="1:22" s="22" customFormat="1" x14ac:dyDescent="0.35">
      <c r="A81" s="50" t="s">
        <v>233</v>
      </c>
      <c r="B81" s="48">
        <v>598128</v>
      </c>
      <c r="C81" s="48">
        <v>513954.82000000012</v>
      </c>
      <c r="D81" s="48">
        <f t="shared" si="9"/>
        <v>1112082.82</v>
      </c>
      <c r="E81" s="48"/>
      <c r="F81" s="48">
        <v>2588628.5699999998</v>
      </c>
      <c r="G81" s="48">
        <v>296182</v>
      </c>
      <c r="H81" s="48"/>
      <c r="I81" s="48">
        <f t="shared" si="10"/>
        <v>2884810.57</v>
      </c>
      <c r="J81" s="49">
        <f t="shared" si="11"/>
        <v>3996893.3899999997</v>
      </c>
      <c r="K81" s="11">
        <v>623270.5</v>
      </c>
      <c r="L81" s="378">
        <v>309068.52</v>
      </c>
      <c r="M81" s="11">
        <f t="shared" si="12"/>
        <v>932339.02</v>
      </c>
      <c r="N81" s="48"/>
      <c r="O81" s="378">
        <v>2444837.1800000002</v>
      </c>
      <c r="P81" s="378">
        <v>178634</v>
      </c>
      <c r="Q81" s="466">
        <v>2</v>
      </c>
      <c r="R81" s="11">
        <f t="shared" si="13"/>
        <v>2623473.1800000002</v>
      </c>
      <c r="S81" s="38">
        <f t="shared" si="14"/>
        <v>3555812.2</v>
      </c>
      <c r="T81" s="39">
        <f t="shared" si="15"/>
        <v>-0.16162807011082145</v>
      </c>
      <c r="U81" s="39">
        <f t="shared" si="16"/>
        <v>-9.059083210444549E-2</v>
      </c>
      <c r="V81" s="39">
        <f t="shared" si="17"/>
        <v>-0.11035600576776942</v>
      </c>
    </row>
    <row r="82" spans="1:22" s="22" customFormat="1" x14ac:dyDescent="0.35">
      <c r="A82" s="29" t="s">
        <v>234</v>
      </c>
      <c r="B82" s="11">
        <v>820311</v>
      </c>
      <c r="C82" s="11">
        <v>822346.57</v>
      </c>
      <c r="D82" s="11">
        <f t="shared" si="9"/>
        <v>1642657.5699999998</v>
      </c>
      <c r="E82" s="11"/>
      <c r="F82" s="11">
        <v>5410568</v>
      </c>
      <c r="G82" s="11">
        <v>361676</v>
      </c>
      <c r="H82" s="11"/>
      <c r="I82" s="11">
        <f t="shared" si="10"/>
        <v>5772244</v>
      </c>
      <c r="J82" s="38">
        <f t="shared" si="11"/>
        <v>7414901.5700000003</v>
      </c>
      <c r="K82" s="11">
        <v>878870</v>
      </c>
      <c r="L82" s="378">
        <v>679256.64</v>
      </c>
      <c r="M82" s="11">
        <f t="shared" si="12"/>
        <v>1558126.6400000001</v>
      </c>
      <c r="N82" s="465">
        <v>10500</v>
      </c>
      <c r="O82" s="378">
        <v>3858395.33</v>
      </c>
      <c r="P82" s="378">
        <v>165093</v>
      </c>
      <c r="Q82" s="466">
        <v>2</v>
      </c>
      <c r="R82" s="11">
        <f t="shared" si="13"/>
        <v>4033990.33</v>
      </c>
      <c r="S82" s="38">
        <f t="shared" si="14"/>
        <v>5592116.9700000007</v>
      </c>
      <c r="T82" s="39">
        <f t="shared" si="15"/>
        <v>-5.145986086436731E-2</v>
      </c>
      <c r="U82" s="381">
        <f t="shared" si="16"/>
        <v>-0.30114001937548029</v>
      </c>
      <c r="V82" s="39">
        <f t="shared" si="17"/>
        <v>-0.24582721466928381</v>
      </c>
    </row>
    <row r="83" spans="1:22" s="22" customFormat="1" x14ac:dyDescent="0.35">
      <c r="A83" s="29" t="s">
        <v>235</v>
      </c>
      <c r="B83" s="11">
        <v>686102</v>
      </c>
      <c r="C83" s="11">
        <v>658542.3899999999</v>
      </c>
      <c r="D83" s="11">
        <f t="shared" si="9"/>
        <v>1344644.39</v>
      </c>
      <c r="E83" s="11"/>
      <c r="F83" s="11">
        <v>3587200.34</v>
      </c>
      <c r="G83" s="11">
        <v>72426</v>
      </c>
      <c r="H83" s="11"/>
      <c r="I83" s="11">
        <f t="shared" si="10"/>
        <v>3659626.34</v>
      </c>
      <c r="J83" s="38">
        <f t="shared" si="11"/>
        <v>5004270.7299999995</v>
      </c>
      <c r="K83" s="11">
        <v>723148</v>
      </c>
      <c r="L83" s="378">
        <v>561234.48</v>
      </c>
      <c r="M83" s="11">
        <f t="shared" si="12"/>
        <v>1284382.48</v>
      </c>
      <c r="N83" s="11"/>
      <c r="O83" s="378">
        <v>2848295.57</v>
      </c>
      <c r="P83" s="378">
        <v>83679.13</v>
      </c>
      <c r="Q83" s="466"/>
      <c r="R83" s="11">
        <f t="shared" si="13"/>
        <v>2931974.6999999997</v>
      </c>
      <c r="S83" s="38">
        <f t="shared" si="14"/>
        <v>4216357.18</v>
      </c>
      <c r="T83" s="39">
        <f t="shared" si="15"/>
        <v>-4.4816243200181662E-2</v>
      </c>
      <c r="U83" s="39">
        <f t="shared" si="16"/>
        <v>-0.19883222285475194</v>
      </c>
      <c r="V83" s="39">
        <f t="shared" si="17"/>
        <v>-0.15744822622736079</v>
      </c>
    </row>
    <row r="84" spans="1:22" s="22" customFormat="1" x14ac:dyDescent="0.35">
      <c r="A84" s="29" t="s">
        <v>236</v>
      </c>
      <c r="B84" s="11">
        <v>481925</v>
      </c>
      <c r="C84" s="11">
        <v>358350.81000000006</v>
      </c>
      <c r="D84" s="11">
        <f t="shared" si="9"/>
        <v>840275.81</v>
      </c>
      <c r="E84" s="11"/>
      <c r="F84" s="11">
        <v>1423252.1600000001</v>
      </c>
      <c r="G84" s="11">
        <v>267927</v>
      </c>
      <c r="H84" s="11"/>
      <c r="I84" s="11">
        <f t="shared" si="10"/>
        <v>1691179.1600000001</v>
      </c>
      <c r="J84" s="38">
        <f t="shared" si="11"/>
        <v>2531454.9700000002</v>
      </c>
      <c r="K84" s="11">
        <v>626178</v>
      </c>
      <c r="L84" s="378">
        <v>233639.51</v>
      </c>
      <c r="M84" s="11">
        <f t="shared" si="12"/>
        <v>859817.51</v>
      </c>
      <c r="N84" s="11"/>
      <c r="O84" s="378">
        <v>1478886.11</v>
      </c>
      <c r="P84" s="378">
        <v>324557</v>
      </c>
      <c r="Q84" s="466"/>
      <c r="R84" s="11">
        <f t="shared" si="13"/>
        <v>1803443.11</v>
      </c>
      <c r="S84" s="38">
        <f t="shared" si="14"/>
        <v>2663260.62</v>
      </c>
      <c r="T84" s="39">
        <f t="shared" si="15"/>
        <v>2.3256292478537437E-2</v>
      </c>
      <c r="U84" s="39">
        <f t="shared" si="16"/>
        <v>6.638205617434402E-2</v>
      </c>
      <c r="V84" s="39">
        <f t="shared" si="17"/>
        <v>5.2067151721841572E-2</v>
      </c>
    </row>
    <row r="85" spans="1:22" s="22" customFormat="1" x14ac:dyDescent="0.35">
      <c r="A85" s="29" t="s">
        <v>237</v>
      </c>
      <c r="B85" s="11">
        <v>1391027.57</v>
      </c>
      <c r="C85" s="11">
        <v>720864.97999999986</v>
      </c>
      <c r="D85" s="11">
        <f t="shared" si="9"/>
        <v>2111892.5499999998</v>
      </c>
      <c r="E85" s="11">
        <v>159780</v>
      </c>
      <c r="F85" s="11">
        <v>2160344.4400000004</v>
      </c>
      <c r="G85" s="11">
        <v>429261</v>
      </c>
      <c r="H85" s="11"/>
      <c r="I85" s="11">
        <f t="shared" si="10"/>
        <v>2749385.4400000004</v>
      </c>
      <c r="J85" s="38">
        <f t="shared" si="11"/>
        <v>4861277.99</v>
      </c>
      <c r="K85" s="11">
        <v>1486891</v>
      </c>
      <c r="L85" s="378">
        <v>539345.87</v>
      </c>
      <c r="M85" s="11">
        <f t="shared" si="12"/>
        <v>2026236.87</v>
      </c>
      <c r="N85" s="11"/>
      <c r="O85" s="378">
        <v>3138572.84</v>
      </c>
      <c r="P85" s="378">
        <v>383128.06</v>
      </c>
      <c r="Q85" s="466"/>
      <c r="R85" s="11">
        <f t="shared" si="13"/>
        <v>3521700.9</v>
      </c>
      <c r="S85" s="38">
        <f t="shared" si="14"/>
        <v>5547937.7699999996</v>
      </c>
      <c r="T85" s="39">
        <f t="shared" si="15"/>
        <v>-4.0558730130469803E-2</v>
      </c>
      <c r="U85" s="381">
        <f t="shared" si="16"/>
        <v>0.28090476102906814</v>
      </c>
      <c r="V85" s="39">
        <f t="shared" si="17"/>
        <v>0.14125087711760326</v>
      </c>
    </row>
    <row r="86" spans="1:22" s="22" customFormat="1" x14ac:dyDescent="0.35">
      <c r="A86" s="50" t="s">
        <v>238</v>
      </c>
      <c r="B86" s="48">
        <v>918722</v>
      </c>
      <c r="C86" s="48">
        <v>568445.34</v>
      </c>
      <c r="D86" s="48">
        <f t="shared" si="9"/>
        <v>1487167.3399999999</v>
      </c>
      <c r="E86" s="48">
        <v>16800</v>
      </c>
      <c r="F86" s="48">
        <v>3695083.85</v>
      </c>
      <c r="G86" s="48">
        <v>365110</v>
      </c>
      <c r="H86" s="48"/>
      <c r="I86" s="48">
        <f t="shared" si="10"/>
        <v>4076993.85</v>
      </c>
      <c r="J86" s="49">
        <f t="shared" si="11"/>
        <v>5564161.1899999995</v>
      </c>
      <c r="K86" s="11">
        <v>973883</v>
      </c>
      <c r="L86" s="378">
        <v>396603.51</v>
      </c>
      <c r="M86" s="11">
        <f t="shared" si="12"/>
        <v>1370486.51</v>
      </c>
      <c r="N86" s="48"/>
      <c r="O86" s="378">
        <v>2418965.44</v>
      </c>
      <c r="P86" s="378">
        <v>258303</v>
      </c>
      <c r="Q86" s="466"/>
      <c r="R86" s="11">
        <f t="shared" si="13"/>
        <v>2677268.44</v>
      </c>
      <c r="S86" s="38">
        <f t="shared" si="14"/>
        <v>4047754.95</v>
      </c>
      <c r="T86" s="39">
        <f t="shared" si="15"/>
        <v>-7.8458440325888182E-2</v>
      </c>
      <c r="U86" s="381">
        <f t="shared" si="16"/>
        <v>-0.34332291425948558</v>
      </c>
      <c r="V86" s="39">
        <f t="shared" si="17"/>
        <v>-0.27253096885929706</v>
      </c>
    </row>
    <row r="87" spans="1:22" s="22" customFormat="1" x14ac:dyDescent="0.35">
      <c r="A87" s="50" t="s">
        <v>239</v>
      </c>
      <c r="B87" s="48">
        <v>918817</v>
      </c>
      <c r="C87" s="48">
        <v>637743.09</v>
      </c>
      <c r="D87" s="48">
        <f t="shared" si="9"/>
        <v>1556560.0899999999</v>
      </c>
      <c r="E87" s="48"/>
      <c r="F87" s="48">
        <v>3303665.6</v>
      </c>
      <c r="G87" s="48">
        <v>265547</v>
      </c>
      <c r="H87" s="48"/>
      <c r="I87" s="48">
        <f t="shared" si="10"/>
        <v>3569212.6</v>
      </c>
      <c r="J87" s="49">
        <f t="shared" si="11"/>
        <v>5125772.6899999995</v>
      </c>
      <c r="K87" s="11">
        <v>963778</v>
      </c>
      <c r="L87" s="378">
        <v>300284.33</v>
      </c>
      <c r="M87" s="11">
        <f t="shared" si="12"/>
        <v>1264062.33</v>
      </c>
      <c r="N87" s="48"/>
      <c r="O87" s="378">
        <v>3090142.49</v>
      </c>
      <c r="P87" s="378">
        <v>41824</v>
      </c>
      <c r="Q87" s="466">
        <v>139256.56</v>
      </c>
      <c r="R87" s="11">
        <f t="shared" si="13"/>
        <v>3271223.0500000003</v>
      </c>
      <c r="S87" s="38">
        <f t="shared" si="14"/>
        <v>4535285.3800000008</v>
      </c>
      <c r="T87" s="39">
        <f t="shared" si="15"/>
        <v>-0.18791292535323825</v>
      </c>
      <c r="U87" s="39">
        <f t="shared" si="16"/>
        <v>-8.348887651018598E-2</v>
      </c>
      <c r="V87" s="39">
        <f t="shared" si="17"/>
        <v>-0.11519966758416646</v>
      </c>
    </row>
    <row r="88" spans="1:22" s="22" customFormat="1" x14ac:dyDescent="0.35">
      <c r="A88" s="50" t="s">
        <v>240</v>
      </c>
      <c r="B88" s="48">
        <v>1129415.97</v>
      </c>
      <c r="C88" s="48">
        <v>523970.97</v>
      </c>
      <c r="D88" s="48">
        <f t="shared" si="9"/>
        <v>1653386.94</v>
      </c>
      <c r="E88" s="48"/>
      <c r="F88" s="48">
        <v>1738533.59</v>
      </c>
      <c r="G88" s="48">
        <v>219210</v>
      </c>
      <c r="H88" s="48">
        <v>1</v>
      </c>
      <c r="I88" s="48">
        <f t="shared" si="10"/>
        <v>1957744.59</v>
      </c>
      <c r="J88" s="49">
        <f t="shared" si="11"/>
        <v>3611131.5300000003</v>
      </c>
      <c r="K88" s="11">
        <v>1169307</v>
      </c>
      <c r="L88" s="378">
        <v>517311.47</v>
      </c>
      <c r="M88" s="11">
        <f t="shared" si="12"/>
        <v>1686618.47</v>
      </c>
      <c r="N88" s="48"/>
      <c r="O88" s="378">
        <v>1086666.51</v>
      </c>
      <c r="P88" s="378">
        <v>167040</v>
      </c>
      <c r="Q88" s="466">
        <v>1</v>
      </c>
      <c r="R88" s="11">
        <f t="shared" si="13"/>
        <v>1253707.51</v>
      </c>
      <c r="S88" s="38">
        <f t="shared" si="14"/>
        <v>2940325.98</v>
      </c>
      <c r="T88" s="39">
        <f t="shared" si="15"/>
        <v>2.0099064046072621E-2</v>
      </c>
      <c r="U88" s="381">
        <f t="shared" si="16"/>
        <v>-0.35961640941119905</v>
      </c>
      <c r="V88" s="39">
        <f t="shared" si="17"/>
        <v>-0.18576048654755045</v>
      </c>
    </row>
    <row r="89" spans="1:22" s="22" customFormat="1" x14ac:dyDescent="0.35">
      <c r="A89" s="50" t="s">
        <v>241</v>
      </c>
      <c r="B89" s="48">
        <v>317946</v>
      </c>
      <c r="C89" s="48">
        <v>131442.95000000001</v>
      </c>
      <c r="D89" s="48">
        <f t="shared" si="9"/>
        <v>449388.95</v>
      </c>
      <c r="E89" s="48"/>
      <c r="F89" s="48">
        <v>1094814.52</v>
      </c>
      <c r="G89" s="48">
        <v>63032</v>
      </c>
      <c r="H89" s="48"/>
      <c r="I89" s="48">
        <f t="shared" si="10"/>
        <v>1157846.52</v>
      </c>
      <c r="J89" s="49">
        <f t="shared" si="11"/>
        <v>1607235.47</v>
      </c>
      <c r="K89" s="11">
        <v>339478</v>
      </c>
      <c r="L89" s="378">
        <v>133934.35999999999</v>
      </c>
      <c r="M89" s="11">
        <f t="shared" si="12"/>
        <v>473412.36</v>
      </c>
      <c r="N89" s="48"/>
      <c r="O89" s="378">
        <v>934326.1</v>
      </c>
      <c r="P89" s="378">
        <v>146638</v>
      </c>
      <c r="Q89" s="466"/>
      <c r="R89" s="11">
        <f t="shared" si="13"/>
        <v>1080964.1000000001</v>
      </c>
      <c r="S89" s="38">
        <f t="shared" si="14"/>
        <v>1554376.46</v>
      </c>
      <c r="T89" s="39">
        <f t="shared" si="15"/>
        <v>5.3457945505780625E-2</v>
      </c>
      <c r="U89" s="39">
        <f t="shared" si="16"/>
        <v>-6.6401218703839887E-2</v>
      </c>
      <c r="V89" s="39">
        <f t="shared" si="17"/>
        <v>-3.2888155461128547E-2</v>
      </c>
    </row>
    <row r="90" spans="1:22" s="22" customFormat="1" x14ac:dyDescent="0.35">
      <c r="A90" s="29" t="s">
        <v>242</v>
      </c>
      <c r="B90" s="11">
        <v>455557</v>
      </c>
      <c r="C90" s="11">
        <v>616743.65</v>
      </c>
      <c r="D90" s="11">
        <f t="shared" si="9"/>
        <v>1072300.6499999999</v>
      </c>
      <c r="E90" s="11"/>
      <c r="F90" s="11">
        <v>1557191.9600000002</v>
      </c>
      <c r="G90" s="11">
        <v>310292</v>
      </c>
      <c r="H90" s="11"/>
      <c r="I90" s="11">
        <f t="shared" si="10"/>
        <v>1867483.9600000002</v>
      </c>
      <c r="J90" s="38">
        <f t="shared" si="11"/>
        <v>2939784.6100000003</v>
      </c>
      <c r="K90" s="11">
        <v>454050.23</v>
      </c>
      <c r="L90" s="378">
        <v>448887.74</v>
      </c>
      <c r="M90" s="11">
        <f t="shared" si="12"/>
        <v>902937.97</v>
      </c>
      <c r="N90" s="11"/>
      <c r="O90" s="378">
        <v>1782260.49</v>
      </c>
      <c r="P90" s="378">
        <v>70422</v>
      </c>
      <c r="Q90" s="466"/>
      <c r="R90" s="11">
        <f t="shared" si="13"/>
        <v>1852682.49</v>
      </c>
      <c r="S90" s="38">
        <f t="shared" si="14"/>
        <v>2755620.46</v>
      </c>
      <c r="T90" s="39">
        <f t="shared" si="15"/>
        <v>-0.15794327831471514</v>
      </c>
      <c r="U90" s="39">
        <f t="shared" si="16"/>
        <v>-7.9258886914349742E-3</v>
      </c>
      <c r="V90" s="39">
        <f t="shared" si="17"/>
        <v>-6.2645456872434044E-2</v>
      </c>
    </row>
    <row r="91" spans="1:22" s="22" customFormat="1" x14ac:dyDescent="0.35">
      <c r="A91" s="50" t="s">
        <v>243</v>
      </c>
      <c r="B91" s="48">
        <v>1986389</v>
      </c>
      <c r="C91" s="48">
        <v>1365674.19</v>
      </c>
      <c r="D91" s="48">
        <f t="shared" si="9"/>
        <v>3352063.19</v>
      </c>
      <c r="E91" s="48"/>
      <c r="F91" s="48">
        <v>5185868.4499999993</v>
      </c>
      <c r="G91" s="48">
        <v>432556</v>
      </c>
      <c r="H91" s="48"/>
      <c r="I91" s="48">
        <f t="shared" si="10"/>
        <v>5618424.4499999993</v>
      </c>
      <c r="J91" s="49">
        <f t="shared" si="11"/>
        <v>8970487.6399999987</v>
      </c>
      <c r="K91" s="11">
        <v>1957058</v>
      </c>
      <c r="L91" s="378">
        <v>1046711.97</v>
      </c>
      <c r="M91" s="11">
        <f t="shared" si="12"/>
        <v>3003769.9699999997</v>
      </c>
      <c r="N91" s="48"/>
      <c r="O91" s="378">
        <v>4347153.38</v>
      </c>
      <c r="P91" s="378">
        <v>284614</v>
      </c>
      <c r="Q91" s="466"/>
      <c r="R91" s="11">
        <f t="shared" si="13"/>
        <v>4631767.38</v>
      </c>
      <c r="S91" s="38">
        <f t="shared" si="14"/>
        <v>7635537.3499999996</v>
      </c>
      <c r="T91" s="39">
        <f t="shared" si="15"/>
        <v>-0.1039041331437431</v>
      </c>
      <c r="U91" s="39">
        <f t="shared" si="16"/>
        <v>-0.17561098823710258</v>
      </c>
      <c r="V91" s="39">
        <f t="shared" si="17"/>
        <v>-0.14881579949426241</v>
      </c>
    </row>
    <row r="92" spans="1:22" s="22" customFormat="1" x14ac:dyDescent="0.35">
      <c r="A92" s="50" t="s">
        <v>244</v>
      </c>
      <c r="B92" s="48">
        <v>1429114</v>
      </c>
      <c r="C92" s="48">
        <v>610124.83999999985</v>
      </c>
      <c r="D92" s="48">
        <f t="shared" si="9"/>
        <v>2039238.8399999999</v>
      </c>
      <c r="E92" s="48"/>
      <c r="F92" s="48">
        <v>3357010.94</v>
      </c>
      <c r="G92" s="48">
        <v>399942</v>
      </c>
      <c r="H92" s="48">
        <v>1</v>
      </c>
      <c r="I92" s="48">
        <f t="shared" si="10"/>
        <v>3756953.94</v>
      </c>
      <c r="J92" s="49">
        <f t="shared" si="11"/>
        <v>5796192.7799999993</v>
      </c>
      <c r="K92" s="11">
        <v>1360060</v>
      </c>
      <c r="L92" s="378">
        <v>430965.03</v>
      </c>
      <c r="M92" s="11">
        <f t="shared" si="12"/>
        <v>1791025.03</v>
      </c>
      <c r="N92" s="48"/>
      <c r="O92" s="378">
        <v>3987036.45</v>
      </c>
      <c r="P92" s="378">
        <v>273042</v>
      </c>
      <c r="Q92" s="466"/>
      <c r="R92" s="11">
        <f t="shared" si="13"/>
        <v>4260078.45</v>
      </c>
      <c r="S92" s="38">
        <f t="shared" si="14"/>
        <v>6051103.4800000004</v>
      </c>
      <c r="T92" s="39">
        <f t="shared" si="15"/>
        <v>-0.12171885172606846</v>
      </c>
      <c r="U92" s="39">
        <f t="shared" si="16"/>
        <v>0.13391820023218071</v>
      </c>
      <c r="V92" s="39">
        <f t="shared" si="17"/>
        <v>4.3978989256461744E-2</v>
      </c>
    </row>
    <row r="93" spans="1:22" s="22" customFormat="1" x14ac:dyDescent="0.35">
      <c r="A93" s="50" t="s">
        <v>245</v>
      </c>
      <c r="B93" s="48">
        <v>759920</v>
      </c>
      <c r="C93" s="48">
        <v>108768.64</v>
      </c>
      <c r="D93" s="48">
        <f t="shared" si="9"/>
        <v>868688.64</v>
      </c>
      <c r="E93" s="48">
        <v>116600</v>
      </c>
      <c r="F93" s="48">
        <v>558241.12999999989</v>
      </c>
      <c r="G93" s="48">
        <v>102360.91</v>
      </c>
      <c r="H93" s="48"/>
      <c r="I93" s="48">
        <f t="shared" si="10"/>
        <v>777202.03999999992</v>
      </c>
      <c r="J93" s="49">
        <f t="shared" si="11"/>
        <v>1645890.68</v>
      </c>
      <c r="K93" s="11">
        <v>805749</v>
      </c>
      <c r="L93" s="378">
        <v>13946.92</v>
      </c>
      <c r="M93" s="11">
        <f t="shared" si="12"/>
        <v>819695.92</v>
      </c>
      <c r="N93" s="465">
        <v>137788</v>
      </c>
      <c r="O93" s="378">
        <v>365384.23</v>
      </c>
      <c r="P93" s="378">
        <v>87754</v>
      </c>
      <c r="Q93" s="466"/>
      <c r="R93" s="11">
        <f t="shared" si="13"/>
        <v>590926.23</v>
      </c>
      <c r="S93" s="38">
        <f t="shared" si="14"/>
        <v>1410622.15</v>
      </c>
      <c r="T93" s="39">
        <f t="shared" si="15"/>
        <v>-5.6398481278631632E-2</v>
      </c>
      <c r="U93" s="381">
        <f t="shared" si="16"/>
        <v>-0.23967488556772182</v>
      </c>
      <c r="V93" s="39">
        <f t="shared" si="17"/>
        <v>-0.14294298695463786</v>
      </c>
    </row>
    <row r="94" spans="1:22" s="22" customFormat="1" x14ac:dyDescent="0.35">
      <c r="A94" s="29" t="s">
        <v>246</v>
      </c>
      <c r="B94" s="11">
        <v>1275746</v>
      </c>
      <c r="C94" s="11">
        <v>588442.74999999988</v>
      </c>
      <c r="D94" s="11">
        <f t="shared" si="9"/>
        <v>1864188.75</v>
      </c>
      <c r="E94" s="11"/>
      <c r="F94" s="11">
        <v>2846644.0300000003</v>
      </c>
      <c r="G94" s="11">
        <v>179144</v>
      </c>
      <c r="H94" s="11">
        <v>1</v>
      </c>
      <c r="I94" s="11">
        <f t="shared" si="10"/>
        <v>3025789.0300000003</v>
      </c>
      <c r="J94" s="38">
        <f t="shared" si="11"/>
        <v>4889977.78</v>
      </c>
      <c r="K94" s="11">
        <v>1689302.98</v>
      </c>
      <c r="L94" s="378">
        <v>435383.83</v>
      </c>
      <c r="M94" s="11">
        <f t="shared" si="12"/>
        <v>2124686.81</v>
      </c>
      <c r="N94" s="11"/>
      <c r="O94" s="378">
        <v>2489936.7000000002</v>
      </c>
      <c r="P94" s="378">
        <v>103180</v>
      </c>
      <c r="Q94" s="466"/>
      <c r="R94" s="11">
        <f t="shared" si="13"/>
        <v>2593116.7000000002</v>
      </c>
      <c r="S94" s="38">
        <f t="shared" si="14"/>
        <v>4717803.51</v>
      </c>
      <c r="T94" s="39">
        <f t="shared" si="15"/>
        <v>0.13973802813690409</v>
      </c>
      <c r="U94" s="39">
        <f t="shared" si="16"/>
        <v>-0.14299487694289117</v>
      </c>
      <c r="V94" s="39">
        <f t="shared" si="17"/>
        <v>-3.5209622159060296E-2</v>
      </c>
    </row>
    <row r="95" spans="1:22" s="22" customFormat="1" x14ac:dyDescent="0.35">
      <c r="A95" s="50" t="s">
        <v>247</v>
      </c>
      <c r="B95" s="48">
        <v>1135241.48</v>
      </c>
      <c r="C95" s="48">
        <v>2106328.41</v>
      </c>
      <c r="D95" s="48">
        <f t="shared" si="9"/>
        <v>3241569.89</v>
      </c>
      <c r="E95" s="48"/>
      <c r="F95" s="48">
        <v>2872065.2100000004</v>
      </c>
      <c r="G95" s="48">
        <v>280350</v>
      </c>
      <c r="H95" s="48"/>
      <c r="I95" s="48">
        <f t="shared" si="10"/>
        <v>3152415.2100000004</v>
      </c>
      <c r="J95" s="49">
        <f t="shared" si="11"/>
        <v>6393985.1000000006</v>
      </c>
      <c r="K95" s="11">
        <v>911328.5</v>
      </c>
      <c r="L95" s="378">
        <v>959935.4</v>
      </c>
      <c r="M95" s="11">
        <f t="shared" si="12"/>
        <v>1871263.9</v>
      </c>
      <c r="N95" s="48"/>
      <c r="O95" s="378">
        <v>3070826.9</v>
      </c>
      <c r="P95" s="378">
        <v>218381</v>
      </c>
      <c r="Q95" s="466"/>
      <c r="R95" s="11">
        <f t="shared" si="13"/>
        <v>3289207.9</v>
      </c>
      <c r="S95" s="38">
        <f t="shared" si="14"/>
        <v>5160471.8</v>
      </c>
      <c r="T95" s="381">
        <f t="shared" si="15"/>
        <v>-0.42272912091986398</v>
      </c>
      <c r="U95" s="39">
        <f t="shared" si="16"/>
        <v>4.3392979949490686E-2</v>
      </c>
      <c r="V95" s="39">
        <f t="shared" si="17"/>
        <v>-0.19291776266416397</v>
      </c>
    </row>
    <row r="96" spans="1:22" s="22" customFormat="1" x14ac:dyDescent="0.35">
      <c r="A96" s="29" t="s">
        <v>248</v>
      </c>
      <c r="B96" s="11">
        <v>603031</v>
      </c>
      <c r="C96" s="11">
        <v>392422.48000000004</v>
      </c>
      <c r="D96" s="11">
        <f t="shared" si="9"/>
        <v>995453.48</v>
      </c>
      <c r="E96" s="11"/>
      <c r="F96" s="11">
        <v>619260.87000000011</v>
      </c>
      <c r="G96" s="11">
        <v>339005</v>
      </c>
      <c r="H96" s="11"/>
      <c r="I96" s="11">
        <f t="shared" si="10"/>
        <v>958265.87000000011</v>
      </c>
      <c r="J96" s="38">
        <f t="shared" si="11"/>
        <v>1953719.35</v>
      </c>
      <c r="K96" s="11">
        <v>614400</v>
      </c>
      <c r="L96" s="378">
        <v>145554.85</v>
      </c>
      <c r="M96" s="11">
        <f t="shared" si="12"/>
        <v>759954.85</v>
      </c>
      <c r="N96" s="11"/>
      <c r="O96" s="378">
        <v>752303.16</v>
      </c>
      <c r="P96" s="378">
        <v>291904</v>
      </c>
      <c r="Q96" s="466"/>
      <c r="R96" s="11">
        <f t="shared" si="13"/>
        <v>1044207.16</v>
      </c>
      <c r="S96" s="38">
        <f t="shared" si="14"/>
        <v>1804162.01</v>
      </c>
      <c r="T96" s="381">
        <f t="shared" si="15"/>
        <v>-0.23657421942007778</v>
      </c>
      <c r="U96" s="39">
        <f t="shared" si="16"/>
        <v>8.9684181280504038E-2</v>
      </c>
      <c r="V96" s="39">
        <f t="shared" si="17"/>
        <v>-7.6550063344563837E-2</v>
      </c>
    </row>
    <row r="97" spans="1:22" s="22" customFormat="1" x14ac:dyDescent="0.35">
      <c r="A97" s="50" t="s">
        <v>316</v>
      </c>
      <c r="B97" s="48">
        <v>1197654</v>
      </c>
      <c r="C97" s="48">
        <v>392289.26000000007</v>
      </c>
      <c r="D97" s="48">
        <f t="shared" si="9"/>
        <v>1589943.26</v>
      </c>
      <c r="E97" s="48"/>
      <c r="F97" s="48">
        <v>2474473.0399999996</v>
      </c>
      <c r="G97" s="48">
        <v>81472</v>
      </c>
      <c r="H97" s="48"/>
      <c r="I97" s="48">
        <f t="shared" si="10"/>
        <v>2555945.0399999996</v>
      </c>
      <c r="J97" s="49">
        <f t="shared" si="11"/>
        <v>4145888.3</v>
      </c>
      <c r="K97" s="11">
        <v>1276262.5</v>
      </c>
      <c r="L97" s="378">
        <v>297798.15000000002</v>
      </c>
      <c r="M97" s="11">
        <f t="shared" si="12"/>
        <v>1574060.65</v>
      </c>
      <c r="N97" s="48"/>
      <c r="O97" s="378">
        <v>1274240.8500000001</v>
      </c>
      <c r="P97" s="378">
        <v>41091</v>
      </c>
      <c r="Q97" s="466"/>
      <c r="R97" s="11">
        <f t="shared" si="13"/>
        <v>1315331.8500000001</v>
      </c>
      <c r="S97" s="38">
        <f t="shared" si="14"/>
        <v>2889392.5</v>
      </c>
      <c r="T97" s="39">
        <f t="shared" si="15"/>
        <v>-9.9894193708523291E-3</v>
      </c>
      <c r="U97" s="381">
        <f t="shared" si="16"/>
        <v>-0.48538335941683619</v>
      </c>
      <c r="V97" s="39">
        <f t="shared" si="17"/>
        <v>-0.30307034562412111</v>
      </c>
    </row>
    <row r="98" spans="1:22" s="22" customFormat="1" x14ac:dyDescent="0.35">
      <c r="A98" s="29" t="s">
        <v>317</v>
      </c>
      <c r="B98" s="11">
        <v>760928</v>
      </c>
      <c r="C98" s="11">
        <v>587691.59999999986</v>
      </c>
      <c r="D98" s="11">
        <f t="shared" si="9"/>
        <v>1348619.5999999999</v>
      </c>
      <c r="E98" s="11">
        <v>309430</v>
      </c>
      <c r="F98" s="11">
        <v>7764985.9299999997</v>
      </c>
      <c r="G98" s="11"/>
      <c r="H98" s="11">
        <v>176047.07</v>
      </c>
      <c r="I98" s="11">
        <f t="shared" si="10"/>
        <v>8250463</v>
      </c>
      <c r="J98" s="38">
        <f t="shared" si="11"/>
        <v>9599082.5999999996</v>
      </c>
      <c r="K98" s="11">
        <v>743383</v>
      </c>
      <c r="L98" s="378">
        <v>417142.87</v>
      </c>
      <c r="M98" s="11">
        <f t="shared" si="12"/>
        <v>1160525.8700000001</v>
      </c>
      <c r="N98" s="465">
        <v>226950</v>
      </c>
      <c r="O98" s="378">
        <v>6809557.3599999994</v>
      </c>
      <c r="P98" s="378">
        <v>76139</v>
      </c>
      <c r="Q98" s="466">
        <v>1279925</v>
      </c>
      <c r="R98" s="11">
        <f t="shared" si="13"/>
        <v>8392571.3599999994</v>
      </c>
      <c r="S98" s="38">
        <f t="shared" si="14"/>
        <v>9553097.2300000004</v>
      </c>
      <c r="T98" s="39">
        <f t="shared" si="15"/>
        <v>-0.13947130087683715</v>
      </c>
      <c r="U98" s="39">
        <f t="shared" si="16"/>
        <v>1.7224289109592929E-2</v>
      </c>
      <c r="V98" s="39">
        <f t="shared" si="17"/>
        <v>-4.7906005100944943E-3</v>
      </c>
    </row>
    <row r="99" spans="1:22" s="22" customFormat="1" x14ac:dyDescent="0.35">
      <c r="A99" s="50" t="s">
        <v>318</v>
      </c>
      <c r="B99" s="48">
        <v>704748</v>
      </c>
      <c r="C99" s="48">
        <v>188362.18999999997</v>
      </c>
      <c r="D99" s="48">
        <f t="shared" si="9"/>
        <v>893110.19</v>
      </c>
      <c r="E99" s="48"/>
      <c r="F99" s="48">
        <v>1730308.4</v>
      </c>
      <c r="G99" s="48">
        <v>128780</v>
      </c>
      <c r="H99" s="48"/>
      <c r="I99" s="48">
        <f t="shared" si="10"/>
        <v>1859088.4</v>
      </c>
      <c r="J99" s="49">
        <f t="shared" si="11"/>
        <v>2752198.59</v>
      </c>
      <c r="K99" s="11">
        <v>743080</v>
      </c>
      <c r="L99" s="378">
        <v>109821.17</v>
      </c>
      <c r="M99" s="11">
        <f t="shared" si="12"/>
        <v>852901.17</v>
      </c>
      <c r="N99" s="48"/>
      <c r="O99" s="378">
        <v>1349502.96</v>
      </c>
      <c r="P99" s="378">
        <v>118800</v>
      </c>
      <c r="Q99" s="466"/>
      <c r="R99" s="11">
        <f t="shared" si="13"/>
        <v>1468302.96</v>
      </c>
      <c r="S99" s="38">
        <f t="shared" si="14"/>
        <v>2321204.13</v>
      </c>
      <c r="T99" s="39">
        <f t="shared" si="15"/>
        <v>-4.5021342775184221E-2</v>
      </c>
      <c r="U99" s="381">
        <f t="shared" si="16"/>
        <v>-0.21020272086039585</v>
      </c>
      <c r="V99" s="39">
        <f t="shared" si="17"/>
        <v>-0.15660005842819649</v>
      </c>
    </row>
    <row r="100" spans="1:22" s="22" customFormat="1" x14ac:dyDescent="0.35">
      <c r="A100" s="29" t="s">
        <v>319</v>
      </c>
      <c r="B100" s="11">
        <v>448074</v>
      </c>
      <c r="C100" s="11">
        <v>217124.39</v>
      </c>
      <c r="D100" s="11">
        <f t="shared" si="9"/>
        <v>665198.39</v>
      </c>
      <c r="E100" s="11"/>
      <c r="F100" s="11">
        <v>1964478.92</v>
      </c>
      <c r="G100" s="11">
        <v>370384</v>
      </c>
      <c r="H100" s="11"/>
      <c r="I100" s="11">
        <f t="shared" si="10"/>
        <v>2334862.92</v>
      </c>
      <c r="J100" s="38">
        <f t="shared" si="11"/>
        <v>3000061.31</v>
      </c>
      <c r="K100" s="11">
        <v>481710</v>
      </c>
      <c r="L100" s="355">
        <v>174631.34</v>
      </c>
      <c r="M100" s="11">
        <f t="shared" si="12"/>
        <v>656341.34</v>
      </c>
      <c r="N100" s="11"/>
      <c r="O100" s="355">
        <v>1129283.98</v>
      </c>
      <c r="P100" s="355">
        <v>194260</v>
      </c>
      <c r="Q100" s="466"/>
      <c r="R100" s="11">
        <f t="shared" si="13"/>
        <v>1323543.98</v>
      </c>
      <c r="S100" s="38">
        <f t="shared" si="14"/>
        <v>1979885.3199999998</v>
      </c>
      <c r="T100" s="39">
        <f t="shared" si="15"/>
        <v>-1.3314899935341164E-2</v>
      </c>
      <c r="U100" s="381">
        <f t="shared" si="16"/>
        <v>-0.43313846450565929</v>
      </c>
      <c r="V100" s="39">
        <f t="shared" si="17"/>
        <v>-0.34005171380980886</v>
      </c>
    </row>
    <row r="101" spans="1:22" s="22" customFormat="1" x14ac:dyDescent="0.35">
      <c r="A101" s="50" t="s">
        <v>320</v>
      </c>
      <c r="B101" s="48">
        <v>536163</v>
      </c>
      <c r="C101" s="48">
        <v>347042.26</v>
      </c>
      <c r="D101" s="48">
        <f t="shared" si="9"/>
        <v>883205.26</v>
      </c>
      <c r="E101" s="48"/>
      <c r="F101" s="48">
        <v>4242658.9399999995</v>
      </c>
      <c r="G101" s="48">
        <v>544899</v>
      </c>
      <c r="H101" s="48"/>
      <c r="I101" s="48">
        <f t="shared" si="10"/>
        <v>4787557.9399999995</v>
      </c>
      <c r="J101" s="49">
        <f t="shared" si="11"/>
        <v>5670763.1999999993</v>
      </c>
      <c r="K101" s="11">
        <v>552850</v>
      </c>
      <c r="L101" s="355">
        <v>350752.32</v>
      </c>
      <c r="M101" s="11">
        <f t="shared" si="12"/>
        <v>903602.32000000007</v>
      </c>
      <c r="N101" s="48"/>
      <c r="O101" s="355">
        <v>2808184.06</v>
      </c>
      <c r="P101" s="355">
        <v>27060</v>
      </c>
      <c r="Q101" s="466"/>
      <c r="R101" s="11">
        <f t="shared" si="13"/>
        <v>2835244.06</v>
      </c>
      <c r="S101" s="38">
        <f t="shared" si="14"/>
        <v>3738846.38</v>
      </c>
      <c r="T101" s="39">
        <f t="shared" si="15"/>
        <v>2.3094359741471712E-2</v>
      </c>
      <c r="U101" s="381">
        <f t="shared" si="16"/>
        <v>-0.4077890867259143</v>
      </c>
      <c r="V101" s="39">
        <f t="shared" si="17"/>
        <v>-0.34068021390842057</v>
      </c>
    </row>
    <row r="102" spans="1:22" s="22" customFormat="1" x14ac:dyDescent="0.35">
      <c r="A102" s="50" t="s">
        <v>321</v>
      </c>
      <c r="B102" s="48">
        <v>443761</v>
      </c>
      <c r="C102" s="48">
        <v>191012.38</v>
      </c>
      <c r="D102" s="48">
        <f t="shared" si="9"/>
        <v>634773.38</v>
      </c>
      <c r="E102" s="48"/>
      <c r="F102" s="48">
        <v>4405544.3499999996</v>
      </c>
      <c r="G102" s="48">
        <v>598800</v>
      </c>
      <c r="H102" s="48"/>
      <c r="I102" s="48">
        <f t="shared" si="10"/>
        <v>5004344.3499999996</v>
      </c>
      <c r="J102" s="49">
        <f t="shared" si="11"/>
        <v>5639117.7299999995</v>
      </c>
      <c r="K102" s="11">
        <v>624984</v>
      </c>
      <c r="L102" s="378">
        <v>177738.97</v>
      </c>
      <c r="M102" s="11">
        <f t="shared" si="12"/>
        <v>802722.97</v>
      </c>
      <c r="N102" s="48"/>
      <c r="O102" s="378">
        <v>2993004.8</v>
      </c>
      <c r="P102" s="378">
        <v>166580</v>
      </c>
      <c r="Q102" s="466"/>
      <c r="R102" s="11">
        <f t="shared" si="13"/>
        <v>3159584.8</v>
      </c>
      <c r="S102" s="38">
        <f t="shared" si="14"/>
        <v>3962307.7699999996</v>
      </c>
      <c r="T102" s="381">
        <f t="shared" si="15"/>
        <v>0.26458196781975951</v>
      </c>
      <c r="U102" s="381">
        <f t="shared" si="16"/>
        <v>-0.36863161704689645</v>
      </c>
      <c r="V102" s="39">
        <f t="shared" si="17"/>
        <v>-0.29735324571774813</v>
      </c>
    </row>
    <row r="103" spans="1:22" s="22" customFormat="1" x14ac:dyDescent="0.35">
      <c r="A103" s="50" t="s">
        <v>322</v>
      </c>
      <c r="B103" s="48">
        <v>2409365.08</v>
      </c>
      <c r="C103" s="48">
        <v>924427.7300000001</v>
      </c>
      <c r="D103" s="48">
        <f t="shared" si="9"/>
        <v>3333792.81</v>
      </c>
      <c r="E103" s="48"/>
      <c r="F103" s="48">
        <v>10224880.380000001</v>
      </c>
      <c r="G103" s="48">
        <v>1041350</v>
      </c>
      <c r="H103" s="48"/>
      <c r="I103" s="48">
        <f t="shared" si="10"/>
        <v>11266230.380000001</v>
      </c>
      <c r="J103" s="49">
        <f t="shared" si="11"/>
        <v>14600023.190000001</v>
      </c>
      <c r="K103" s="11">
        <v>2427035</v>
      </c>
      <c r="L103" s="378">
        <v>914336.71</v>
      </c>
      <c r="M103" s="11">
        <f t="shared" si="12"/>
        <v>3341371.71</v>
      </c>
      <c r="N103" s="48"/>
      <c r="O103" s="378">
        <v>7862735.0800000001</v>
      </c>
      <c r="P103" s="378">
        <v>286500</v>
      </c>
      <c r="Q103" s="466"/>
      <c r="R103" s="11">
        <f t="shared" si="13"/>
        <v>8149235.0800000001</v>
      </c>
      <c r="S103" s="38">
        <f t="shared" si="14"/>
        <v>11490606.789999999</v>
      </c>
      <c r="T103" s="39">
        <f t="shared" si="15"/>
        <v>2.2733566337015125E-3</v>
      </c>
      <c r="U103" s="381">
        <f t="shared" si="16"/>
        <v>-0.27666710113911236</v>
      </c>
      <c r="V103" s="39">
        <f t="shared" si="17"/>
        <v>-0.21297338774980412</v>
      </c>
    </row>
    <row r="104" spans="1:22" s="22" customFormat="1" x14ac:dyDescent="0.35">
      <c r="A104" s="50" t="s">
        <v>323</v>
      </c>
      <c r="B104" s="48">
        <v>662104</v>
      </c>
      <c r="C104" s="48">
        <v>281478.94</v>
      </c>
      <c r="D104" s="48">
        <f t="shared" si="9"/>
        <v>943582.94</v>
      </c>
      <c r="E104" s="48">
        <v>56800</v>
      </c>
      <c r="F104" s="48">
        <v>550919.05000000005</v>
      </c>
      <c r="G104" s="48">
        <v>137460</v>
      </c>
      <c r="H104" s="48">
        <v>12052</v>
      </c>
      <c r="I104" s="48">
        <f t="shared" si="10"/>
        <v>757231.05</v>
      </c>
      <c r="J104" s="49">
        <f t="shared" si="11"/>
        <v>1700813.99</v>
      </c>
      <c r="K104" s="11">
        <v>848006</v>
      </c>
      <c r="L104" s="378">
        <v>167176.23000000001</v>
      </c>
      <c r="M104" s="11">
        <f t="shared" si="12"/>
        <v>1015182.23</v>
      </c>
      <c r="N104" s="48"/>
      <c r="O104" s="378">
        <v>796991.5</v>
      </c>
      <c r="P104" s="378">
        <v>119322</v>
      </c>
      <c r="Q104" s="466">
        <v>7220</v>
      </c>
      <c r="R104" s="11">
        <f t="shared" si="13"/>
        <v>923533.5</v>
      </c>
      <c r="S104" s="38">
        <f t="shared" si="14"/>
        <v>1938715.73</v>
      </c>
      <c r="T104" s="39">
        <f t="shared" si="15"/>
        <v>7.5880229458154508E-2</v>
      </c>
      <c r="U104" s="381">
        <f t="shared" si="16"/>
        <v>0.21961916379419458</v>
      </c>
      <c r="V104" s="39">
        <f t="shared" si="17"/>
        <v>0.1398752252737526</v>
      </c>
    </row>
    <row r="105" spans="1:22" s="22" customFormat="1" x14ac:dyDescent="0.35">
      <c r="A105" s="50" t="s">
        <v>324</v>
      </c>
      <c r="B105" s="48">
        <v>493116</v>
      </c>
      <c r="C105" s="48">
        <v>108975.94</v>
      </c>
      <c r="D105" s="48">
        <f t="shared" si="9"/>
        <v>602091.93999999994</v>
      </c>
      <c r="E105" s="48">
        <v>35600</v>
      </c>
      <c r="F105" s="48">
        <v>627658.34</v>
      </c>
      <c r="G105" s="48">
        <v>85874</v>
      </c>
      <c r="H105" s="48"/>
      <c r="I105" s="48">
        <f t="shared" si="10"/>
        <v>749132.34</v>
      </c>
      <c r="J105" s="49">
        <f t="shared" si="11"/>
        <v>1351224.2799999998</v>
      </c>
      <c r="K105" s="11">
        <v>668683</v>
      </c>
      <c r="L105" s="378">
        <v>16333.22</v>
      </c>
      <c r="M105" s="11">
        <f t="shared" si="12"/>
        <v>685016.22</v>
      </c>
      <c r="N105" s="465">
        <v>39200</v>
      </c>
      <c r="O105" s="378">
        <v>630938.65</v>
      </c>
      <c r="P105" s="378">
        <v>25028</v>
      </c>
      <c r="Q105" s="466"/>
      <c r="R105" s="11">
        <f t="shared" si="13"/>
        <v>695166.65</v>
      </c>
      <c r="S105" s="38">
        <f t="shared" si="14"/>
        <v>1380182.87</v>
      </c>
      <c r="T105" s="39">
        <f t="shared" si="15"/>
        <v>0.13772693917809303</v>
      </c>
      <c r="U105" s="39">
        <f t="shared" si="16"/>
        <v>-7.2037592182977908E-2</v>
      </c>
      <c r="V105" s="39">
        <f t="shared" si="17"/>
        <v>2.1431371851903313E-2</v>
      </c>
    </row>
    <row r="106" spans="1:22" s="22" customFormat="1" x14ac:dyDescent="0.35">
      <c r="A106" s="50" t="s">
        <v>325</v>
      </c>
      <c r="B106" s="48">
        <v>534088</v>
      </c>
      <c r="C106" s="48">
        <v>320503.88</v>
      </c>
      <c r="D106" s="48">
        <f t="shared" si="9"/>
        <v>854591.88</v>
      </c>
      <c r="E106" s="48"/>
      <c r="F106" s="48">
        <v>1349331.6199999999</v>
      </c>
      <c r="G106" s="48">
        <v>166588</v>
      </c>
      <c r="H106" s="48"/>
      <c r="I106" s="48">
        <f t="shared" si="10"/>
        <v>1515919.6199999999</v>
      </c>
      <c r="J106" s="49">
        <f t="shared" si="11"/>
        <v>2370511.5</v>
      </c>
      <c r="K106" s="11">
        <v>709724</v>
      </c>
      <c r="L106" s="378">
        <v>68601.279999999999</v>
      </c>
      <c r="M106" s="11">
        <f t="shared" si="12"/>
        <v>778325.28</v>
      </c>
      <c r="N106" s="465">
        <v>44860</v>
      </c>
      <c r="O106" s="378">
        <v>548442.5</v>
      </c>
      <c r="P106" s="378">
        <v>49392</v>
      </c>
      <c r="Q106" s="466"/>
      <c r="R106" s="11">
        <f t="shared" si="13"/>
        <v>642694.5</v>
      </c>
      <c r="S106" s="38">
        <f t="shared" si="14"/>
        <v>1421019.78</v>
      </c>
      <c r="T106" s="39">
        <f t="shared" si="15"/>
        <v>-8.9243300556518246E-2</v>
      </c>
      <c r="U106" s="381">
        <f t="shared" si="16"/>
        <v>-0.57603655792778774</v>
      </c>
      <c r="V106" s="39">
        <f t="shared" si="17"/>
        <v>-0.40054297142199058</v>
      </c>
    </row>
    <row r="107" spans="1:22" s="22" customFormat="1" x14ac:dyDescent="0.35">
      <c r="A107" s="50" t="s">
        <v>326</v>
      </c>
      <c r="B107" s="48">
        <v>973940</v>
      </c>
      <c r="C107" s="48">
        <v>432462.14</v>
      </c>
      <c r="D107" s="48">
        <f t="shared" si="9"/>
        <v>1406402.1400000001</v>
      </c>
      <c r="E107" s="48"/>
      <c r="F107" s="48">
        <v>1548378.66</v>
      </c>
      <c r="G107" s="48">
        <v>195306</v>
      </c>
      <c r="H107" s="48"/>
      <c r="I107" s="48">
        <f t="shared" si="10"/>
        <v>1743684.66</v>
      </c>
      <c r="J107" s="49">
        <f t="shared" si="11"/>
        <v>3150086.8</v>
      </c>
      <c r="K107" s="11">
        <v>862427</v>
      </c>
      <c r="L107" s="378">
        <v>16080.45</v>
      </c>
      <c r="M107" s="11">
        <f t="shared" si="12"/>
        <v>878507.45</v>
      </c>
      <c r="N107" s="48"/>
      <c r="O107" s="378">
        <v>1339752.06</v>
      </c>
      <c r="P107" s="378">
        <v>105060</v>
      </c>
      <c r="Q107" s="466"/>
      <c r="R107" s="11">
        <f t="shared" si="13"/>
        <v>1444812.06</v>
      </c>
      <c r="S107" s="38">
        <f t="shared" si="14"/>
        <v>2323319.5099999998</v>
      </c>
      <c r="T107" s="381">
        <f t="shared" si="15"/>
        <v>-0.37535117089625597</v>
      </c>
      <c r="U107" s="39">
        <f t="shared" si="16"/>
        <v>-0.17140289575065704</v>
      </c>
      <c r="V107" s="39">
        <f t="shared" si="17"/>
        <v>-0.26245857415738516</v>
      </c>
    </row>
    <row r="108" spans="1:22" s="22" customFormat="1" x14ac:dyDescent="0.35">
      <c r="A108" s="29" t="s">
        <v>327</v>
      </c>
      <c r="B108" s="11">
        <v>390720</v>
      </c>
      <c r="C108" s="11">
        <v>109027.18000000001</v>
      </c>
      <c r="D108" s="11">
        <f t="shared" si="9"/>
        <v>499747.18</v>
      </c>
      <c r="E108" s="11"/>
      <c r="F108" s="11">
        <v>599702.6</v>
      </c>
      <c r="G108" s="11">
        <v>245324</v>
      </c>
      <c r="H108" s="11"/>
      <c r="I108" s="11">
        <f t="shared" si="10"/>
        <v>845026.6</v>
      </c>
      <c r="J108" s="38">
        <f t="shared" si="11"/>
        <v>1344773.78</v>
      </c>
      <c r="K108" s="11">
        <v>389006</v>
      </c>
      <c r="L108" s="378">
        <v>13946.92</v>
      </c>
      <c r="M108" s="11">
        <f t="shared" si="12"/>
        <v>402952.92</v>
      </c>
      <c r="N108" s="11"/>
      <c r="O108" s="378">
        <v>1020865.34</v>
      </c>
      <c r="P108" s="378">
        <v>174844</v>
      </c>
      <c r="Q108" s="466"/>
      <c r="R108" s="11">
        <f t="shared" si="13"/>
        <v>1195709.3399999999</v>
      </c>
      <c r="S108" s="38">
        <f t="shared" si="14"/>
        <v>1598662.2599999998</v>
      </c>
      <c r="T108" s="39">
        <f t="shared" si="15"/>
        <v>-0.19368645561941941</v>
      </c>
      <c r="U108" s="381">
        <f t="shared" si="16"/>
        <v>0.41499609598088377</v>
      </c>
      <c r="V108" s="39">
        <f t="shared" si="17"/>
        <v>0.18879642344008205</v>
      </c>
    </row>
    <row r="109" spans="1:22" s="22" customFormat="1" x14ac:dyDescent="0.35">
      <c r="A109" s="29" t="s">
        <v>328</v>
      </c>
      <c r="B109" s="11">
        <v>517204</v>
      </c>
      <c r="C109" s="11">
        <v>223234.59999999998</v>
      </c>
      <c r="D109" s="11">
        <f t="shared" si="9"/>
        <v>740438.6</v>
      </c>
      <c r="E109" s="11"/>
      <c r="F109" s="11">
        <v>705606.26</v>
      </c>
      <c r="G109" s="11">
        <v>111169.74</v>
      </c>
      <c r="H109" s="11"/>
      <c r="I109" s="11">
        <f t="shared" si="10"/>
        <v>816776</v>
      </c>
      <c r="J109" s="38">
        <f t="shared" si="11"/>
        <v>1557214.6</v>
      </c>
      <c r="K109" s="11">
        <v>673185</v>
      </c>
      <c r="L109" s="378">
        <v>88928</v>
      </c>
      <c r="M109" s="11">
        <f t="shared" si="12"/>
        <v>762113</v>
      </c>
      <c r="N109" s="11"/>
      <c r="O109" s="378">
        <v>536770.16</v>
      </c>
      <c r="P109" s="378">
        <v>122204.84</v>
      </c>
      <c r="Q109" s="466">
        <v>1</v>
      </c>
      <c r="R109" s="11">
        <f t="shared" si="13"/>
        <v>658976</v>
      </c>
      <c r="S109" s="38">
        <f t="shared" si="14"/>
        <v>1421089</v>
      </c>
      <c r="T109" s="39">
        <f t="shared" si="15"/>
        <v>2.9272379911041948E-2</v>
      </c>
      <c r="U109" s="39">
        <f t="shared" si="16"/>
        <v>-0.19319862483716466</v>
      </c>
      <c r="V109" s="39">
        <f t="shared" si="17"/>
        <v>-8.741608253608725E-2</v>
      </c>
    </row>
    <row r="110" spans="1:22" s="22" customFormat="1" x14ac:dyDescent="0.35">
      <c r="A110" s="29" t="s">
        <v>329</v>
      </c>
      <c r="B110" s="11">
        <v>382418</v>
      </c>
      <c r="C110" s="11">
        <v>195472.78</v>
      </c>
      <c r="D110" s="11">
        <f t="shared" si="9"/>
        <v>577890.78</v>
      </c>
      <c r="E110" s="11">
        <v>27400</v>
      </c>
      <c r="F110" s="11">
        <v>901355</v>
      </c>
      <c r="G110" s="11">
        <v>150057</v>
      </c>
      <c r="H110" s="11">
        <v>1</v>
      </c>
      <c r="I110" s="11">
        <f t="shared" si="10"/>
        <v>1078813</v>
      </c>
      <c r="J110" s="38">
        <f t="shared" si="11"/>
        <v>1656703.78</v>
      </c>
      <c r="K110" s="11">
        <v>368579</v>
      </c>
      <c r="L110" s="378">
        <v>62125.08</v>
      </c>
      <c r="M110" s="11">
        <f t="shared" si="12"/>
        <v>430704.08</v>
      </c>
      <c r="N110" s="465">
        <v>41000</v>
      </c>
      <c r="O110" s="378">
        <v>890735</v>
      </c>
      <c r="P110" s="378">
        <v>115246</v>
      </c>
      <c r="Q110" s="466"/>
      <c r="R110" s="11">
        <f t="shared" si="13"/>
        <v>1046981</v>
      </c>
      <c r="S110" s="38">
        <f t="shared" si="14"/>
        <v>1477685.08</v>
      </c>
      <c r="T110" s="381">
        <f t="shared" si="15"/>
        <v>-0.25469639782105541</v>
      </c>
      <c r="U110" s="39">
        <f t="shared" si="16"/>
        <v>-2.9506503907535411E-2</v>
      </c>
      <c r="V110" s="39">
        <f t="shared" si="17"/>
        <v>-0.10805715672357551</v>
      </c>
    </row>
    <row r="111" spans="1:22" s="22" customFormat="1" x14ac:dyDescent="0.35">
      <c r="A111" s="50" t="s">
        <v>330</v>
      </c>
      <c r="B111" s="48">
        <v>539804</v>
      </c>
      <c r="C111" s="48">
        <v>151525.14999999997</v>
      </c>
      <c r="D111" s="48">
        <f t="shared" si="9"/>
        <v>691329.14999999991</v>
      </c>
      <c r="E111" s="48">
        <v>37200</v>
      </c>
      <c r="F111" s="48">
        <v>1512165.83</v>
      </c>
      <c r="G111" s="48">
        <v>134925</v>
      </c>
      <c r="H111" s="48"/>
      <c r="I111" s="48">
        <f t="shared" si="10"/>
        <v>1684290.83</v>
      </c>
      <c r="J111" s="49">
        <f t="shared" si="11"/>
        <v>2375619.98</v>
      </c>
      <c r="K111" s="11">
        <v>548488</v>
      </c>
      <c r="L111" s="378">
        <v>153450.28</v>
      </c>
      <c r="M111" s="11">
        <f t="shared" si="12"/>
        <v>701938.28</v>
      </c>
      <c r="N111" s="48"/>
      <c r="O111" s="378">
        <v>1189780.03</v>
      </c>
      <c r="P111" s="378">
        <v>108669</v>
      </c>
      <c r="Q111" s="466">
        <v>1</v>
      </c>
      <c r="R111" s="11">
        <f t="shared" si="13"/>
        <v>1298450.03</v>
      </c>
      <c r="S111" s="38">
        <f t="shared" si="14"/>
        <v>2000388.31</v>
      </c>
      <c r="T111" s="39">
        <f t="shared" si="15"/>
        <v>1.5345989677999433E-2</v>
      </c>
      <c r="U111" s="381">
        <f t="shared" si="16"/>
        <v>-0.22908205229615838</v>
      </c>
      <c r="V111" s="39">
        <f t="shared" si="17"/>
        <v>-0.15795104989814066</v>
      </c>
    </row>
    <row r="112" spans="1:22" s="22" customFormat="1" x14ac:dyDescent="0.35">
      <c r="A112" s="50" t="s">
        <v>331</v>
      </c>
      <c r="B112" s="48">
        <v>543834</v>
      </c>
      <c r="C112" s="48">
        <v>151500.06999999998</v>
      </c>
      <c r="D112" s="48">
        <f t="shared" si="9"/>
        <v>695334.07</v>
      </c>
      <c r="E112" s="48"/>
      <c r="F112" s="48">
        <v>1791596.96</v>
      </c>
      <c r="G112" s="48">
        <v>182322</v>
      </c>
      <c r="H112" s="48">
        <v>400000</v>
      </c>
      <c r="I112" s="48">
        <f t="shared" si="10"/>
        <v>2373918.96</v>
      </c>
      <c r="J112" s="49">
        <f t="shared" si="11"/>
        <v>3069253.03</v>
      </c>
      <c r="K112" s="11">
        <v>568245</v>
      </c>
      <c r="L112" s="378">
        <v>33593.01</v>
      </c>
      <c r="M112" s="11">
        <f t="shared" si="12"/>
        <v>601838.01</v>
      </c>
      <c r="N112" s="48"/>
      <c r="O112" s="378">
        <v>1701014.35</v>
      </c>
      <c r="P112" s="378">
        <v>123892</v>
      </c>
      <c r="Q112" s="466">
        <v>4441</v>
      </c>
      <c r="R112" s="11">
        <f t="shared" si="13"/>
        <v>1829347.35</v>
      </c>
      <c r="S112" s="38">
        <f t="shared" si="14"/>
        <v>2431185.3600000003</v>
      </c>
      <c r="T112" s="39">
        <f t="shared" si="15"/>
        <v>-0.13446207231007673</v>
      </c>
      <c r="U112" s="381">
        <f t="shared" si="16"/>
        <v>-0.22939772552303128</v>
      </c>
      <c r="V112" s="39">
        <f t="shared" si="17"/>
        <v>-0.20789021425190204</v>
      </c>
    </row>
    <row r="113" spans="1:22" s="22" customFormat="1" x14ac:dyDescent="0.35">
      <c r="A113" s="50" t="s">
        <v>332</v>
      </c>
      <c r="B113" s="48">
        <v>394420</v>
      </c>
      <c r="C113" s="48">
        <v>149930.1</v>
      </c>
      <c r="D113" s="48">
        <f t="shared" si="9"/>
        <v>544350.1</v>
      </c>
      <c r="E113" s="48"/>
      <c r="F113" s="48">
        <v>1230048.8800000001</v>
      </c>
      <c r="G113" s="48">
        <v>198881.12</v>
      </c>
      <c r="H113" s="48"/>
      <c r="I113" s="48">
        <f t="shared" si="10"/>
        <v>1428930</v>
      </c>
      <c r="J113" s="49">
        <f t="shared" si="11"/>
        <v>1973280.1</v>
      </c>
      <c r="K113" s="11">
        <v>432152</v>
      </c>
      <c r="L113" s="378">
        <v>19363.45</v>
      </c>
      <c r="M113" s="11">
        <f t="shared" si="12"/>
        <v>451515.45</v>
      </c>
      <c r="N113" s="48"/>
      <c r="O113" s="378">
        <v>647590.41</v>
      </c>
      <c r="P113" s="378">
        <v>192596</v>
      </c>
      <c r="Q113" s="466"/>
      <c r="R113" s="11">
        <f t="shared" si="13"/>
        <v>840186.41</v>
      </c>
      <c r="S113" s="38">
        <f t="shared" si="14"/>
        <v>1291701.8600000001</v>
      </c>
      <c r="T113" s="39">
        <f t="shared" si="15"/>
        <v>-0.17054217497158533</v>
      </c>
      <c r="U113" s="381">
        <f t="shared" si="16"/>
        <v>-0.4120170967087261</v>
      </c>
      <c r="V113" s="39">
        <f t="shared" si="17"/>
        <v>-0.34540369610984267</v>
      </c>
    </row>
    <row r="114" spans="1:22" s="22" customFormat="1" x14ac:dyDescent="0.35">
      <c r="A114" s="50" t="s">
        <v>333</v>
      </c>
      <c r="B114" s="48">
        <v>930950.5</v>
      </c>
      <c r="C114" s="48">
        <v>284550.04000000004</v>
      </c>
      <c r="D114" s="48">
        <f t="shared" si="9"/>
        <v>1215500.54</v>
      </c>
      <c r="E114" s="48"/>
      <c r="F114" s="48">
        <v>1946229.06</v>
      </c>
      <c r="G114" s="48">
        <v>168678</v>
      </c>
      <c r="H114" s="48"/>
      <c r="I114" s="48">
        <f t="shared" si="10"/>
        <v>2114907.06</v>
      </c>
      <c r="J114" s="49">
        <f t="shared" si="11"/>
        <v>3330407.6</v>
      </c>
      <c r="K114" s="11">
        <v>817506</v>
      </c>
      <c r="L114" s="378">
        <v>197663.77</v>
      </c>
      <c r="M114" s="11">
        <f t="shared" si="12"/>
        <v>1015169.77</v>
      </c>
      <c r="N114" s="48"/>
      <c r="O114" s="378">
        <v>1922632.61</v>
      </c>
      <c r="P114" s="378">
        <v>198776</v>
      </c>
      <c r="Q114" s="466"/>
      <c r="R114" s="11">
        <f t="shared" si="13"/>
        <v>2121408.6100000003</v>
      </c>
      <c r="S114" s="38">
        <f t="shared" si="14"/>
        <v>3136578.3800000004</v>
      </c>
      <c r="T114" s="39">
        <f t="shared" si="15"/>
        <v>-0.16481339448849608</v>
      </c>
      <c r="U114" s="39">
        <f t="shared" si="16"/>
        <v>3.0741540008856366E-3</v>
      </c>
      <c r="V114" s="39">
        <f t="shared" si="17"/>
        <v>-5.8199849171614831E-2</v>
      </c>
    </row>
    <row r="115" spans="1:22" s="22" customFormat="1" x14ac:dyDescent="0.35">
      <c r="A115" s="50" t="s">
        <v>335</v>
      </c>
      <c r="B115" s="48">
        <v>226377</v>
      </c>
      <c r="C115" s="48">
        <v>144713.31999999998</v>
      </c>
      <c r="D115" s="48">
        <f t="shared" si="9"/>
        <v>371090.31999999995</v>
      </c>
      <c r="E115" s="48"/>
      <c r="F115" s="48">
        <v>1127849.45</v>
      </c>
      <c r="G115" s="48">
        <v>141297</v>
      </c>
      <c r="H115" s="48"/>
      <c r="I115" s="48">
        <f t="shared" si="10"/>
        <v>1269146.45</v>
      </c>
      <c r="J115" s="49">
        <f t="shared" si="11"/>
        <v>1640236.77</v>
      </c>
      <c r="K115" s="11">
        <v>396482.5</v>
      </c>
      <c r="L115" s="378">
        <v>13946.92</v>
      </c>
      <c r="M115" s="11">
        <f t="shared" si="12"/>
        <v>410429.42</v>
      </c>
      <c r="N115" s="48"/>
      <c r="O115" s="378">
        <v>1249358.6200000001</v>
      </c>
      <c r="P115" s="378">
        <v>98978</v>
      </c>
      <c r="Q115" s="466"/>
      <c r="R115" s="11">
        <f t="shared" si="13"/>
        <v>1348336.62</v>
      </c>
      <c r="S115" s="38">
        <f t="shared" si="14"/>
        <v>1758766.04</v>
      </c>
      <c r="T115" s="39">
        <f t="shared" si="15"/>
        <v>0.1060095019455103</v>
      </c>
      <c r="U115" s="39">
        <f t="shared" si="16"/>
        <v>6.2396400352378686E-2</v>
      </c>
      <c r="V115" s="39">
        <f t="shared" si="17"/>
        <v>7.2263512297678842E-2</v>
      </c>
    </row>
    <row r="116" spans="1:22" s="22" customFormat="1" x14ac:dyDescent="0.35">
      <c r="A116" s="50" t="s">
        <v>336</v>
      </c>
      <c r="B116" s="48">
        <v>433810</v>
      </c>
      <c r="C116" s="48">
        <v>146861.42999999996</v>
      </c>
      <c r="D116" s="48">
        <f t="shared" si="9"/>
        <v>580671.42999999993</v>
      </c>
      <c r="E116" s="48"/>
      <c r="F116" s="48">
        <v>920275.69000000006</v>
      </c>
      <c r="G116" s="48">
        <v>335047</v>
      </c>
      <c r="H116" s="48"/>
      <c r="I116" s="48">
        <f t="shared" si="10"/>
        <v>1255322.69</v>
      </c>
      <c r="J116" s="49">
        <f t="shared" si="11"/>
        <v>1835994.1199999999</v>
      </c>
      <c r="K116" s="11">
        <v>468336.5</v>
      </c>
      <c r="L116" s="378">
        <v>21038.38</v>
      </c>
      <c r="M116" s="11">
        <f t="shared" si="12"/>
        <v>489374.88</v>
      </c>
      <c r="N116" s="48"/>
      <c r="O116" s="378">
        <v>954764.48</v>
      </c>
      <c r="P116" s="378">
        <v>200869.52</v>
      </c>
      <c r="Q116" s="466"/>
      <c r="R116" s="11">
        <f t="shared" si="13"/>
        <v>1155634</v>
      </c>
      <c r="S116" s="38">
        <f t="shared" si="14"/>
        <v>1645008.88</v>
      </c>
      <c r="T116" s="39">
        <f t="shared" si="15"/>
        <v>-0.15722583423813349</v>
      </c>
      <c r="U116" s="39">
        <f t="shared" si="16"/>
        <v>-7.9412800225892477E-2</v>
      </c>
      <c r="V116" s="39">
        <f t="shared" si="17"/>
        <v>-0.10402279501853742</v>
      </c>
    </row>
    <row r="117" spans="1:22" s="22" customFormat="1" x14ac:dyDescent="0.35">
      <c r="A117" s="50" t="s">
        <v>337</v>
      </c>
      <c r="B117" s="48">
        <v>1537281</v>
      </c>
      <c r="C117" s="48">
        <v>676239.17</v>
      </c>
      <c r="D117" s="48">
        <f t="shared" si="9"/>
        <v>2213520.17</v>
      </c>
      <c r="E117" s="48"/>
      <c r="F117" s="48">
        <v>2233831.2599999998</v>
      </c>
      <c r="G117" s="48">
        <v>218678</v>
      </c>
      <c r="H117" s="48"/>
      <c r="I117" s="48">
        <f t="shared" si="10"/>
        <v>2452509.2599999998</v>
      </c>
      <c r="J117" s="49">
        <f t="shared" si="11"/>
        <v>4666029.43</v>
      </c>
      <c r="K117" s="11">
        <v>1602196.82</v>
      </c>
      <c r="L117" s="378">
        <v>448194.2</v>
      </c>
      <c r="M117" s="11">
        <f t="shared" si="12"/>
        <v>2050391.02</v>
      </c>
      <c r="N117" s="48"/>
      <c r="O117" s="378">
        <v>1408134.98</v>
      </c>
      <c r="P117" s="378">
        <v>136290</v>
      </c>
      <c r="Q117" s="466">
        <v>6530</v>
      </c>
      <c r="R117" s="11">
        <f t="shared" si="13"/>
        <v>1550954.98</v>
      </c>
      <c r="S117" s="38">
        <f t="shared" si="14"/>
        <v>3601346</v>
      </c>
      <c r="T117" s="39">
        <f t="shared" si="15"/>
        <v>-7.369670817140099E-2</v>
      </c>
      <c r="U117" s="381">
        <f t="shared" si="16"/>
        <v>-0.3676048423972107</v>
      </c>
      <c r="V117" s="39">
        <f t="shared" si="17"/>
        <v>-0.22817760710094787</v>
      </c>
    </row>
    <row r="118" spans="1:22" s="22" customFormat="1" x14ac:dyDescent="0.35">
      <c r="A118" s="50" t="s">
        <v>338</v>
      </c>
      <c r="B118" s="48">
        <v>450956</v>
      </c>
      <c r="C118" s="48">
        <v>271554.53000000003</v>
      </c>
      <c r="D118" s="48">
        <f t="shared" si="9"/>
        <v>722510.53</v>
      </c>
      <c r="E118" s="48"/>
      <c r="F118" s="48">
        <v>443938.2099999999</v>
      </c>
      <c r="G118" s="48">
        <v>120718</v>
      </c>
      <c r="H118" s="48">
        <v>2180</v>
      </c>
      <c r="I118" s="48">
        <f t="shared" si="10"/>
        <v>566836.21</v>
      </c>
      <c r="J118" s="49">
        <f t="shared" si="11"/>
        <v>1289346.74</v>
      </c>
      <c r="K118" s="11">
        <v>480156</v>
      </c>
      <c r="L118" s="378">
        <v>137468.31</v>
      </c>
      <c r="M118" s="11">
        <f t="shared" si="12"/>
        <v>617624.31000000006</v>
      </c>
      <c r="N118" s="48"/>
      <c r="O118" s="378">
        <v>403956.12</v>
      </c>
      <c r="P118" s="378">
        <v>143040</v>
      </c>
      <c r="Q118" s="466">
        <v>1</v>
      </c>
      <c r="R118" s="11">
        <f t="shared" si="13"/>
        <v>546997.12</v>
      </c>
      <c r="S118" s="38">
        <f t="shared" si="14"/>
        <v>1164621.4300000002</v>
      </c>
      <c r="T118" s="39">
        <f t="shared" si="15"/>
        <v>-0.14516912300226265</v>
      </c>
      <c r="U118" s="39">
        <f t="shared" si="16"/>
        <v>-3.4999687123022663E-2</v>
      </c>
      <c r="V118" s="39">
        <f t="shared" si="17"/>
        <v>-9.6735273864344537E-2</v>
      </c>
    </row>
    <row r="119" spans="1:22" s="22" customFormat="1" x14ac:dyDescent="0.35">
      <c r="A119" s="29" t="s">
        <v>339</v>
      </c>
      <c r="B119" s="11">
        <v>615975</v>
      </c>
      <c r="C119" s="11">
        <v>118865.29</v>
      </c>
      <c r="D119" s="11">
        <f t="shared" si="9"/>
        <v>734840.29</v>
      </c>
      <c r="E119" s="11">
        <v>66640</v>
      </c>
      <c r="F119" s="11">
        <v>436413.11</v>
      </c>
      <c r="G119" s="11">
        <v>220241</v>
      </c>
      <c r="H119" s="11"/>
      <c r="I119" s="11">
        <f t="shared" si="10"/>
        <v>723294.11</v>
      </c>
      <c r="J119" s="38">
        <f t="shared" si="11"/>
        <v>1458134.4</v>
      </c>
      <c r="K119" s="11">
        <v>631284.68999999994</v>
      </c>
      <c r="L119" s="378">
        <v>24333.27</v>
      </c>
      <c r="M119" s="11">
        <f t="shared" si="12"/>
        <v>655617.96</v>
      </c>
      <c r="N119" s="465">
        <v>6720</v>
      </c>
      <c r="O119" s="378">
        <v>506663.25</v>
      </c>
      <c r="P119" s="378">
        <v>266812</v>
      </c>
      <c r="Q119" s="466">
        <v>1</v>
      </c>
      <c r="R119" s="11">
        <f t="shared" si="13"/>
        <v>780196.25</v>
      </c>
      <c r="S119" s="38">
        <f t="shared" si="14"/>
        <v>1435814.21</v>
      </c>
      <c r="T119" s="39">
        <f t="shared" si="15"/>
        <v>-0.1078089090624033</v>
      </c>
      <c r="U119" s="39">
        <f t="shared" si="16"/>
        <v>7.8670818983995347E-2</v>
      </c>
      <c r="V119" s="39">
        <f t="shared" si="17"/>
        <v>-1.5307361241871768E-2</v>
      </c>
    </row>
    <row r="120" spans="1:22" s="22" customFormat="1" x14ac:dyDescent="0.35">
      <c r="A120" s="50" t="s">
        <v>340</v>
      </c>
      <c r="B120" s="48">
        <v>199117.58</v>
      </c>
      <c r="C120" s="48">
        <v>107377.91</v>
      </c>
      <c r="D120" s="48">
        <f t="shared" si="9"/>
        <v>306495.49</v>
      </c>
      <c r="E120" s="48"/>
      <c r="F120" s="48">
        <v>502250.65</v>
      </c>
      <c r="G120" s="48">
        <v>148435</v>
      </c>
      <c r="H120" s="48"/>
      <c r="I120" s="48">
        <f t="shared" si="10"/>
        <v>650685.65</v>
      </c>
      <c r="J120" s="49">
        <f t="shared" si="11"/>
        <v>957181.14</v>
      </c>
      <c r="K120" s="11">
        <v>195571.8</v>
      </c>
      <c r="L120" s="378">
        <v>13946.92</v>
      </c>
      <c r="M120" s="11">
        <f t="shared" si="12"/>
        <v>209518.72</v>
      </c>
      <c r="N120" s="48"/>
      <c r="O120" s="378">
        <v>372690.07</v>
      </c>
      <c r="P120" s="378">
        <v>230930.99</v>
      </c>
      <c r="Q120" s="466"/>
      <c r="R120" s="11">
        <f t="shared" si="13"/>
        <v>603621.06000000006</v>
      </c>
      <c r="S120" s="38">
        <f t="shared" si="14"/>
        <v>813139.78</v>
      </c>
      <c r="T120" s="381">
        <f t="shared" si="15"/>
        <v>-0.31640521039967012</v>
      </c>
      <c r="U120" s="39">
        <f t="shared" si="16"/>
        <v>-7.2330763710556648E-2</v>
      </c>
      <c r="V120" s="39">
        <f t="shared" si="17"/>
        <v>-0.15048495418536975</v>
      </c>
    </row>
    <row r="121" spans="1:22" s="22" customFormat="1" x14ac:dyDescent="0.35">
      <c r="A121" s="50" t="s">
        <v>341</v>
      </c>
      <c r="B121" s="48">
        <v>732365</v>
      </c>
      <c r="C121" s="48">
        <v>136351.18</v>
      </c>
      <c r="D121" s="48">
        <f t="shared" si="9"/>
        <v>868716.17999999993</v>
      </c>
      <c r="E121" s="48"/>
      <c r="F121" s="48">
        <v>625578.37</v>
      </c>
      <c r="G121" s="48">
        <v>334533</v>
      </c>
      <c r="H121" s="48"/>
      <c r="I121" s="48">
        <f t="shared" si="10"/>
        <v>960111.37</v>
      </c>
      <c r="J121" s="49">
        <f t="shared" si="11"/>
        <v>1828827.5499999998</v>
      </c>
      <c r="K121" s="11">
        <v>762584</v>
      </c>
      <c r="L121" s="378">
        <v>282865.23</v>
      </c>
      <c r="M121" s="11">
        <f t="shared" si="12"/>
        <v>1045449.23</v>
      </c>
      <c r="N121" s="48"/>
      <c r="O121" s="378">
        <v>301389</v>
      </c>
      <c r="P121" s="378">
        <v>343800</v>
      </c>
      <c r="Q121" s="466"/>
      <c r="R121" s="11">
        <f t="shared" si="13"/>
        <v>645189</v>
      </c>
      <c r="S121" s="38">
        <f t="shared" si="14"/>
        <v>1690638.23</v>
      </c>
      <c r="T121" s="381">
        <f t="shared" si="15"/>
        <v>0.20344164649955071</v>
      </c>
      <c r="U121" s="381">
        <f t="shared" si="16"/>
        <v>-0.3280060832942745</v>
      </c>
      <c r="V121" s="39">
        <f t="shared" si="17"/>
        <v>-7.5561700719130043E-2</v>
      </c>
    </row>
    <row r="122" spans="1:22" s="22" customFormat="1" x14ac:dyDescent="0.35">
      <c r="A122" s="28" t="s">
        <v>422</v>
      </c>
      <c r="B122" s="11">
        <v>1628953</v>
      </c>
      <c r="C122" s="11">
        <v>4737639.42</v>
      </c>
      <c r="D122" s="11">
        <f t="shared" si="9"/>
        <v>6366592.4199999999</v>
      </c>
      <c r="E122" s="11"/>
      <c r="F122" s="11">
        <v>298439.49</v>
      </c>
      <c r="G122" s="11">
        <v>76987.5</v>
      </c>
      <c r="H122" s="11">
        <v>188058.98</v>
      </c>
      <c r="I122" s="11">
        <f t="shared" si="10"/>
        <v>563485.97</v>
      </c>
      <c r="J122" s="38">
        <f t="shared" si="11"/>
        <v>6930078.3899999997</v>
      </c>
      <c r="K122" s="11">
        <v>1496297.75</v>
      </c>
      <c r="L122" s="378">
        <v>4667950.59</v>
      </c>
      <c r="M122" s="11">
        <f t="shared" si="12"/>
        <v>6164248.3399999999</v>
      </c>
      <c r="N122" s="11"/>
      <c r="O122" s="378">
        <v>1411008.02</v>
      </c>
      <c r="P122" s="378">
        <v>7994.98</v>
      </c>
      <c r="Q122" s="466">
        <v>74311</v>
      </c>
      <c r="R122" s="11">
        <f t="shared" si="13"/>
        <v>1493314</v>
      </c>
      <c r="S122" s="38">
        <f t="shared" si="14"/>
        <v>7657562.3399999999</v>
      </c>
      <c r="T122" s="39">
        <f t="shared" si="15"/>
        <v>-3.1782163306756817E-2</v>
      </c>
      <c r="U122" s="381">
        <f t="shared" si="16"/>
        <v>1.6501351932506856</v>
      </c>
      <c r="V122" s="39">
        <f t="shared" si="17"/>
        <v>0.10497485151823806</v>
      </c>
    </row>
    <row r="123" spans="1:22" s="22" customFormat="1" x14ac:dyDescent="0.35">
      <c r="A123" s="28" t="s">
        <v>423</v>
      </c>
      <c r="B123" s="11">
        <v>6823144.8100000005</v>
      </c>
      <c r="C123" s="11">
        <v>6314146.4999999991</v>
      </c>
      <c r="D123" s="11">
        <f t="shared" si="9"/>
        <v>13137291.309999999</v>
      </c>
      <c r="E123" s="11">
        <v>81600</v>
      </c>
      <c r="F123" s="11">
        <v>27953007.310000002</v>
      </c>
      <c r="G123" s="11">
        <v>2129380.39</v>
      </c>
      <c r="H123" s="11">
        <v>276150</v>
      </c>
      <c r="I123" s="11">
        <f t="shared" si="10"/>
        <v>30440137.700000003</v>
      </c>
      <c r="J123" s="38">
        <f t="shared" si="11"/>
        <v>43577429.010000005</v>
      </c>
      <c r="K123" s="11">
        <v>6525801.29</v>
      </c>
      <c r="L123" s="378">
        <v>5427663.5000000009</v>
      </c>
      <c r="M123" s="11">
        <f t="shared" si="12"/>
        <v>11953464.790000001</v>
      </c>
      <c r="N123" s="465">
        <v>157900</v>
      </c>
      <c r="O123" s="378">
        <v>28429357.330000009</v>
      </c>
      <c r="P123" s="378">
        <v>3240601.74</v>
      </c>
      <c r="Q123" s="466">
        <v>835350</v>
      </c>
      <c r="R123" s="11">
        <f t="shared" si="13"/>
        <v>32663209.070000008</v>
      </c>
      <c r="S123" s="38">
        <f t="shared" si="14"/>
        <v>44616673.860000007</v>
      </c>
      <c r="T123" s="39">
        <f t="shared" si="15"/>
        <v>-9.011191820789409E-2</v>
      </c>
      <c r="U123" s="39">
        <f t="shared" si="16"/>
        <v>7.3030923575618537E-2</v>
      </c>
      <c r="V123" s="39">
        <f t="shared" si="17"/>
        <v>2.3848236887988941E-2</v>
      </c>
    </row>
    <row r="124" spans="1:22" s="22" customFormat="1" x14ac:dyDescent="0.35">
      <c r="A124" s="28" t="s">
        <v>424</v>
      </c>
      <c r="B124" s="11">
        <v>1684202</v>
      </c>
      <c r="C124" s="11">
        <v>2683497.0000000005</v>
      </c>
      <c r="D124" s="11">
        <f t="shared" si="9"/>
        <v>4367699</v>
      </c>
      <c r="E124" s="11">
        <v>196600</v>
      </c>
      <c r="F124" s="11">
        <v>2543591.0500000003</v>
      </c>
      <c r="G124" s="11">
        <v>103668</v>
      </c>
      <c r="H124" s="11">
        <v>1000</v>
      </c>
      <c r="I124" s="11">
        <f t="shared" si="10"/>
        <v>2844859.0500000003</v>
      </c>
      <c r="J124" s="38">
        <f t="shared" si="11"/>
        <v>7212558.0500000007</v>
      </c>
      <c r="K124" s="11">
        <v>1769213</v>
      </c>
      <c r="L124" s="378">
        <v>2589603.41</v>
      </c>
      <c r="M124" s="11">
        <f t="shared" si="12"/>
        <v>4358816.41</v>
      </c>
      <c r="N124" s="465">
        <v>224980</v>
      </c>
      <c r="O124" s="378">
        <v>3356161.4</v>
      </c>
      <c r="P124" s="378">
        <v>134586</v>
      </c>
      <c r="Q124" s="466">
        <v>4908</v>
      </c>
      <c r="R124" s="11">
        <f t="shared" si="13"/>
        <v>3720635.4</v>
      </c>
      <c r="S124" s="38">
        <f t="shared" si="14"/>
        <v>8079451.8100000005</v>
      </c>
      <c r="T124" s="39">
        <f t="shared" si="15"/>
        <v>-2.033700124481987E-3</v>
      </c>
      <c r="U124" s="381">
        <f t="shared" si="16"/>
        <v>0.30784525159515358</v>
      </c>
      <c r="V124" s="39">
        <f t="shared" si="17"/>
        <v>0.12019227491694152</v>
      </c>
    </row>
    <row r="125" spans="1:22" s="22" customFormat="1" x14ac:dyDescent="0.35">
      <c r="A125" s="29" t="s">
        <v>425</v>
      </c>
      <c r="B125" s="11">
        <v>1314624.33</v>
      </c>
      <c r="C125" s="11">
        <v>1205722.8699999999</v>
      </c>
      <c r="D125" s="11">
        <f t="shared" si="9"/>
        <v>2520347.2000000002</v>
      </c>
      <c r="E125" s="11">
        <v>200700</v>
      </c>
      <c r="F125" s="11">
        <v>1995244.1400000001</v>
      </c>
      <c r="G125" s="11">
        <v>32470</v>
      </c>
      <c r="H125" s="11"/>
      <c r="I125" s="11">
        <f t="shared" si="10"/>
        <v>2228414.14</v>
      </c>
      <c r="J125" s="38">
        <f t="shared" si="11"/>
        <v>4748761.34</v>
      </c>
      <c r="K125" s="11">
        <v>1285643.28</v>
      </c>
      <c r="L125" s="378">
        <v>1121870.28</v>
      </c>
      <c r="M125" s="11">
        <f t="shared" si="12"/>
        <v>2407513.56</v>
      </c>
      <c r="N125" s="465">
        <v>189360</v>
      </c>
      <c r="O125" s="378">
        <v>1880163.15</v>
      </c>
      <c r="P125" s="378">
        <v>91658</v>
      </c>
      <c r="Q125" s="466"/>
      <c r="R125" s="11">
        <f t="shared" si="13"/>
        <v>2161181.15</v>
      </c>
      <c r="S125" s="38">
        <f t="shared" si="14"/>
        <v>4568694.71</v>
      </c>
      <c r="T125" s="39">
        <f t="shared" si="15"/>
        <v>-4.4769085783101681E-2</v>
      </c>
      <c r="U125" s="39">
        <f t="shared" si="16"/>
        <v>-3.0170778758386543E-2</v>
      </c>
      <c r="V125" s="39">
        <f t="shared" si="17"/>
        <v>-3.7918652277437868E-2</v>
      </c>
    </row>
    <row r="126" spans="1:22" s="22" customFormat="1" x14ac:dyDescent="0.35">
      <c r="A126" s="29" t="s">
        <v>426</v>
      </c>
      <c r="B126" s="11">
        <v>1080784</v>
      </c>
      <c r="C126" s="11">
        <v>1055050.9099999997</v>
      </c>
      <c r="D126" s="11">
        <f t="shared" si="9"/>
        <v>2135834.9099999997</v>
      </c>
      <c r="E126" s="11">
        <v>261840</v>
      </c>
      <c r="F126" s="11">
        <v>3062013.4000000004</v>
      </c>
      <c r="G126" s="11">
        <v>233408</v>
      </c>
      <c r="H126" s="11"/>
      <c r="I126" s="11">
        <f t="shared" si="10"/>
        <v>3557261.4000000004</v>
      </c>
      <c r="J126" s="38">
        <f t="shared" si="11"/>
        <v>5693096.3100000005</v>
      </c>
      <c r="K126" s="11">
        <v>1140708</v>
      </c>
      <c r="L126" s="378">
        <v>1054529.81</v>
      </c>
      <c r="M126" s="11">
        <f t="shared" si="12"/>
        <v>2195237.81</v>
      </c>
      <c r="N126" s="465">
        <v>160560</v>
      </c>
      <c r="O126" s="378">
        <v>2519242.5699999998</v>
      </c>
      <c r="P126" s="378">
        <v>103878</v>
      </c>
      <c r="Q126" s="466"/>
      <c r="R126" s="11">
        <f t="shared" si="13"/>
        <v>2783680.57</v>
      </c>
      <c r="S126" s="38">
        <f t="shared" si="14"/>
        <v>4978918.38</v>
      </c>
      <c r="T126" s="39">
        <f t="shared" si="15"/>
        <v>2.781249605101753E-2</v>
      </c>
      <c r="U126" s="381">
        <f t="shared" si="16"/>
        <v>-0.21746527539415586</v>
      </c>
      <c r="V126" s="39">
        <f t="shared" si="17"/>
        <v>-0.12544631095482039</v>
      </c>
    </row>
    <row r="127" spans="1:22" s="22" customFormat="1" x14ac:dyDescent="0.35">
      <c r="A127" s="29" t="s">
        <v>427</v>
      </c>
      <c r="B127" s="11">
        <v>519750</v>
      </c>
      <c r="C127" s="11">
        <v>199698.95</v>
      </c>
      <c r="D127" s="11">
        <f t="shared" si="9"/>
        <v>719448.95</v>
      </c>
      <c r="E127" s="11">
        <v>67620</v>
      </c>
      <c r="F127" s="11">
        <v>867559.32000000007</v>
      </c>
      <c r="G127" s="11">
        <v>70420.5</v>
      </c>
      <c r="H127" s="11"/>
      <c r="I127" s="11">
        <f t="shared" si="10"/>
        <v>1005599.8200000001</v>
      </c>
      <c r="J127" s="38">
        <f t="shared" si="11"/>
        <v>1725048.77</v>
      </c>
      <c r="K127" s="11">
        <v>659056</v>
      </c>
      <c r="L127" s="378">
        <v>196888.07</v>
      </c>
      <c r="M127" s="11">
        <f t="shared" si="12"/>
        <v>855944.07000000007</v>
      </c>
      <c r="N127" s="465">
        <v>69340</v>
      </c>
      <c r="O127" s="378">
        <v>1016700.48</v>
      </c>
      <c r="P127" s="378">
        <v>120998</v>
      </c>
      <c r="Q127" s="466"/>
      <c r="R127" s="11">
        <f t="shared" si="13"/>
        <v>1207038.48</v>
      </c>
      <c r="S127" s="38">
        <f t="shared" si="14"/>
        <v>2062982.55</v>
      </c>
      <c r="T127" s="39">
        <f t="shared" si="15"/>
        <v>0.18972175857647736</v>
      </c>
      <c r="U127" s="381">
        <f t="shared" si="16"/>
        <v>0.20031692129777817</v>
      </c>
      <c r="V127" s="39">
        <f t="shared" si="17"/>
        <v>0.19589810205771749</v>
      </c>
    </row>
    <row r="128" spans="1:22" s="22" customFormat="1" x14ac:dyDescent="0.35">
      <c r="A128" s="29" t="s">
        <v>428</v>
      </c>
      <c r="B128" s="11">
        <v>2031952.5499999998</v>
      </c>
      <c r="C128" s="11">
        <v>452979.29</v>
      </c>
      <c r="D128" s="11">
        <f t="shared" si="9"/>
        <v>2484931.84</v>
      </c>
      <c r="E128" s="11">
        <v>154980</v>
      </c>
      <c r="F128" s="11">
        <v>5919167.0200000005</v>
      </c>
      <c r="G128" s="11">
        <v>330953</v>
      </c>
      <c r="H128" s="11">
        <v>51672</v>
      </c>
      <c r="I128" s="11">
        <f t="shared" si="10"/>
        <v>6456772.0200000005</v>
      </c>
      <c r="J128" s="38">
        <f t="shared" si="11"/>
        <v>8941703.8599999994</v>
      </c>
      <c r="K128" s="11">
        <v>2106981</v>
      </c>
      <c r="L128" s="378">
        <v>446125.35</v>
      </c>
      <c r="M128" s="11">
        <f t="shared" si="12"/>
        <v>2553106.35</v>
      </c>
      <c r="N128" s="465">
        <v>142220</v>
      </c>
      <c r="O128" s="378">
        <v>9314528.1899999976</v>
      </c>
      <c r="P128" s="378">
        <v>413094</v>
      </c>
      <c r="Q128" s="466">
        <v>154040.95999999999</v>
      </c>
      <c r="R128" s="11">
        <f t="shared" si="13"/>
        <v>10023883.149999999</v>
      </c>
      <c r="S128" s="38">
        <f t="shared" si="14"/>
        <v>12576989.499999998</v>
      </c>
      <c r="T128" s="39">
        <f t="shared" si="15"/>
        <v>2.7435162970103941E-2</v>
      </c>
      <c r="U128" s="381">
        <f t="shared" si="16"/>
        <v>0.55246044291958718</v>
      </c>
      <c r="V128" s="39">
        <f t="shared" si="17"/>
        <v>0.40655401888919179</v>
      </c>
    </row>
    <row r="129" spans="1:22" s="22" customFormat="1" x14ac:dyDescent="0.35">
      <c r="A129" s="29" t="s">
        <v>429</v>
      </c>
      <c r="B129" s="11">
        <v>8041234.75</v>
      </c>
      <c r="C129" s="11">
        <v>1185539.3999999999</v>
      </c>
      <c r="D129" s="11">
        <f t="shared" si="9"/>
        <v>9226774.1500000004</v>
      </c>
      <c r="E129" s="11">
        <v>759740</v>
      </c>
      <c r="F129" s="11">
        <v>7962284.7699999996</v>
      </c>
      <c r="G129" s="11">
        <v>310635</v>
      </c>
      <c r="H129" s="11"/>
      <c r="I129" s="11">
        <f t="shared" si="10"/>
        <v>9032659.7699999996</v>
      </c>
      <c r="J129" s="38">
        <f t="shared" si="11"/>
        <v>18259433.920000002</v>
      </c>
      <c r="K129" s="11">
        <v>8087933.75</v>
      </c>
      <c r="L129" s="378">
        <v>1153924.03</v>
      </c>
      <c r="M129" s="11">
        <f t="shared" si="12"/>
        <v>9241857.7799999993</v>
      </c>
      <c r="N129" s="465">
        <v>762060</v>
      </c>
      <c r="O129" s="378">
        <v>9343139.7799999993</v>
      </c>
      <c r="P129" s="378">
        <v>313693</v>
      </c>
      <c r="Q129" s="466">
        <v>5000</v>
      </c>
      <c r="R129" s="11">
        <f t="shared" si="13"/>
        <v>10423892.779999999</v>
      </c>
      <c r="S129" s="38">
        <f t="shared" si="14"/>
        <v>19665750.559999999</v>
      </c>
      <c r="T129" s="39">
        <f t="shared" si="15"/>
        <v>1.634767444697772E-3</v>
      </c>
      <c r="U129" s="39">
        <f t="shared" si="16"/>
        <v>0.15402251888426877</v>
      </c>
      <c r="V129" s="39">
        <f t="shared" si="17"/>
        <v>7.7018633006997225E-2</v>
      </c>
    </row>
    <row r="130" spans="1:22" s="22" customFormat="1" x14ac:dyDescent="0.35">
      <c r="A130" s="29" t="s">
        <v>430</v>
      </c>
      <c r="B130" s="11">
        <v>4037045</v>
      </c>
      <c r="C130" s="11">
        <v>877811.56000000017</v>
      </c>
      <c r="D130" s="11">
        <f t="shared" si="9"/>
        <v>4914856.5600000005</v>
      </c>
      <c r="E130" s="11">
        <v>16800</v>
      </c>
      <c r="F130" s="11">
        <v>1855307.31</v>
      </c>
      <c r="G130" s="11">
        <v>760186</v>
      </c>
      <c r="H130" s="11"/>
      <c r="I130" s="11">
        <f t="shared" si="10"/>
        <v>2632293.31</v>
      </c>
      <c r="J130" s="38">
        <f t="shared" si="11"/>
        <v>7547149.870000001</v>
      </c>
      <c r="K130" s="11">
        <v>4068623.45</v>
      </c>
      <c r="L130" s="378">
        <v>866231.62</v>
      </c>
      <c r="M130" s="11">
        <f t="shared" si="12"/>
        <v>4934855.07</v>
      </c>
      <c r="N130" s="465">
        <v>16380</v>
      </c>
      <c r="O130" s="378">
        <v>1431245.06</v>
      </c>
      <c r="P130" s="378">
        <v>784056</v>
      </c>
      <c r="Q130" s="466">
        <v>5000</v>
      </c>
      <c r="R130" s="11">
        <f t="shared" si="13"/>
        <v>2236681.06</v>
      </c>
      <c r="S130" s="38">
        <f t="shared" si="14"/>
        <v>7171536.1300000008</v>
      </c>
      <c r="T130" s="39">
        <f t="shared" si="15"/>
        <v>4.0689915882305572E-3</v>
      </c>
      <c r="U130" s="39">
        <f t="shared" si="16"/>
        <v>-0.15029185710311288</v>
      </c>
      <c r="V130" s="39">
        <f t="shared" si="17"/>
        <v>-4.9768952050769352E-2</v>
      </c>
    </row>
    <row r="131" spans="1:22" s="22" customFormat="1" x14ac:dyDescent="0.35">
      <c r="A131" s="29" t="s">
        <v>431</v>
      </c>
      <c r="B131" s="11">
        <v>4045227</v>
      </c>
      <c r="C131" s="11">
        <v>835757.19000000006</v>
      </c>
      <c r="D131" s="11">
        <f t="shared" si="9"/>
        <v>4880984.1900000004</v>
      </c>
      <c r="E131" s="11"/>
      <c r="F131" s="11">
        <v>2340888.3199999994</v>
      </c>
      <c r="G131" s="11">
        <v>798263</v>
      </c>
      <c r="H131" s="11"/>
      <c r="I131" s="11">
        <f t="shared" si="10"/>
        <v>3139151.3199999994</v>
      </c>
      <c r="J131" s="38">
        <f t="shared" si="11"/>
        <v>8020135.5099999998</v>
      </c>
      <c r="K131" s="11">
        <v>4110092.25</v>
      </c>
      <c r="L131" s="378">
        <v>913908.22</v>
      </c>
      <c r="M131" s="11">
        <f t="shared" si="12"/>
        <v>5024000.47</v>
      </c>
      <c r="N131" s="11"/>
      <c r="O131" s="378">
        <v>4061207.88</v>
      </c>
      <c r="P131" s="378">
        <v>859129.01</v>
      </c>
      <c r="Q131" s="466"/>
      <c r="R131" s="11">
        <f t="shared" si="13"/>
        <v>4920336.8899999997</v>
      </c>
      <c r="S131" s="38">
        <f t="shared" si="14"/>
        <v>9944337.3599999994</v>
      </c>
      <c r="T131" s="39">
        <f t="shared" si="15"/>
        <v>2.9300705438261073E-2</v>
      </c>
      <c r="U131" s="381">
        <f t="shared" si="16"/>
        <v>0.56740991065062796</v>
      </c>
      <c r="V131" s="39">
        <f t="shared" si="17"/>
        <v>0.23992136387231688</v>
      </c>
    </row>
    <row r="132" spans="1:22" s="22" customFormat="1" x14ac:dyDescent="0.35">
      <c r="A132" s="29" t="s">
        <v>432</v>
      </c>
      <c r="B132" s="11">
        <v>5078914.9300000006</v>
      </c>
      <c r="C132" s="11">
        <v>1074837.47</v>
      </c>
      <c r="D132" s="11">
        <f t="shared" si="9"/>
        <v>6153752.4000000004</v>
      </c>
      <c r="E132" s="11">
        <v>113760</v>
      </c>
      <c r="F132" s="11">
        <v>2127159.2999999998</v>
      </c>
      <c r="G132" s="11">
        <v>892857</v>
      </c>
      <c r="H132" s="11"/>
      <c r="I132" s="11">
        <f t="shared" si="10"/>
        <v>3133776.3</v>
      </c>
      <c r="J132" s="38">
        <f t="shared" si="11"/>
        <v>9287528.6999999993</v>
      </c>
      <c r="K132" s="11">
        <v>5161037.26</v>
      </c>
      <c r="L132" s="378">
        <v>1047439.55</v>
      </c>
      <c r="M132" s="11">
        <f t="shared" si="12"/>
        <v>6208476.8099999996</v>
      </c>
      <c r="N132" s="465">
        <v>102600</v>
      </c>
      <c r="O132" s="378">
        <v>3825531.01</v>
      </c>
      <c r="P132" s="378">
        <v>788233</v>
      </c>
      <c r="Q132" s="466"/>
      <c r="R132" s="11">
        <f t="shared" si="13"/>
        <v>4716364.01</v>
      </c>
      <c r="S132" s="38">
        <f t="shared" si="14"/>
        <v>10924840.82</v>
      </c>
      <c r="T132" s="39">
        <f t="shared" si="15"/>
        <v>8.892852107601731E-3</v>
      </c>
      <c r="U132" s="381">
        <f t="shared" si="16"/>
        <v>0.50500978962665588</v>
      </c>
      <c r="V132" s="39">
        <f t="shared" si="17"/>
        <v>0.1762914735326741</v>
      </c>
    </row>
    <row r="133" spans="1:22" s="22" customFormat="1" x14ac:dyDescent="0.35">
      <c r="A133" s="29" t="s">
        <v>433</v>
      </c>
      <c r="B133" s="11">
        <v>4589982.83</v>
      </c>
      <c r="C133" s="11">
        <v>697443.99</v>
      </c>
      <c r="D133" s="11">
        <f t="shared" si="9"/>
        <v>5287426.82</v>
      </c>
      <c r="E133" s="11">
        <v>156300</v>
      </c>
      <c r="F133" s="11">
        <v>2339102</v>
      </c>
      <c r="G133" s="11">
        <v>798603</v>
      </c>
      <c r="H133" s="11"/>
      <c r="I133" s="11">
        <f t="shared" si="10"/>
        <v>3294005</v>
      </c>
      <c r="J133" s="38">
        <f t="shared" si="11"/>
        <v>8581431.8200000003</v>
      </c>
      <c r="K133" s="11">
        <v>4669687.3499999996</v>
      </c>
      <c r="L133" s="378">
        <v>699846.28</v>
      </c>
      <c r="M133" s="11">
        <f t="shared" si="12"/>
        <v>5369533.6299999999</v>
      </c>
      <c r="N133" s="465">
        <v>69000</v>
      </c>
      <c r="O133" s="378">
        <v>2666470.29</v>
      </c>
      <c r="P133" s="378">
        <v>818291</v>
      </c>
      <c r="Q133" s="466"/>
      <c r="R133" s="11">
        <f t="shared" si="13"/>
        <v>3553761.29</v>
      </c>
      <c r="S133" s="38">
        <f t="shared" si="14"/>
        <v>8923294.9199999999</v>
      </c>
      <c r="T133" s="39">
        <f t="shared" si="15"/>
        <v>1.5528689624492919E-2</v>
      </c>
      <c r="U133" s="39">
        <f t="shared" si="16"/>
        <v>7.8857284673216968E-2</v>
      </c>
      <c r="V133" s="39">
        <f t="shared" si="17"/>
        <v>3.9837536109446084E-2</v>
      </c>
    </row>
    <row r="134" spans="1:22" s="22" customFormat="1" x14ac:dyDescent="0.35">
      <c r="A134" s="29" t="s">
        <v>434</v>
      </c>
      <c r="B134" s="11">
        <v>3057156</v>
      </c>
      <c r="C134" s="11">
        <v>788756.59</v>
      </c>
      <c r="D134" s="11">
        <f t="shared" si="9"/>
        <v>3845912.59</v>
      </c>
      <c r="E134" s="11">
        <v>15660</v>
      </c>
      <c r="F134" s="11">
        <v>1417328</v>
      </c>
      <c r="G134" s="11">
        <v>763011.1</v>
      </c>
      <c r="H134" s="11"/>
      <c r="I134" s="11">
        <f t="shared" si="10"/>
        <v>2195999.1</v>
      </c>
      <c r="J134" s="38">
        <f t="shared" si="11"/>
        <v>6041911.6899999995</v>
      </c>
      <c r="K134" s="11">
        <v>3084425</v>
      </c>
      <c r="L134" s="378">
        <v>675058.13</v>
      </c>
      <c r="M134" s="11">
        <f t="shared" si="12"/>
        <v>3759483.13</v>
      </c>
      <c r="N134" s="11"/>
      <c r="O134" s="378">
        <v>1380524.06</v>
      </c>
      <c r="P134" s="378">
        <v>516063.9</v>
      </c>
      <c r="Q134" s="466">
        <v>12824</v>
      </c>
      <c r="R134" s="11">
        <f t="shared" si="13"/>
        <v>1909411.96</v>
      </c>
      <c r="S134" s="38">
        <f t="shared" si="14"/>
        <v>5668895.0899999999</v>
      </c>
      <c r="T134" s="39">
        <f t="shared" si="15"/>
        <v>-2.2473069259226187E-2</v>
      </c>
      <c r="U134" s="39">
        <f t="shared" si="16"/>
        <v>-0.13050421559826691</v>
      </c>
      <c r="V134" s="39">
        <f t="shared" si="17"/>
        <v>-6.1738174792819532E-2</v>
      </c>
    </row>
    <row r="135" spans="1:22" s="22" customFormat="1" x14ac:dyDescent="0.35">
      <c r="A135" s="29" t="s">
        <v>435</v>
      </c>
      <c r="B135" s="11">
        <v>7330997.6199999992</v>
      </c>
      <c r="C135" s="11">
        <v>785996.17999999993</v>
      </c>
      <c r="D135" s="11">
        <f t="shared" ref="D135:D197" si="18">SUM(B135:C135)</f>
        <v>8116993.7999999989</v>
      </c>
      <c r="E135" s="11">
        <v>236040</v>
      </c>
      <c r="F135" s="11">
        <v>3718502.28</v>
      </c>
      <c r="G135" s="11">
        <v>980386.5</v>
      </c>
      <c r="H135" s="11"/>
      <c r="I135" s="11">
        <f t="shared" ref="I135:I197" si="19">SUM(E135:H135)</f>
        <v>4934928.7799999993</v>
      </c>
      <c r="J135" s="38">
        <f t="shared" ref="J135:J197" si="20">+D135+I135</f>
        <v>13051922.579999998</v>
      </c>
      <c r="K135" s="11">
        <v>7532377</v>
      </c>
      <c r="L135" s="378">
        <v>729039.77</v>
      </c>
      <c r="M135" s="11">
        <f t="shared" si="12"/>
        <v>8261416.7699999996</v>
      </c>
      <c r="N135" s="465">
        <v>144540</v>
      </c>
      <c r="O135" s="378">
        <v>3973382.86</v>
      </c>
      <c r="P135" s="378">
        <v>779771</v>
      </c>
      <c r="Q135" s="466"/>
      <c r="R135" s="11">
        <f t="shared" si="13"/>
        <v>4897693.8599999994</v>
      </c>
      <c r="S135" s="38">
        <f t="shared" si="14"/>
        <v>13159110.629999999</v>
      </c>
      <c r="T135" s="39">
        <f t="shared" si="15"/>
        <v>1.7792667280342223E-2</v>
      </c>
      <c r="U135" s="39">
        <f t="shared" si="16"/>
        <v>-7.545178797899477E-3</v>
      </c>
      <c r="V135" s="39">
        <f t="shared" si="17"/>
        <v>8.2124337884327808E-3</v>
      </c>
    </row>
    <row r="136" spans="1:22" s="22" customFormat="1" x14ac:dyDescent="0.35">
      <c r="A136" s="50" t="s">
        <v>436</v>
      </c>
      <c r="B136" s="48">
        <v>4042808</v>
      </c>
      <c r="C136" s="48">
        <v>1106655.22</v>
      </c>
      <c r="D136" s="48">
        <f t="shared" si="18"/>
        <v>5149463.22</v>
      </c>
      <c r="E136" s="48">
        <v>33440</v>
      </c>
      <c r="F136" s="48">
        <v>1535564.6</v>
      </c>
      <c r="G136" s="48">
        <v>509583</v>
      </c>
      <c r="H136" s="48">
        <v>3600</v>
      </c>
      <c r="I136" s="48">
        <f t="shared" si="19"/>
        <v>2082187.6</v>
      </c>
      <c r="J136" s="49">
        <f t="shared" si="20"/>
        <v>7231650.8200000003</v>
      </c>
      <c r="K136" s="11">
        <v>4711264.87</v>
      </c>
      <c r="L136" s="378">
        <v>1080253.18</v>
      </c>
      <c r="M136" s="11">
        <f t="shared" ref="M136:M198" si="21">+K136+L136</f>
        <v>5791518.0499999998</v>
      </c>
      <c r="N136" s="465">
        <v>24960</v>
      </c>
      <c r="O136" s="378">
        <v>2184920.2799999998</v>
      </c>
      <c r="P136" s="378">
        <v>492841</v>
      </c>
      <c r="Q136" s="466">
        <v>2301</v>
      </c>
      <c r="R136" s="11">
        <f t="shared" ref="R136:R198" si="22">+N136+O136+P136+Q136</f>
        <v>2705022.28</v>
      </c>
      <c r="S136" s="38">
        <f t="shared" ref="S136:S198" si="23">+M136+R136</f>
        <v>8496540.3300000001</v>
      </c>
      <c r="T136" s="39">
        <f t="shared" si="15"/>
        <v>0.12468383646402666</v>
      </c>
      <c r="U136" s="381">
        <f t="shared" si="16"/>
        <v>0.29912515087497382</v>
      </c>
      <c r="V136" s="39">
        <f t="shared" si="17"/>
        <v>0.17491020259188894</v>
      </c>
    </row>
    <row r="137" spans="1:22" s="22" customFormat="1" x14ac:dyDescent="0.35">
      <c r="A137" s="50" t="s">
        <v>437</v>
      </c>
      <c r="B137" s="48">
        <v>3070225</v>
      </c>
      <c r="C137" s="48">
        <v>1072642.3400000001</v>
      </c>
      <c r="D137" s="48">
        <f t="shared" si="18"/>
        <v>4142867.34</v>
      </c>
      <c r="E137" s="48">
        <v>197940</v>
      </c>
      <c r="F137" s="48">
        <v>13690251.930000002</v>
      </c>
      <c r="G137" s="48">
        <v>674272.01</v>
      </c>
      <c r="H137" s="48">
        <v>679200</v>
      </c>
      <c r="I137" s="48">
        <f t="shared" si="19"/>
        <v>15241663.940000001</v>
      </c>
      <c r="J137" s="49">
        <f t="shared" si="20"/>
        <v>19384531.280000001</v>
      </c>
      <c r="K137" s="11">
        <v>3122655.25</v>
      </c>
      <c r="L137" s="378">
        <v>3111524.74</v>
      </c>
      <c r="M137" s="11">
        <f t="shared" si="21"/>
        <v>6234179.9900000002</v>
      </c>
      <c r="N137" s="465">
        <v>89560</v>
      </c>
      <c r="O137" s="378">
        <v>21821216.140000004</v>
      </c>
      <c r="P137" s="378">
        <v>690626</v>
      </c>
      <c r="Q137" s="466">
        <v>203423</v>
      </c>
      <c r="R137" s="11">
        <f t="shared" si="22"/>
        <v>22804825.140000004</v>
      </c>
      <c r="S137" s="38">
        <f t="shared" si="23"/>
        <v>29039005.130000003</v>
      </c>
      <c r="T137" s="381">
        <f t="shared" ref="T137:T200" si="24">(M137-D137)/D137</f>
        <v>0.50479836267216815</v>
      </c>
      <c r="U137" s="381">
        <f t="shared" ref="U137:U200" si="25">(R137-I137)/I137</f>
        <v>0.49621624186000801</v>
      </c>
      <c r="V137" s="39">
        <f t="shared" ref="V137:V200" si="26">(S137-J137)/J137</f>
        <v>0.49805041507302317</v>
      </c>
    </row>
    <row r="138" spans="1:22" s="22" customFormat="1" x14ac:dyDescent="0.35">
      <c r="A138" s="29" t="s">
        <v>438</v>
      </c>
      <c r="B138" s="11">
        <v>3155299.32</v>
      </c>
      <c r="C138" s="11">
        <v>1210385.4400000002</v>
      </c>
      <c r="D138" s="11">
        <f t="shared" si="18"/>
        <v>4365684.76</v>
      </c>
      <c r="E138" s="11">
        <v>92400</v>
      </c>
      <c r="F138" s="11">
        <v>1473592.49</v>
      </c>
      <c r="G138" s="11">
        <v>627694</v>
      </c>
      <c r="H138" s="11"/>
      <c r="I138" s="11">
        <f t="shared" si="19"/>
        <v>2193686.4900000002</v>
      </c>
      <c r="J138" s="38">
        <f t="shared" si="20"/>
        <v>6559371.25</v>
      </c>
      <c r="K138" s="11">
        <v>3150220.67</v>
      </c>
      <c r="L138" s="378">
        <v>1181826.77</v>
      </c>
      <c r="M138" s="11">
        <f t="shared" si="21"/>
        <v>4332047.4399999995</v>
      </c>
      <c r="N138" s="465">
        <v>58800</v>
      </c>
      <c r="O138" s="378">
        <v>4184701.89</v>
      </c>
      <c r="P138" s="378">
        <v>828630</v>
      </c>
      <c r="Q138" s="466"/>
      <c r="R138" s="11">
        <f t="shared" si="22"/>
        <v>5072131.8900000006</v>
      </c>
      <c r="S138" s="38">
        <f t="shared" si="23"/>
        <v>9404179.3300000001</v>
      </c>
      <c r="T138" s="39">
        <f t="shared" si="24"/>
        <v>-7.7049356170188297E-3</v>
      </c>
      <c r="U138" s="381">
        <f t="shared" si="25"/>
        <v>1.3121498505467843</v>
      </c>
      <c r="V138" s="39">
        <f t="shared" si="26"/>
        <v>0.4337013368468815</v>
      </c>
    </row>
    <row r="139" spans="1:22" s="22" customFormat="1" x14ac:dyDescent="0.35">
      <c r="A139" s="50" t="s">
        <v>439</v>
      </c>
      <c r="B139" s="48">
        <v>2078796.93</v>
      </c>
      <c r="C139" s="48">
        <v>1061718.01</v>
      </c>
      <c r="D139" s="48">
        <f t="shared" si="18"/>
        <v>3140514.94</v>
      </c>
      <c r="E139" s="48">
        <v>6720</v>
      </c>
      <c r="F139" s="48">
        <v>3170816.35</v>
      </c>
      <c r="G139" s="48">
        <v>974006</v>
      </c>
      <c r="H139" s="48">
        <v>911645</v>
      </c>
      <c r="I139" s="48">
        <f t="shared" si="19"/>
        <v>5063187.3499999996</v>
      </c>
      <c r="J139" s="49">
        <f t="shared" si="20"/>
        <v>8203702.2899999991</v>
      </c>
      <c r="K139" s="11">
        <v>2173122</v>
      </c>
      <c r="L139" s="378">
        <v>1039973.16</v>
      </c>
      <c r="M139" s="11">
        <f t="shared" si="21"/>
        <v>3213095.16</v>
      </c>
      <c r="N139" s="465">
        <v>4080</v>
      </c>
      <c r="O139" s="378">
        <v>24933258.010000013</v>
      </c>
      <c r="P139" s="378">
        <v>966712</v>
      </c>
      <c r="Q139" s="466">
        <v>1281632</v>
      </c>
      <c r="R139" s="11">
        <f t="shared" si="22"/>
        <v>27185682.010000013</v>
      </c>
      <c r="S139" s="38">
        <f t="shared" si="23"/>
        <v>30398777.170000013</v>
      </c>
      <c r="T139" s="39">
        <f t="shared" si="24"/>
        <v>2.3110929699955578E-2</v>
      </c>
      <c r="U139" s="381">
        <f t="shared" si="25"/>
        <v>4.3692822585362192</v>
      </c>
      <c r="V139" s="39">
        <f t="shared" si="26"/>
        <v>2.7054949211229866</v>
      </c>
    </row>
    <row r="140" spans="1:22" s="22" customFormat="1" x14ac:dyDescent="0.35">
      <c r="A140" s="29" t="s">
        <v>440</v>
      </c>
      <c r="B140" s="11">
        <v>691235</v>
      </c>
      <c r="C140" s="11">
        <v>17621.919999999998</v>
      </c>
      <c r="D140" s="11">
        <f t="shared" si="18"/>
        <v>708856.92</v>
      </c>
      <c r="E140" s="11">
        <v>1200</v>
      </c>
      <c r="F140" s="11">
        <v>1160276.1000000001</v>
      </c>
      <c r="G140" s="11">
        <v>118546</v>
      </c>
      <c r="H140" s="11">
        <v>64312</v>
      </c>
      <c r="I140" s="11">
        <f t="shared" si="19"/>
        <v>1344334.1</v>
      </c>
      <c r="J140" s="38">
        <f t="shared" si="20"/>
        <v>2053191.02</v>
      </c>
      <c r="K140" s="11">
        <v>676895</v>
      </c>
      <c r="L140" s="378">
        <v>9309.68</v>
      </c>
      <c r="M140" s="11">
        <f t="shared" si="21"/>
        <v>686204.68</v>
      </c>
      <c r="N140" s="11"/>
      <c r="O140" s="378">
        <v>1873241.09</v>
      </c>
      <c r="P140" s="378">
        <v>169878</v>
      </c>
      <c r="Q140" s="466">
        <v>446840</v>
      </c>
      <c r="R140" s="11">
        <f t="shared" si="22"/>
        <v>2489959.09</v>
      </c>
      <c r="S140" s="38">
        <f t="shared" si="23"/>
        <v>3176163.77</v>
      </c>
      <c r="T140" s="39">
        <f t="shared" si="24"/>
        <v>-3.1956011658883135E-2</v>
      </c>
      <c r="U140" s="381">
        <f t="shared" si="25"/>
        <v>0.85218770393460952</v>
      </c>
      <c r="V140" s="39">
        <f t="shared" si="26"/>
        <v>0.54694022088602356</v>
      </c>
    </row>
    <row r="141" spans="1:22" s="22" customFormat="1" x14ac:dyDescent="0.35">
      <c r="A141" s="50" t="s">
        <v>441</v>
      </c>
      <c r="B141" s="48">
        <v>2332511.94</v>
      </c>
      <c r="C141" s="48">
        <v>683204.65000000014</v>
      </c>
      <c r="D141" s="48">
        <f t="shared" si="18"/>
        <v>3015716.59</v>
      </c>
      <c r="E141" s="48"/>
      <c r="F141" s="48">
        <v>3149184.09</v>
      </c>
      <c r="G141" s="48">
        <v>883073.8</v>
      </c>
      <c r="H141" s="48">
        <v>2966325</v>
      </c>
      <c r="I141" s="48">
        <f t="shared" si="19"/>
        <v>6998582.8899999997</v>
      </c>
      <c r="J141" s="49">
        <f t="shared" si="20"/>
        <v>10014299.48</v>
      </c>
      <c r="K141" s="11">
        <v>2352477.36</v>
      </c>
      <c r="L141" s="378">
        <v>960412.01</v>
      </c>
      <c r="M141" s="11">
        <f t="shared" si="21"/>
        <v>3312889.37</v>
      </c>
      <c r="N141" s="48"/>
      <c r="O141" s="378">
        <v>3738994.26</v>
      </c>
      <c r="P141" s="378">
        <v>939619.19</v>
      </c>
      <c r="Q141" s="466">
        <v>1038636</v>
      </c>
      <c r="R141" s="11">
        <f t="shared" si="22"/>
        <v>5717249.4499999993</v>
      </c>
      <c r="S141" s="38">
        <f t="shared" si="23"/>
        <v>9030138.8200000003</v>
      </c>
      <c r="T141" s="39">
        <f t="shared" si="24"/>
        <v>9.8541348674943047E-2</v>
      </c>
      <c r="U141" s="39">
        <f t="shared" si="25"/>
        <v>-0.18308469873677533</v>
      </c>
      <c r="V141" s="39">
        <f t="shared" si="26"/>
        <v>-9.8275537092285967E-2</v>
      </c>
    </row>
    <row r="142" spans="1:22" s="22" customFormat="1" x14ac:dyDescent="0.35">
      <c r="A142" s="50" t="s">
        <v>442</v>
      </c>
      <c r="B142" s="48">
        <v>1642371.82</v>
      </c>
      <c r="C142" s="48">
        <v>43137.020000000004</v>
      </c>
      <c r="D142" s="48">
        <f t="shared" si="18"/>
        <v>1685508.84</v>
      </c>
      <c r="E142" s="48">
        <v>7800</v>
      </c>
      <c r="F142" s="48">
        <v>881573.58000000019</v>
      </c>
      <c r="G142" s="48">
        <v>106499.17</v>
      </c>
      <c r="H142" s="48">
        <v>11000</v>
      </c>
      <c r="I142" s="48">
        <f t="shared" si="19"/>
        <v>1006872.7500000002</v>
      </c>
      <c r="J142" s="49">
        <f t="shared" si="20"/>
        <v>2692381.5900000003</v>
      </c>
      <c r="K142" s="11">
        <v>1652431.32</v>
      </c>
      <c r="L142" s="378">
        <v>33606.839999999997</v>
      </c>
      <c r="M142" s="11">
        <f t="shared" si="21"/>
        <v>1686038.1600000001</v>
      </c>
      <c r="N142" s="48"/>
      <c r="O142" s="378">
        <v>1659016.22</v>
      </c>
      <c r="P142" s="378">
        <v>96648.01</v>
      </c>
      <c r="Q142" s="466">
        <v>214650.85</v>
      </c>
      <c r="R142" s="11">
        <f t="shared" si="22"/>
        <v>1970315.08</v>
      </c>
      <c r="S142" s="38">
        <f t="shared" si="23"/>
        <v>3656353.24</v>
      </c>
      <c r="T142" s="39">
        <f t="shared" si="24"/>
        <v>3.1404166352522075E-4</v>
      </c>
      <c r="U142" s="381">
        <f t="shared" si="25"/>
        <v>0.95686602899919537</v>
      </c>
      <c r="V142" s="39">
        <f t="shared" si="26"/>
        <v>0.35803678556574881</v>
      </c>
    </row>
    <row r="143" spans="1:22" s="22" customFormat="1" x14ac:dyDescent="0.35">
      <c r="A143" s="29" t="s">
        <v>443</v>
      </c>
      <c r="B143" s="11">
        <v>4943217</v>
      </c>
      <c r="C143" s="11">
        <v>4483036.51</v>
      </c>
      <c r="D143" s="11">
        <f t="shared" si="18"/>
        <v>9426253.5099999998</v>
      </c>
      <c r="E143" s="11">
        <v>623520</v>
      </c>
      <c r="F143" s="11">
        <v>19428018.039999999</v>
      </c>
      <c r="G143" s="11">
        <v>463641.4</v>
      </c>
      <c r="H143" s="11">
        <v>975732.3</v>
      </c>
      <c r="I143" s="11">
        <f t="shared" si="19"/>
        <v>21490911.739999998</v>
      </c>
      <c r="J143" s="38">
        <f t="shared" si="20"/>
        <v>30917165.25</v>
      </c>
      <c r="K143" s="11">
        <v>5006645</v>
      </c>
      <c r="L143" s="378">
        <v>3365238.11</v>
      </c>
      <c r="M143" s="11">
        <f t="shared" si="21"/>
        <v>8371883.1099999994</v>
      </c>
      <c r="N143" s="465">
        <v>657020</v>
      </c>
      <c r="O143" s="378">
        <v>15404384.490000004</v>
      </c>
      <c r="P143" s="378">
        <v>512823.4</v>
      </c>
      <c r="Q143" s="466">
        <v>17500</v>
      </c>
      <c r="R143" s="11">
        <f t="shared" si="22"/>
        <v>16591727.890000004</v>
      </c>
      <c r="S143" s="38">
        <f t="shared" si="23"/>
        <v>24963611.000000004</v>
      </c>
      <c r="T143" s="39">
        <f t="shared" si="24"/>
        <v>-0.11185466196951459</v>
      </c>
      <c r="U143" s="381">
        <f t="shared" si="25"/>
        <v>-0.22796537947161075</v>
      </c>
      <c r="V143" s="39">
        <f t="shared" si="26"/>
        <v>-0.1925646870228504</v>
      </c>
    </row>
    <row r="144" spans="1:22" s="22" customFormat="1" x14ac:dyDescent="0.35">
      <c r="A144" s="50" t="s">
        <v>444</v>
      </c>
      <c r="B144" s="48">
        <v>2679942.8000000003</v>
      </c>
      <c r="C144" s="48">
        <v>834699.29999999993</v>
      </c>
      <c r="D144" s="48">
        <f t="shared" si="18"/>
        <v>3514642.1</v>
      </c>
      <c r="E144" s="48">
        <v>36860</v>
      </c>
      <c r="F144" s="48">
        <v>3024213.02</v>
      </c>
      <c r="G144" s="48">
        <v>1744763</v>
      </c>
      <c r="H144" s="48">
        <v>1357470.96</v>
      </c>
      <c r="I144" s="48">
        <f t="shared" si="19"/>
        <v>6163306.9799999995</v>
      </c>
      <c r="J144" s="49">
        <f t="shared" si="20"/>
        <v>9677949.0800000001</v>
      </c>
      <c r="K144" s="11">
        <v>2929394.65</v>
      </c>
      <c r="L144" s="378">
        <v>1046857.09</v>
      </c>
      <c r="M144" s="11">
        <f t="shared" si="21"/>
        <v>3976251.7399999998</v>
      </c>
      <c r="N144" s="48"/>
      <c r="O144" s="378">
        <v>2722945.79</v>
      </c>
      <c r="P144" s="378">
        <v>1404379</v>
      </c>
      <c r="Q144" s="466">
        <v>2266319.73</v>
      </c>
      <c r="R144" s="11">
        <f t="shared" si="22"/>
        <v>6393644.5199999996</v>
      </c>
      <c r="S144" s="38">
        <f t="shared" si="23"/>
        <v>10369896.26</v>
      </c>
      <c r="T144" s="39">
        <f t="shared" si="24"/>
        <v>0.13133901742086332</v>
      </c>
      <c r="U144" s="39">
        <f t="shared" si="25"/>
        <v>3.7372394519281281E-2</v>
      </c>
      <c r="V144" s="39">
        <f t="shared" si="26"/>
        <v>7.1497294962002397E-2</v>
      </c>
    </row>
    <row r="145" spans="1:22" s="22" customFormat="1" x14ac:dyDescent="0.35">
      <c r="A145" s="37" t="s">
        <v>445</v>
      </c>
      <c r="B145" s="11">
        <v>5064576.01</v>
      </c>
      <c r="C145" s="11">
        <v>5883889.0899999999</v>
      </c>
      <c r="D145" s="11">
        <f t="shared" si="18"/>
        <v>10948465.1</v>
      </c>
      <c r="E145" s="11">
        <v>373400</v>
      </c>
      <c r="F145" s="11">
        <v>17291186.510000002</v>
      </c>
      <c r="G145" s="11">
        <v>548599</v>
      </c>
      <c r="H145" s="11">
        <v>160400</v>
      </c>
      <c r="I145" s="11">
        <f t="shared" si="19"/>
        <v>18373585.510000002</v>
      </c>
      <c r="J145" s="38">
        <f t="shared" si="20"/>
        <v>29322050.609999999</v>
      </c>
      <c r="K145" s="11">
        <v>5482498</v>
      </c>
      <c r="L145" s="378">
        <v>4731908.87</v>
      </c>
      <c r="M145" s="11">
        <f t="shared" si="21"/>
        <v>10214406.870000001</v>
      </c>
      <c r="N145" s="465">
        <v>118200</v>
      </c>
      <c r="O145" s="378">
        <v>10097896.290000003</v>
      </c>
      <c r="P145" s="378">
        <v>484931</v>
      </c>
      <c r="Q145" s="466">
        <v>994723</v>
      </c>
      <c r="R145" s="11">
        <f t="shared" si="22"/>
        <v>11695750.290000003</v>
      </c>
      <c r="S145" s="38">
        <f t="shared" si="23"/>
        <v>21910157.160000004</v>
      </c>
      <c r="T145" s="39">
        <f t="shared" si="24"/>
        <v>-6.7046679447331725E-2</v>
      </c>
      <c r="U145" s="381">
        <f t="shared" si="25"/>
        <v>-0.36344758165821922</v>
      </c>
      <c r="V145" s="39">
        <f t="shared" si="26"/>
        <v>-0.25277541289940486</v>
      </c>
    </row>
    <row r="146" spans="1:22" s="22" customFormat="1" x14ac:dyDescent="0.35">
      <c r="A146" s="50" t="s">
        <v>446</v>
      </c>
      <c r="B146" s="48">
        <v>1634146</v>
      </c>
      <c r="C146" s="48">
        <v>1037071.66</v>
      </c>
      <c r="D146" s="48">
        <f t="shared" si="18"/>
        <v>2671217.66</v>
      </c>
      <c r="E146" s="48"/>
      <c r="F146" s="48">
        <v>5882733.4699999997</v>
      </c>
      <c r="G146" s="48">
        <v>1517227</v>
      </c>
      <c r="H146" s="48">
        <v>2309443</v>
      </c>
      <c r="I146" s="48">
        <f t="shared" si="19"/>
        <v>9709403.4699999988</v>
      </c>
      <c r="J146" s="49">
        <f t="shared" si="20"/>
        <v>12380621.129999999</v>
      </c>
      <c r="K146" s="11">
        <v>1768777</v>
      </c>
      <c r="L146" s="378">
        <v>912348.47</v>
      </c>
      <c r="M146" s="11">
        <f t="shared" si="21"/>
        <v>2681125.4699999997</v>
      </c>
      <c r="N146" s="48"/>
      <c r="O146" s="378">
        <v>3316384.73</v>
      </c>
      <c r="P146" s="378">
        <v>1800988</v>
      </c>
      <c r="Q146" s="466">
        <v>1203414</v>
      </c>
      <c r="R146" s="11">
        <f t="shared" si="22"/>
        <v>6320786.7300000004</v>
      </c>
      <c r="S146" s="38">
        <f t="shared" si="23"/>
        <v>9001912.1999999993</v>
      </c>
      <c r="T146" s="39">
        <f t="shared" si="24"/>
        <v>3.7090987186718396E-3</v>
      </c>
      <c r="U146" s="381">
        <f t="shared" si="25"/>
        <v>-0.34900359743727888</v>
      </c>
      <c r="V146" s="39">
        <f t="shared" si="26"/>
        <v>-0.27290302275811584</v>
      </c>
    </row>
    <row r="147" spans="1:22" s="22" customFormat="1" x14ac:dyDescent="0.35">
      <c r="A147" s="50" t="s">
        <v>447</v>
      </c>
      <c r="B147" s="48">
        <v>666962</v>
      </c>
      <c r="C147" s="48">
        <v>146687.44</v>
      </c>
      <c r="D147" s="48">
        <f t="shared" si="18"/>
        <v>813649.44</v>
      </c>
      <c r="E147" s="48"/>
      <c r="F147" s="48">
        <v>1381476.34</v>
      </c>
      <c r="G147" s="48">
        <v>165865</v>
      </c>
      <c r="H147" s="48">
        <v>122866</v>
      </c>
      <c r="I147" s="48">
        <f t="shared" si="19"/>
        <v>1670207.34</v>
      </c>
      <c r="J147" s="49">
        <f t="shared" si="20"/>
        <v>2483856.7800000003</v>
      </c>
      <c r="K147" s="11">
        <v>670592.5</v>
      </c>
      <c r="L147" s="378">
        <v>92485.16</v>
      </c>
      <c r="M147" s="11">
        <f t="shared" si="21"/>
        <v>763077.66</v>
      </c>
      <c r="N147" s="48"/>
      <c r="O147" s="378">
        <v>1411671.39</v>
      </c>
      <c r="P147" s="378">
        <v>197058</v>
      </c>
      <c r="Q147" s="466">
        <v>622441</v>
      </c>
      <c r="R147" s="11">
        <f t="shared" si="22"/>
        <v>2231170.3899999997</v>
      </c>
      <c r="S147" s="38">
        <f t="shared" si="23"/>
        <v>2994248.05</v>
      </c>
      <c r="T147" s="39">
        <f t="shared" si="24"/>
        <v>-6.215426142246213E-2</v>
      </c>
      <c r="U147" s="381">
        <f t="shared" si="25"/>
        <v>0.3358643184983246</v>
      </c>
      <c r="V147" s="39">
        <f t="shared" si="26"/>
        <v>0.20548337332074335</v>
      </c>
    </row>
    <row r="148" spans="1:22" s="22" customFormat="1" x14ac:dyDescent="0.35">
      <c r="A148" s="379" t="s">
        <v>448</v>
      </c>
      <c r="B148" s="48">
        <v>4889616</v>
      </c>
      <c r="C148" s="48">
        <v>7143558.9799999995</v>
      </c>
      <c r="D148" s="48">
        <f t="shared" si="18"/>
        <v>12033174.98</v>
      </c>
      <c r="E148" s="48">
        <v>45280</v>
      </c>
      <c r="F148" s="48">
        <v>11303173.43</v>
      </c>
      <c r="G148" s="48">
        <v>490093</v>
      </c>
      <c r="H148" s="48">
        <v>97295.71</v>
      </c>
      <c r="I148" s="48">
        <f t="shared" si="19"/>
        <v>11935842.140000001</v>
      </c>
      <c r="J148" s="49">
        <f t="shared" si="20"/>
        <v>23969017.120000001</v>
      </c>
      <c r="K148" s="11">
        <v>5066838.5</v>
      </c>
      <c r="L148" s="378">
        <v>6093131.919999999</v>
      </c>
      <c r="M148" s="11">
        <f t="shared" si="21"/>
        <v>11159970.419999998</v>
      </c>
      <c r="N148" s="465">
        <v>24200</v>
      </c>
      <c r="O148" s="378">
        <v>8554584.9800000004</v>
      </c>
      <c r="P148" s="378">
        <v>546543.05000000005</v>
      </c>
      <c r="Q148" s="466">
        <v>76249</v>
      </c>
      <c r="R148" s="11">
        <f t="shared" si="22"/>
        <v>9201577.0300000012</v>
      </c>
      <c r="S148" s="38">
        <f t="shared" si="23"/>
        <v>20361547.449999999</v>
      </c>
      <c r="T148" s="39">
        <f t="shared" si="24"/>
        <v>-7.2566430842344681E-2</v>
      </c>
      <c r="U148" s="381">
        <f t="shared" si="25"/>
        <v>-0.22908020045244995</v>
      </c>
      <c r="V148" s="39">
        <f t="shared" si="26"/>
        <v>-0.15050553186805024</v>
      </c>
    </row>
    <row r="149" spans="1:22" s="22" customFormat="1" x14ac:dyDescent="0.35">
      <c r="A149" s="50" t="s">
        <v>449</v>
      </c>
      <c r="B149" s="48">
        <v>2212899.9</v>
      </c>
      <c r="C149" s="48">
        <v>1548162.5999999999</v>
      </c>
      <c r="D149" s="48">
        <f t="shared" si="18"/>
        <v>3761062.5</v>
      </c>
      <c r="E149" s="48"/>
      <c r="F149" s="48">
        <v>3435254.62</v>
      </c>
      <c r="G149" s="48">
        <v>1278423</v>
      </c>
      <c r="H149" s="48">
        <v>1641806.26</v>
      </c>
      <c r="I149" s="48">
        <f t="shared" si="19"/>
        <v>6355483.8799999999</v>
      </c>
      <c r="J149" s="49">
        <f t="shared" si="20"/>
        <v>10116546.379999999</v>
      </c>
      <c r="K149" s="11">
        <v>2291624.4</v>
      </c>
      <c r="L149" s="378">
        <v>1702522.42</v>
      </c>
      <c r="M149" s="11">
        <f t="shared" si="21"/>
        <v>3994146.82</v>
      </c>
      <c r="N149" s="48"/>
      <c r="O149" s="378">
        <v>6848001.2600000007</v>
      </c>
      <c r="P149" s="378">
        <v>1163052.29</v>
      </c>
      <c r="Q149" s="466">
        <v>1362681.03</v>
      </c>
      <c r="R149" s="11">
        <f t="shared" si="22"/>
        <v>9373734.5800000001</v>
      </c>
      <c r="S149" s="38">
        <f t="shared" si="23"/>
        <v>13367881.4</v>
      </c>
      <c r="T149" s="39">
        <f t="shared" si="24"/>
        <v>6.1972998321617852E-2</v>
      </c>
      <c r="U149" s="381">
        <f t="shared" si="25"/>
        <v>0.47490494146293077</v>
      </c>
      <c r="V149" s="39">
        <f t="shared" si="26"/>
        <v>0.32138784303186296</v>
      </c>
    </row>
    <row r="150" spans="1:22" s="22" customFormat="1" x14ac:dyDescent="0.35">
      <c r="A150" s="29" t="s">
        <v>450</v>
      </c>
      <c r="B150" s="11">
        <v>1339603.5</v>
      </c>
      <c r="C150" s="11">
        <v>837788.95000000007</v>
      </c>
      <c r="D150" s="11">
        <f t="shared" si="18"/>
        <v>2177392.4500000002</v>
      </c>
      <c r="E150" s="11">
        <v>62580</v>
      </c>
      <c r="F150" s="11">
        <v>3299872.4899999998</v>
      </c>
      <c r="G150" s="11">
        <v>338088</v>
      </c>
      <c r="H150" s="11">
        <v>33554</v>
      </c>
      <c r="I150" s="11">
        <f t="shared" si="19"/>
        <v>3734094.4899999998</v>
      </c>
      <c r="J150" s="38">
        <f t="shared" si="20"/>
        <v>5911486.9399999995</v>
      </c>
      <c r="K150" s="11">
        <v>1413563.5</v>
      </c>
      <c r="L150" s="378">
        <v>1047546.83</v>
      </c>
      <c r="M150" s="11">
        <f t="shared" si="21"/>
        <v>2461110.33</v>
      </c>
      <c r="N150" s="465">
        <v>135240</v>
      </c>
      <c r="O150" s="378">
        <v>3115105.62</v>
      </c>
      <c r="P150" s="378">
        <v>500136</v>
      </c>
      <c r="Q150" s="466">
        <v>321719</v>
      </c>
      <c r="R150" s="11">
        <f t="shared" si="22"/>
        <v>4072200.62</v>
      </c>
      <c r="S150" s="38">
        <f t="shared" si="23"/>
        <v>6533310.9500000002</v>
      </c>
      <c r="T150" s="39">
        <f t="shared" si="24"/>
        <v>0.13030167345349244</v>
      </c>
      <c r="U150" s="39">
        <f t="shared" si="25"/>
        <v>9.0545681397580374E-2</v>
      </c>
      <c r="V150" s="39">
        <f t="shared" si="26"/>
        <v>0.10518910323432107</v>
      </c>
    </row>
    <row r="151" spans="1:22" s="22" customFormat="1" x14ac:dyDescent="0.35">
      <c r="A151" s="379" t="s">
        <v>451</v>
      </c>
      <c r="B151" s="48">
        <v>4612970.6800000006</v>
      </c>
      <c r="C151" s="48">
        <v>5694371.7999999998</v>
      </c>
      <c r="D151" s="48">
        <f t="shared" si="18"/>
        <v>10307342.48</v>
      </c>
      <c r="E151" s="48">
        <v>288180</v>
      </c>
      <c r="F151" s="48">
        <v>7664631.6100000003</v>
      </c>
      <c r="G151" s="48">
        <v>713611.99</v>
      </c>
      <c r="H151" s="48">
        <v>2301</v>
      </c>
      <c r="I151" s="48">
        <f t="shared" si="19"/>
        <v>8668724.5999999996</v>
      </c>
      <c r="J151" s="49">
        <f t="shared" si="20"/>
        <v>18976067.079999998</v>
      </c>
      <c r="K151" s="11">
        <v>4787522.5599999996</v>
      </c>
      <c r="L151" s="378">
        <v>4898972.4000000004</v>
      </c>
      <c r="M151" s="11">
        <f t="shared" si="21"/>
        <v>9686494.9600000009</v>
      </c>
      <c r="N151" s="465">
        <v>266300</v>
      </c>
      <c r="O151" s="378">
        <v>8265327.5700000031</v>
      </c>
      <c r="P151" s="378">
        <v>792987.62</v>
      </c>
      <c r="Q151" s="466">
        <v>4501</v>
      </c>
      <c r="R151" s="11">
        <f t="shared" si="22"/>
        <v>9329116.1900000032</v>
      </c>
      <c r="S151" s="38">
        <f t="shared" si="23"/>
        <v>19015611.150000006</v>
      </c>
      <c r="T151" s="39">
        <f t="shared" si="24"/>
        <v>-6.0233520056665421E-2</v>
      </c>
      <c r="U151" s="39">
        <f t="shared" si="25"/>
        <v>7.6180940158140864E-2</v>
      </c>
      <c r="V151" s="39">
        <f t="shared" si="26"/>
        <v>2.0838917692109966E-3</v>
      </c>
    </row>
    <row r="152" spans="1:22" s="22" customFormat="1" x14ac:dyDescent="0.35">
      <c r="A152" s="50" t="s">
        <v>452</v>
      </c>
      <c r="B152" s="48">
        <v>2068069</v>
      </c>
      <c r="C152" s="48">
        <v>714828.89</v>
      </c>
      <c r="D152" s="48">
        <f t="shared" si="18"/>
        <v>2782897.89</v>
      </c>
      <c r="E152" s="48"/>
      <c r="F152" s="48">
        <v>2581949.4399999999</v>
      </c>
      <c r="G152" s="48">
        <v>1123429.8999999999</v>
      </c>
      <c r="H152" s="48">
        <v>1467144.13</v>
      </c>
      <c r="I152" s="48">
        <f t="shared" si="19"/>
        <v>5172523.47</v>
      </c>
      <c r="J152" s="49">
        <f t="shared" si="20"/>
        <v>7955421.3599999994</v>
      </c>
      <c r="K152" s="11">
        <v>2018327.5</v>
      </c>
      <c r="L152" s="378">
        <v>2180619.7200000002</v>
      </c>
      <c r="M152" s="11">
        <f t="shared" si="21"/>
        <v>4198947.2200000007</v>
      </c>
      <c r="N152" s="48"/>
      <c r="O152" s="378">
        <v>5083517.62</v>
      </c>
      <c r="P152" s="378">
        <v>1125231.2</v>
      </c>
      <c r="Q152" s="466">
        <v>3319374.32</v>
      </c>
      <c r="R152" s="11">
        <f t="shared" si="22"/>
        <v>9528123.1400000006</v>
      </c>
      <c r="S152" s="38">
        <f t="shared" si="23"/>
        <v>13727070.360000001</v>
      </c>
      <c r="T152" s="381">
        <f t="shared" si="24"/>
        <v>0.50883984464122778</v>
      </c>
      <c r="U152" s="381">
        <f t="shared" si="25"/>
        <v>0.84206474755734673</v>
      </c>
      <c r="V152" s="39">
        <f t="shared" si="26"/>
        <v>0.72549884397323772</v>
      </c>
    </row>
    <row r="153" spans="1:22" s="22" customFormat="1" x14ac:dyDescent="0.35">
      <c r="A153" s="37" t="s">
        <v>453</v>
      </c>
      <c r="B153" s="11">
        <v>1857747</v>
      </c>
      <c r="C153" s="11">
        <v>461234.87999999995</v>
      </c>
      <c r="D153" s="11">
        <f t="shared" si="18"/>
        <v>2318981.88</v>
      </c>
      <c r="E153" s="11"/>
      <c r="F153" s="11">
        <v>1255098.6800000002</v>
      </c>
      <c r="G153" s="11">
        <v>143024</v>
      </c>
      <c r="H153" s="11">
        <v>89715</v>
      </c>
      <c r="I153" s="11">
        <f t="shared" si="19"/>
        <v>1487837.6800000002</v>
      </c>
      <c r="J153" s="38">
        <f t="shared" si="20"/>
        <v>3806819.56</v>
      </c>
      <c r="K153" s="11">
        <v>1968532</v>
      </c>
      <c r="L153" s="378">
        <v>479983.7</v>
      </c>
      <c r="M153" s="11">
        <f t="shared" si="21"/>
        <v>2448515.7000000002</v>
      </c>
      <c r="N153" s="11"/>
      <c r="O153" s="378">
        <v>1631523.12</v>
      </c>
      <c r="P153" s="378">
        <v>296830</v>
      </c>
      <c r="Q153" s="466">
        <v>174541</v>
      </c>
      <c r="R153" s="11">
        <f t="shared" si="22"/>
        <v>2102894.12</v>
      </c>
      <c r="S153" s="38">
        <f t="shared" si="23"/>
        <v>4551409.82</v>
      </c>
      <c r="T153" s="39">
        <f t="shared" si="24"/>
        <v>5.585805612245677E-2</v>
      </c>
      <c r="U153" s="381">
        <f t="shared" si="25"/>
        <v>0.41338947673377913</v>
      </c>
      <c r="V153" s="39">
        <f t="shared" si="26"/>
        <v>0.19559378853249357</v>
      </c>
    </row>
    <row r="154" spans="1:22" s="22" customFormat="1" x14ac:dyDescent="0.35">
      <c r="A154" s="37" t="s">
        <v>454</v>
      </c>
      <c r="B154" s="11">
        <v>4945577.1100000003</v>
      </c>
      <c r="C154" s="11">
        <v>4177964.2099999995</v>
      </c>
      <c r="D154" s="11">
        <f t="shared" si="18"/>
        <v>9123541.3200000003</v>
      </c>
      <c r="E154" s="11">
        <v>148880</v>
      </c>
      <c r="F154" s="11">
        <v>17817600.560000002</v>
      </c>
      <c r="G154" s="11">
        <v>372039</v>
      </c>
      <c r="H154" s="11">
        <v>109009</v>
      </c>
      <c r="I154" s="11">
        <f t="shared" si="19"/>
        <v>18447528.560000002</v>
      </c>
      <c r="J154" s="38">
        <f t="shared" si="20"/>
        <v>27571069.880000003</v>
      </c>
      <c r="K154" s="11">
        <v>5231817.5</v>
      </c>
      <c r="L154" s="378">
        <v>3338387.47</v>
      </c>
      <c r="M154" s="11">
        <f t="shared" si="21"/>
        <v>8570204.9700000007</v>
      </c>
      <c r="N154" s="465">
        <v>161220</v>
      </c>
      <c r="O154" s="378">
        <v>10805820.550000001</v>
      </c>
      <c r="P154" s="378">
        <v>611982.30000000005</v>
      </c>
      <c r="Q154" s="466">
        <v>25826.06</v>
      </c>
      <c r="R154" s="11">
        <f t="shared" si="22"/>
        <v>11604848.910000002</v>
      </c>
      <c r="S154" s="38">
        <f t="shared" si="23"/>
        <v>20175053.880000003</v>
      </c>
      <c r="T154" s="39">
        <f t="shared" si="24"/>
        <v>-6.0649295113840686E-2</v>
      </c>
      <c r="U154" s="381">
        <f t="shared" si="25"/>
        <v>-0.37092663267843179</v>
      </c>
      <c r="V154" s="39">
        <f t="shared" si="26"/>
        <v>-0.26825277481760162</v>
      </c>
    </row>
    <row r="155" spans="1:22" s="22" customFormat="1" x14ac:dyDescent="0.35">
      <c r="A155" s="50" t="s">
        <v>455</v>
      </c>
      <c r="B155" s="48">
        <v>2489887.5</v>
      </c>
      <c r="C155" s="48">
        <v>624315.58000000007</v>
      </c>
      <c r="D155" s="48">
        <f t="shared" si="18"/>
        <v>3114203.08</v>
      </c>
      <c r="E155" s="48"/>
      <c r="F155" s="48">
        <v>3612725.27</v>
      </c>
      <c r="G155" s="48">
        <v>808150.14999999991</v>
      </c>
      <c r="H155" s="48">
        <v>908295</v>
      </c>
      <c r="I155" s="48">
        <f t="shared" si="19"/>
        <v>5329170.42</v>
      </c>
      <c r="J155" s="49">
        <f t="shared" si="20"/>
        <v>8443373.5</v>
      </c>
      <c r="K155" s="11">
        <v>2530735</v>
      </c>
      <c r="L155" s="378">
        <v>749933.2</v>
      </c>
      <c r="M155" s="11">
        <f t="shared" si="21"/>
        <v>3280668.2</v>
      </c>
      <c r="N155" s="48"/>
      <c r="O155" s="378">
        <v>2963816.67</v>
      </c>
      <c r="P155" s="378">
        <v>807657.14</v>
      </c>
      <c r="Q155" s="466">
        <v>1616062.13</v>
      </c>
      <c r="R155" s="11">
        <f t="shared" si="22"/>
        <v>5387535.9399999995</v>
      </c>
      <c r="S155" s="38">
        <f t="shared" si="23"/>
        <v>8668204.1400000006</v>
      </c>
      <c r="T155" s="39">
        <f t="shared" si="24"/>
        <v>5.345352108507969E-2</v>
      </c>
      <c r="U155" s="39">
        <f t="shared" si="25"/>
        <v>1.0952083607789664E-2</v>
      </c>
      <c r="V155" s="39">
        <f t="shared" si="26"/>
        <v>2.6628058086024572E-2</v>
      </c>
    </row>
    <row r="156" spans="1:22" s="22" customFormat="1" x14ac:dyDescent="0.35">
      <c r="A156" s="379" t="s">
        <v>587</v>
      </c>
      <c r="B156" s="48">
        <v>824124</v>
      </c>
      <c r="C156" s="48">
        <v>325976.08</v>
      </c>
      <c r="D156" s="48">
        <f t="shared" si="18"/>
        <v>1150100.08</v>
      </c>
      <c r="E156" s="48">
        <v>45360</v>
      </c>
      <c r="F156" s="48">
        <v>907649.12</v>
      </c>
      <c r="G156" s="48">
        <v>179126.9</v>
      </c>
      <c r="H156" s="48">
        <v>80850</v>
      </c>
      <c r="I156" s="48">
        <f t="shared" si="19"/>
        <v>1212986.02</v>
      </c>
      <c r="J156" s="49">
        <f t="shared" si="20"/>
        <v>2363086.1</v>
      </c>
      <c r="K156" s="11">
        <v>823985.65</v>
      </c>
      <c r="L156" s="378">
        <v>267427.71000000002</v>
      </c>
      <c r="M156" s="11">
        <f t="shared" si="21"/>
        <v>1091413.3600000001</v>
      </c>
      <c r="N156" s="465">
        <v>43200</v>
      </c>
      <c r="O156" s="378">
        <v>1198430.18</v>
      </c>
      <c r="P156" s="378">
        <v>214757</v>
      </c>
      <c r="Q156" s="466">
        <v>252323</v>
      </c>
      <c r="R156" s="11">
        <f t="shared" si="22"/>
        <v>1708710.18</v>
      </c>
      <c r="S156" s="38">
        <f t="shared" si="23"/>
        <v>2800123.54</v>
      </c>
      <c r="T156" s="39">
        <f t="shared" si="24"/>
        <v>-5.1027489712025732E-2</v>
      </c>
      <c r="U156" s="381">
        <f t="shared" si="25"/>
        <v>0.40868085190297571</v>
      </c>
      <c r="V156" s="39">
        <f t="shared" si="26"/>
        <v>0.18494351094528461</v>
      </c>
    </row>
    <row r="157" spans="1:22" s="22" customFormat="1" x14ac:dyDescent="0.35">
      <c r="A157" s="37" t="s">
        <v>588</v>
      </c>
      <c r="B157" s="11">
        <v>4923604.09</v>
      </c>
      <c r="C157" s="11">
        <v>5961441.830000001</v>
      </c>
      <c r="D157" s="11">
        <f t="shared" si="18"/>
        <v>10885045.920000002</v>
      </c>
      <c r="E157" s="11">
        <v>22260</v>
      </c>
      <c r="F157" s="11">
        <v>12640119.08</v>
      </c>
      <c r="G157" s="11">
        <v>135953</v>
      </c>
      <c r="H157" s="11">
        <v>295064</v>
      </c>
      <c r="I157" s="11">
        <f t="shared" si="19"/>
        <v>13093396.08</v>
      </c>
      <c r="J157" s="38">
        <f t="shared" si="20"/>
        <v>23978442</v>
      </c>
      <c r="K157" s="11">
        <v>5280294.2300000004</v>
      </c>
      <c r="L157" s="378">
        <v>5126544.5999999996</v>
      </c>
      <c r="M157" s="11">
        <f t="shared" si="21"/>
        <v>10406838.83</v>
      </c>
      <c r="N157" s="465">
        <v>7500</v>
      </c>
      <c r="O157" s="378">
        <v>11263876.889999997</v>
      </c>
      <c r="P157" s="378">
        <v>163581</v>
      </c>
      <c r="Q157" s="466">
        <v>136222</v>
      </c>
      <c r="R157" s="11">
        <f t="shared" si="22"/>
        <v>11571179.889999997</v>
      </c>
      <c r="S157" s="38">
        <f t="shared" si="23"/>
        <v>21978018.719999999</v>
      </c>
      <c r="T157" s="39">
        <f t="shared" si="24"/>
        <v>-4.3932482555847745E-2</v>
      </c>
      <c r="U157" s="39">
        <f t="shared" si="25"/>
        <v>-0.11625831684150834</v>
      </c>
      <c r="V157" s="39">
        <f t="shared" si="26"/>
        <v>-8.3425907321251366E-2</v>
      </c>
    </row>
    <row r="158" spans="1:22" s="22" customFormat="1" x14ac:dyDescent="0.35">
      <c r="A158" s="29" t="s">
        <v>589</v>
      </c>
      <c r="B158" s="11">
        <v>1965803</v>
      </c>
      <c r="C158" s="11">
        <v>789859.85000000009</v>
      </c>
      <c r="D158" s="11">
        <f t="shared" si="18"/>
        <v>2755662.85</v>
      </c>
      <c r="E158" s="11"/>
      <c r="F158" s="11">
        <v>4665877.7</v>
      </c>
      <c r="G158" s="11">
        <v>1055888.3999999999</v>
      </c>
      <c r="H158" s="11">
        <v>1189268.2</v>
      </c>
      <c r="I158" s="11">
        <f t="shared" si="19"/>
        <v>6911034.2999999998</v>
      </c>
      <c r="J158" s="38">
        <f t="shared" si="20"/>
        <v>9666697.1500000004</v>
      </c>
      <c r="K158" s="11">
        <v>2007070</v>
      </c>
      <c r="L158" s="378">
        <v>972256.02</v>
      </c>
      <c r="M158" s="11">
        <f t="shared" si="21"/>
        <v>2979326.02</v>
      </c>
      <c r="N158" s="465">
        <v>7800</v>
      </c>
      <c r="O158" s="378">
        <v>4389962</v>
      </c>
      <c r="P158" s="378">
        <v>1070974</v>
      </c>
      <c r="Q158" s="466">
        <v>476460.22</v>
      </c>
      <c r="R158" s="11">
        <f t="shared" si="22"/>
        <v>5945196.2199999997</v>
      </c>
      <c r="S158" s="38">
        <f t="shared" si="23"/>
        <v>8924522.2400000002</v>
      </c>
      <c r="T158" s="39">
        <f t="shared" si="24"/>
        <v>8.1164925527809004E-2</v>
      </c>
      <c r="U158" s="39">
        <f t="shared" si="25"/>
        <v>-0.13975304391124208</v>
      </c>
      <c r="V158" s="39">
        <f t="shared" si="26"/>
        <v>-7.6776472716950706E-2</v>
      </c>
    </row>
    <row r="159" spans="1:22" s="22" customFormat="1" x14ac:dyDescent="0.35">
      <c r="A159" s="37" t="s">
        <v>590</v>
      </c>
      <c r="B159" s="11">
        <v>1838580</v>
      </c>
      <c r="C159" s="11">
        <v>982832.1399999999</v>
      </c>
      <c r="D159" s="11">
        <f t="shared" si="18"/>
        <v>2821412.1399999997</v>
      </c>
      <c r="E159" s="11"/>
      <c r="F159" s="11">
        <v>1486021.1300000001</v>
      </c>
      <c r="G159" s="11">
        <v>384746</v>
      </c>
      <c r="H159" s="11">
        <v>122000</v>
      </c>
      <c r="I159" s="11">
        <f t="shared" si="19"/>
        <v>1992767.1300000001</v>
      </c>
      <c r="J159" s="38">
        <f t="shared" si="20"/>
        <v>4814179.2699999996</v>
      </c>
      <c r="K159" s="11">
        <v>1958461</v>
      </c>
      <c r="L159" s="378">
        <v>686019.58</v>
      </c>
      <c r="M159" s="11">
        <f t="shared" si="21"/>
        <v>2644480.58</v>
      </c>
      <c r="N159" s="11"/>
      <c r="O159" s="378">
        <v>1282032.19</v>
      </c>
      <c r="P159" s="378">
        <v>405042</v>
      </c>
      <c r="Q159" s="466">
        <v>455321</v>
      </c>
      <c r="R159" s="11">
        <f t="shared" si="22"/>
        <v>2142395.19</v>
      </c>
      <c r="S159" s="38">
        <f t="shared" si="23"/>
        <v>4786875.7699999996</v>
      </c>
      <c r="T159" s="39">
        <f t="shared" si="24"/>
        <v>-6.2710285212000116E-2</v>
      </c>
      <c r="U159" s="39">
        <f t="shared" si="25"/>
        <v>7.5085572090904482E-2</v>
      </c>
      <c r="V159" s="39">
        <f t="shared" si="26"/>
        <v>-5.6714755451971362E-3</v>
      </c>
    </row>
    <row r="160" spans="1:22" s="22" customFormat="1" x14ac:dyDescent="0.35">
      <c r="A160" s="379" t="s">
        <v>591</v>
      </c>
      <c r="B160" s="48">
        <v>4690062.38</v>
      </c>
      <c r="C160" s="48">
        <v>5428102.4500000011</v>
      </c>
      <c r="D160" s="48">
        <f t="shared" si="18"/>
        <v>10118164.830000002</v>
      </c>
      <c r="E160" s="48">
        <v>248250</v>
      </c>
      <c r="F160" s="48">
        <v>9635355.2400000002</v>
      </c>
      <c r="G160" s="48">
        <v>803741</v>
      </c>
      <c r="H160" s="48">
        <v>5490</v>
      </c>
      <c r="I160" s="48">
        <f t="shared" si="19"/>
        <v>10692836.24</v>
      </c>
      <c r="J160" s="49">
        <f t="shared" si="20"/>
        <v>20811001.07</v>
      </c>
      <c r="K160" s="11">
        <v>4931197.75</v>
      </c>
      <c r="L160" s="378">
        <v>4380453.71</v>
      </c>
      <c r="M160" s="11">
        <f t="shared" si="21"/>
        <v>9311651.4600000009</v>
      </c>
      <c r="N160" s="465">
        <v>256540</v>
      </c>
      <c r="O160" s="378">
        <v>9314959.8199999984</v>
      </c>
      <c r="P160" s="378">
        <v>779068.82</v>
      </c>
      <c r="Q160" s="466">
        <v>78905.56</v>
      </c>
      <c r="R160" s="11">
        <f t="shared" si="22"/>
        <v>10429474.199999999</v>
      </c>
      <c r="S160" s="38">
        <f t="shared" si="23"/>
        <v>19741125.66</v>
      </c>
      <c r="T160" s="39">
        <f t="shared" si="24"/>
        <v>-7.9709451619993113E-2</v>
      </c>
      <c r="U160" s="39">
        <f t="shared" si="25"/>
        <v>-2.4629764646989578E-2</v>
      </c>
      <c r="V160" s="39">
        <f t="shared" si="26"/>
        <v>-5.1409127624440609E-2</v>
      </c>
    </row>
    <row r="161" spans="1:22" s="22" customFormat="1" x14ac:dyDescent="0.35">
      <c r="A161" s="29" t="s">
        <v>592</v>
      </c>
      <c r="B161" s="11">
        <v>1841825.5</v>
      </c>
      <c r="C161" s="11">
        <v>410317.77999999997</v>
      </c>
      <c r="D161" s="11">
        <f t="shared" si="18"/>
        <v>2252143.2799999998</v>
      </c>
      <c r="E161" s="11">
        <v>261900</v>
      </c>
      <c r="F161" s="11">
        <v>4865705.99</v>
      </c>
      <c r="G161" s="11">
        <v>1069854.6099999999</v>
      </c>
      <c r="H161" s="11">
        <v>2724835</v>
      </c>
      <c r="I161" s="11">
        <f t="shared" si="19"/>
        <v>8922295.5999999996</v>
      </c>
      <c r="J161" s="38">
        <f t="shared" si="20"/>
        <v>11174438.879999999</v>
      </c>
      <c r="K161" s="11">
        <v>1876452</v>
      </c>
      <c r="L161" s="378">
        <v>765169.08</v>
      </c>
      <c r="M161" s="11">
        <f t="shared" si="21"/>
        <v>2641621.08</v>
      </c>
      <c r="N161" s="465">
        <v>193600</v>
      </c>
      <c r="O161" s="378">
        <v>6155518.8800000008</v>
      </c>
      <c r="P161" s="378">
        <v>1289594.01</v>
      </c>
      <c r="Q161" s="466">
        <v>1334166</v>
      </c>
      <c r="R161" s="11">
        <f t="shared" si="22"/>
        <v>8972878.8900000006</v>
      </c>
      <c r="S161" s="38">
        <f t="shared" si="23"/>
        <v>11614499.970000001</v>
      </c>
      <c r="T161" s="39">
        <f t="shared" si="24"/>
        <v>0.17293651050478473</v>
      </c>
      <c r="U161" s="39">
        <f t="shared" si="25"/>
        <v>5.6693133995696096E-3</v>
      </c>
      <c r="V161" s="39">
        <f t="shared" si="26"/>
        <v>3.9381045860622375E-2</v>
      </c>
    </row>
    <row r="162" spans="1:22" s="22" customFormat="1" x14ac:dyDescent="0.35">
      <c r="A162" s="379" t="s">
        <v>593</v>
      </c>
      <c r="B162" s="48">
        <v>784810</v>
      </c>
      <c r="C162" s="48">
        <v>288864.01999999996</v>
      </c>
      <c r="D162" s="48">
        <f t="shared" si="18"/>
        <v>1073674.02</v>
      </c>
      <c r="E162" s="48"/>
      <c r="F162" s="48">
        <v>4201946.09</v>
      </c>
      <c r="G162" s="48">
        <v>436941</v>
      </c>
      <c r="H162" s="48">
        <v>900064</v>
      </c>
      <c r="I162" s="48">
        <f t="shared" si="19"/>
        <v>5538951.0899999999</v>
      </c>
      <c r="J162" s="49">
        <f t="shared" si="20"/>
        <v>6612625.1099999994</v>
      </c>
      <c r="K162" s="11">
        <v>943736</v>
      </c>
      <c r="L162" s="378">
        <v>911241.4</v>
      </c>
      <c r="M162" s="11">
        <f t="shared" si="21"/>
        <v>1854977.4</v>
      </c>
      <c r="N162" s="48"/>
      <c r="O162" s="378">
        <v>5066905.2300000004</v>
      </c>
      <c r="P162" s="378">
        <v>450459</v>
      </c>
      <c r="Q162" s="466">
        <v>478871</v>
      </c>
      <c r="R162" s="11">
        <f t="shared" si="22"/>
        <v>5996235.2300000004</v>
      </c>
      <c r="S162" s="38">
        <f t="shared" si="23"/>
        <v>7851212.6300000008</v>
      </c>
      <c r="T162" s="381">
        <f t="shared" si="24"/>
        <v>0.72769142723598723</v>
      </c>
      <c r="U162" s="39">
        <f t="shared" si="25"/>
        <v>8.2557894548948005E-2</v>
      </c>
      <c r="V162" s="39">
        <f t="shared" si="26"/>
        <v>0.18730647804711276</v>
      </c>
    </row>
    <row r="163" spans="1:22" s="22" customFormat="1" x14ac:dyDescent="0.35">
      <c r="A163" s="50" t="s">
        <v>594</v>
      </c>
      <c r="B163" s="48">
        <v>1932384.5</v>
      </c>
      <c r="C163" s="48">
        <v>586339.85000000009</v>
      </c>
      <c r="D163" s="48">
        <f t="shared" si="18"/>
        <v>2518724.35</v>
      </c>
      <c r="E163" s="48"/>
      <c r="F163" s="48">
        <v>1752889.1800000002</v>
      </c>
      <c r="G163" s="48">
        <v>183216</v>
      </c>
      <c r="H163" s="48">
        <v>242430</v>
      </c>
      <c r="I163" s="48">
        <f t="shared" si="19"/>
        <v>2178535.1800000002</v>
      </c>
      <c r="J163" s="49">
        <f t="shared" si="20"/>
        <v>4697259.53</v>
      </c>
      <c r="K163" s="11">
        <v>2168796.08</v>
      </c>
      <c r="L163" s="378">
        <v>501647.1</v>
      </c>
      <c r="M163" s="11">
        <f t="shared" si="21"/>
        <v>2670443.1800000002</v>
      </c>
      <c r="N163" s="48"/>
      <c r="O163" s="378">
        <v>3661981.38</v>
      </c>
      <c r="P163" s="378">
        <v>191571</v>
      </c>
      <c r="Q163" s="466">
        <v>215038</v>
      </c>
      <c r="R163" s="11">
        <f t="shared" si="22"/>
        <v>4068590.38</v>
      </c>
      <c r="S163" s="38">
        <f t="shared" si="23"/>
        <v>6739033.5600000005</v>
      </c>
      <c r="T163" s="39">
        <f t="shared" si="24"/>
        <v>6.0236377196258128E-2</v>
      </c>
      <c r="U163" s="381">
        <f t="shared" si="25"/>
        <v>0.86758075671745616</v>
      </c>
      <c r="V163" s="39">
        <f t="shared" si="26"/>
        <v>0.43467345522634987</v>
      </c>
    </row>
    <row r="164" spans="1:22" s="22" customFormat="1" x14ac:dyDescent="0.35">
      <c r="A164" s="50" t="s">
        <v>595</v>
      </c>
      <c r="B164" s="48">
        <v>1707408.92</v>
      </c>
      <c r="C164" s="48">
        <v>520982.76000000007</v>
      </c>
      <c r="D164" s="48">
        <f t="shared" si="18"/>
        <v>2228391.6800000002</v>
      </c>
      <c r="E164" s="48"/>
      <c r="F164" s="48">
        <v>2112832.7600000002</v>
      </c>
      <c r="G164" s="48">
        <v>119736</v>
      </c>
      <c r="H164" s="48">
        <v>186508</v>
      </c>
      <c r="I164" s="48">
        <f t="shared" si="19"/>
        <v>2419076.7600000002</v>
      </c>
      <c r="J164" s="49">
        <f t="shared" si="20"/>
        <v>4647468.4400000004</v>
      </c>
      <c r="K164" s="11">
        <v>2143929.2200000002</v>
      </c>
      <c r="L164" s="378">
        <v>509129.05</v>
      </c>
      <c r="M164" s="11">
        <f t="shared" si="21"/>
        <v>2653058.27</v>
      </c>
      <c r="N164" s="48"/>
      <c r="O164" s="378">
        <v>2008262.64</v>
      </c>
      <c r="P164" s="378">
        <v>416251</v>
      </c>
      <c r="Q164" s="466">
        <v>424573.5</v>
      </c>
      <c r="R164" s="11">
        <f t="shared" si="22"/>
        <v>2849087.1399999997</v>
      </c>
      <c r="S164" s="38">
        <f t="shared" si="23"/>
        <v>5502145.4100000001</v>
      </c>
      <c r="T164" s="39">
        <f t="shared" si="24"/>
        <v>0.19057089191788754</v>
      </c>
      <c r="U164" s="39">
        <f t="shared" si="25"/>
        <v>0.17775805510198006</v>
      </c>
      <c r="V164" s="39">
        <f t="shared" si="26"/>
        <v>0.1839016189209452</v>
      </c>
    </row>
    <row r="165" spans="1:22" s="22" customFormat="1" x14ac:dyDescent="0.35">
      <c r="A165" s="50" t="s">
        <v>596</v>
      </c>
      <c r="B165" s="48">
        <v>2318126.67</v>
      </c>
      <c r="C165" s="48">
        <v>728032.66999999993</v>
      </c>
      <c r="D165" s="48">
        <f t="shared" si="18"/>
        <v>3046159.34</v>
      </c>
      <c r="E165" s="48">
        <v>54040</v>
      </c>
      <c r="F165" s="48">
        <v>3010857.8099999996</v>
      </c>
      <c r="G165" s="48">
        <v>146275</v>
      </c>
      <c r="H165" s="48">
        <v>204360</v>
      </c>
      <c r="I165" s="48">
        <f t="shared" si="19"/>
        <v>3415532.8099999996</v>
      </c>
      <c r="J165" s="49">
        <f t="shared" si="20"/>
        <v>6461692.1499999994</v>
      </c>
      <c r="K165" s="11">
        <v>2462085.62</v>
      </c>
      <c r="L165" s="378">
        <v>589134.6</v>
      </c>
      <c r="M165" s="11">
        <f t="shared" si="21"/>
        <v>3051220.22</v>
      </c>
      <c r="N165" s="465">
        <v>27180</v>
      </c>
      <c r="O165" s="378">
        <v>3737245.56</v>
      </c>
      <c r="P165" s="378">
        <v>218409</v>
      </c>
      <c r="Q165" s="466">
        <v>107703</v>
      </c>
      <c r="R165" s="11">
        <f t="shared" si="22"/>
        <v>4090537.56</v>
      </c>
      <c r="S165" s="38">
        <f t="shared" si="23"/>
        <v>7141757.7800000003</v>
      </c>
      <c r="T165" s="39">
        <f t="shared" si="24"/>
        <v>1.661397003611884E-3</v>
      </c>
      <c r="U165" s="39">
        <f t="shared" si="25"/>
        <v>0.1976279507618024</v>
      </c>
      <c r="V165" s="39">
        <f t="shared" si="26"/>
        <v>0.10524574897923616</v>
      </c>
    </row>
    <row r="166" spans="1:22" s="22" customFormat="1" x14ac:dyDescent="0.35">
      <c r="A166" s="50" t="s">
        <v>597</v>
      </c>
      <c r="B166" s="48">
        <v>2647302.33</v>
      </c>
      <c r="C166" s="48">
        <v>645258.02</v>
      </c>
      <c r="D166" s="48">
        <f t="shared" si="18"/>
        <v>3292560.35</v>
      </c>
      <c r="E166" s="48"/>
      <c r="F166" s="48">
        <v>1993805.14</v>
      </c>
      <c r="G166" s="48">
        <v>231955</v>
      </c>
      <c r="H166" s="48">
        <v>220950</v>
      </c>
      <c r="I166" s="48">
        <f t="shared" si="19"/>
        <v>2446710.1399999997</v>
      </c>
      <c r="J166" s="49">
        <f t="shared" si="20"/>
        <v>5739270.4900000002</v>
      </c>
      <c r="K166" s="11">
        <v>2396475.79</v>
      </c>
      <c r="L166" s="378">
        <v>594460.01</v>
      </c>
      <c r="M166" s="11">
        <f t="shared" si="21"/>
        <v>2990935.8</v>
      </c>
      <c r="N166" s="48"/>
      <c r="O166" s="378">
        <v>3205409.62</v>
      </c>
      <c r="P166" s="378">
        <v>287614</v>
      </c>
      <c r="Q166" s="466">
        <v>117203</v>
      </c>
      <c r="R166" s="11">
        <f t="shared" si="22"/>
        <v>3610226.62</v>
      </c>
      <c r="S166" s="38">
        <f t="shared" si="23"/>
        <v>6601162.4199999999</v>
      </c>
      <c r="T166" s="39">
        <f t="shared" si="24"/>
        <v>-9.1607903253770356E-2</v>
      </c>
      <c r="U166" s="381">
        <f t="shared" si="25"/>
        <v>0.47554324518391894</v>
      </c>
      <c r="V166" s="39">
        <f t="shared" si="26"/>
        <v>0.15017447452629118</v>
      </c>
    </row>
    <row r="167" spans="1:22" s="22" customFormat="1" x14ac:dyDescent="0.35">
      <c r="A167" s="29" t="s">
        <v>598</v>
      </c>
      <c r="B167" s="11">
        <v>3049998</v>
      </c>
      <c r="C167" s="11">
        <v>834118.15000000014</v>
      </c>
      <c r="D167" s="11">
        <f t="shared" si="18"/>
        <v>3884116.1500000004</v>
      </c>
      <c r="E167" s="11"/>
      <c r="F167" s="11">
        <v>2480939.6899999995</v>
      </c>
      <c r="G167" s="11">
        <v>353882</v>
      </c>
      <c r="H167" s="11">
        <v>828206.5</v>
      </c>
      <c r="I167" s="11">
        <f t="shared" si="19"/>
        <v>3663028.1899999995</v>
      </c>
      <c r="J167" s="38">
        <f t="shared" si="20"/>
        <v>7547144.3399999999</v>
      </c>
      <c r="K167" s="11">
        <v>2933783.5</v>
      </c>
      <c r="L167" s="378">
        <v>691442.41</v>
      </c>
      <c r="M167" s="11">
        <f t="shared" si="21"/>
        <v>3625225.91</v>
      </c>
      <c r="N167" s="465">
        <v>4800</v>
      </c>
      <c r="O167" s="378">
        <v>4148812.12</v>
      </c>
      <c r="P167" s="378">
        <v>277826</v>
      </c>
      <c r="Q167" s="466">
        <v>349610.5</v>
      </c>
      <c r="R167" s="11">
        <f t="shared" si="22"/>
        <v>4781048.62</v>
      </c>
      <c r="S167" s="38">
        <f t="shared" si="23"/>
        <v>8406274.5300000012</v>
      </c>
      <c r="T167" s="39">
        <f t="shared" si="24"/>
        <v>-6.6653578317939902E-2</v>
      </c>
      <c r="U167" s="381">
        <f t="shared" si="25"/>
        <v>0.30521753369307286</v>
      </c>
      <c r="V167" s="39">
        <f t="shared" si="26"/>
        <v>0.11383513436288689</v>
      </c>
    </row>
    <row r="168" spans="1:22" s="22" customFormat="1" x14ac:dyDescent="0.35">
      <c r="A168" s="29" t="s">
        <v>599</v>
      </c>
      <c r="B168" s="11">
        <v>4410782.25</v>
      </c>
      <c r="C168" s="11">
        <v>793073.08999999985</v>
      </c>
      <c r="D168" s="11">
        <f t="shared" si="18"/>
        <v>5203855.34</v>
      </c>
      <c r="E168" s="11"/>
      <c r="F168" s="11">
        <v>5781173.0099999998</v>
      </c>
      <c r="G168" s="11">
        <v>1005017</v>
      </c>
      <c r="H168" s="11">
        <v>607380</v>
      </c>
      <c r="I168" s="11">
        <f t="shared" si="19"/>
        <v>7393570.0099999998</v>
      </c>
      <c r="J168" s="38">
        <f t="shared" si="20"/>
        <v>12597425.35</v>
      </c>
      <c r="K168" s="11">
        <v>4397033.3499999996</v>
      </c>
      <c r="L168" s="378">
        <v>806761.41</v>
      </c>
      <c r="M168" s="11">
        <f t="shared" si="21"/>
        <v>5203794.76</v>
      </c>
      <c r="N168" s="11"/>
      <c r="O168" s="378">
        <v>7475060.1100000013</v>
      </c>
      <c r="P168" s="378">
        <v>741369.5</v>
      </c>
      <c r="Q168" s="466">
        <v>634390</v>
      </c>
      <c r="R168" s="11">
        <f t="shared" si="22"/>
        <v>8850819.6100000013</v>
      </c>
      <c r="S168" s="38">
        <f t="shared" si="23"/>
        <v>14054614.370000001</v>
      </c>
      <c r="T168" s="39">
        <f t="shared" si="24"/>
        <v>-1.164136895474779E-5</v>
      </c>
      <c r="U168" s="39">
        <f t="shared" si="25"/>
        <v>0.1970968825653957</v>
      </c>
      <c r="V168" s="39">
        <f t="shared" si="26"/>
        <v>0.11567355864506088</v>
      </c>
    </row>
    <row r="169" spans="1:22" s="22" customFormat="1" x14ac:dyDescent="0.35">
      <c r="A169" s="29" t="s">
        <v>600</v>
      </c>
      <c r="B169" s="11">
        <v>7462242.5</v>
      </c>
      <c r="C169" s="11">
        <v>761953.69000000006</v>
      </c>
      <c r="D169" s="11">
        <f t="shared" si="18"/>
        <v>8224196.1900000004</v>
      </c>
      <c r="E169" s="11">
        <v>48480</v>
      </c>
      <c r="F169" s="11">
        <v>3547442.1799999997</v>
      </c>
      <c r="G169" s="11">
        <v>623006</v>
      </c>
      <c r="H169" s="11">
        <v>322115</v>
      </c>
      <c r="I169" s="11">
        <f t="shared" si="19"/>
        <v>4541043.18</v>
      </c>
      <c r="J169" s="38">
        <f t="shared" si="20"/>
        <v>12765239.370000001</v>
      </c>
      <c r="K169" s="11">
        <v>7892515.8099999996</v>
      </c>
      <c r="L169" s="378">
        <v>608765.19999999995</v>
      </c>
      <c r="M169" s="11">
        <f t="shared" si="21"/>
        <v>8501281.0099999998</v>
      </c>
      <c r="N169" s="465">
        <v>50400</v>
      </c>
      <c r="O169" s="378">
        <v>5183235.5599999996</v>
      </c>
      <c r="P169" s="378">
        <v>1132315</v>
      </c>
      <c r="Q169" s="466">
        <v>310460</v>
      </c>
      <c r="R169" s="11">
        <f t="shared" si="22"/>
        <v>6676410.5599999996</v>
      </c>
      <c r="S169" s="38">
        <f t="shared" si="23"/>
        <v>15177691.57</v>
      </c>
      <c r="T169" s="39">
        <f t="shared" si="24"/>
        <v>3.3691416595449601E-2</v>
      </c>
      <c r="U169" s="381">
        <f t="shared" si="25"/>
        <v>0.47023718898</v>
      </c>
      <c r="V169" s="39">
        <f t="shared" si="26"/>
        <v>0.18898605267595533</v>
      </c>
    </row>
    <row r="170" spans="1:22" s="22" customFormat="1" x14ac:dyDescent="0.35">
      <c r="A170" s="50" t="s">
        <v>601</v>
      </c>
      <c r="B170" s="48">
        <v>2744211.75</v>
      </c>
      <c r="C170" s="48">
        <v>441188.11</v>
      </c>
      <c r="D170" s="48">
        <f t="shared" si="18"/>
        <v>3185399.86</v>
      </c>
      <c r="E170" s="48"/>
      <c r="F170" s="48">
        <v>1345095.4200000002</v>
      </c>
      <c r="G170" s="48">
        <v>323454</v>
      </c>
      <c r="H170" s="48">
        <v>222168</v>
      </c>
      <c r="I170" s="48">
        <f t="shared" si="19"/>
        <v>1890717.4200000002</v>
      </c>
      <c r="J170" s="49">
        <f t="shared" si="20"/>
        <v>5076117.28</v>
      </c>
      <c r="K170" s="11">
        <v>2928817</v>
      </c>
      <c r="L170" s="378">
        <v>534869.96</v>
      </c>
      <c r="M170" s="11">
        <f t="shared" si="21"/>
        <v>3463686.96</v>
      </c>
      <c r="N170" s="465">
        <v>23600</v>
      </c>
      <c r="O170" s="378">
        <v>2386842.41</v>
      </c>
      <c r="P170" s="378">
        <v>551741</v>
      </c>
      <c r="Q170" s="466">
        <v>125843</v>
      </c>
      <c r="R170" s="11">
        <f t="shared" si="22"/>
        <v>3088026.41</v>
      </c>
      <c r="S170" s="38">
        <f t="shared" si="23"/>
        <v>6551713.3700000001</v>
      </c>
      <c r="T170" s="39">
        <f t="shared" si="24"/>
        <v>8.736331770919338E-2</v>
      </c>
      <c r="U170" s="381">
        <f t="shared" si="25"/>
        <v>0.63325644400102887</v>
      </c>
      <c r="V170" s="39">
        <f t="shared" si="26"/>
        <v>0.29069385292059285</v>
      </c>
    </row>
    <row r="171" spans="1:22" s="22" customFormat="1" x14ac:dyDescent="0.35">
      <c r="A171" s="29" t="s">
        <v>602</v>
      </c>
      <c r="B171" s="11">
        <v>4016686</v>
      </c>
      <c r="C171" s="11">
        <v>744616.27</v>
      </c>
      <c r="D171" s="11">
        <f t="shared" si="18"/>
        <v>4761302.2699999996</v>
      </c>
      <c r="E171" s="11">
        <v>94080</v>
      </c>
      <c r="F171" s="11">
        <v>3462930.52</v>
      </c>
      <c r="G171" s="11">
        <v>494864</v>
      </c>
      <c r="H171" s="11">
        <v>230940</v>
      </c>
      <c r="I171" s="11">
        <f t="shared" si="19"/>
        <v>4282814.5199999996</v>
      </c>
      <c r="J171" s="38">
        <f t="shared" si="20"/>
        <v>9044116.7899999991</v>
      </c>
      <c r="K171" s="11">
        <v>4097124.74</v>
      </c>
      <c r="L171" s="378">
        <v>609637.1</v>
      </c>
      <c r="M171" s="11">
        <f t="shared" si="21"/>
        <v>4706761.84</v>
      </c>
      <c r="N171" s="465">
        <v>20160</v>
      </c>
      <c r="O171" s="378">
        <v>4039482.36</v>
      </c>
      <c r="P171" s="378">
        <v>415775</v>
      </c>
      <c r="Q171" s="466">
        <v>208750</v>
      </c>
      <c r="R171" s="11">
        <f t="shared" si="22"/>
        <v>4684167.3599999994</v>
      </c>
      <c r="S171" s="38">
        <f t="shared" si="23"/>
        <v>9390929.1999999993</v>
      </c>
      <c r="T171" s="39">
        <f t="shared" si="24"/>
        <v>-1.1454939616761552E-2</v>
      </c>
      <c r="U171" s="39">
        <f t="shared" si="25"/>
        <v>9.3712402936375561E-2</v>
      </c>
      <c r="V171" s="39">
        <f t="shared" si="26"/>
        <v>3.8346741650159541E-2</v>
      </c>
    </row>
    <row r="172" spans="1:22" s="22" customFormat="1" x14ac:dyDescent="0.35">
      <c r="A172" s="50" t="s">
        <v>457</v>
      </c>
      <c r="B172" s="48">
        <v>4944991.79</v>
      </c>
      <c r="C172" s="48">
        <v>589868.43000000005</v>
      </c>
      <c r="D172" s="48">
        <f t="shared" si="18"/>
        <v>5534860.2199999997</v>
      </c>
      <c r="E172" s="48">
        <v>113600</v>
      </c>
      <c r="F172" s="48">
        <v>3116225.77</v>
      </c>
      <c r="G172" s="48">
        <v>971726</v>
      </c>
      <c r="H172" s="48">
        <v>314426.27</v>
      </c>
      <c r="I172" s="48">
        <f t="shared" si="19"/>
        <v>4515978.0399999991</v>
      </c>
      <c r="J172" s="49">
        <f t="shared" si="20"/>
        <v>10050838.259999998</v>
      </c>
      <c r="K172" s="11">
        <v>5289972.8899999997</v>
      </c>
      <c r="L172" s="378">
        <v>615203.43000000005</v>
      </c>
      <c r="M172" s="11">
        <f t="shared" si="21"/>
        <v>5905176.3199999994</v>
      </c>
      <c r="N172" s="465">
        <v>71400</v>
      </c>
      <c r="O172" s="378">
        <v>4676705.91</v>
      </c>
      <c r="P172" s="378">
        <v>900611</v>
      </c>
      <c r="Q172" s="466">
        <v>284562</v>
      </c>
      <c r="R172" s="11">
        <f t="shared" si="22"/>
        <v>5933278.9100000001</v>
      </c>
      <c r="S172" s="38">
        <f t="shared" si="23"/>
        <v>11838455.23</v>
      </c>
      <c r="T172" s="39">
        <f t="shared" si="24"/>
        <v>6.6906134081196306E-2</v>
      </c>
      <c r="U172" s="381">
        <f t="shared" si="25"/>
        <v>0.31384139990193605</v>
      </c>
      <c r="V172" s="39">
        <f t="shared" si="26"/>
        <v>0.17785750041509502</v>
      </c>
    </row>
    <row r="173" spans="1:22" s="22" customFormat="1" x14ac:dyDescent="0.35">
      <c r="A173" s="50" t="s">
        <v>458</v>
      </c>
      <c r="B173" s="48">
        <v>3154243</v>
      </c>
      <c r="C173" s="48">
        <v>491458.52999999997</v>
      </c>
      <c r="D173" s="48">
        <f t="shared" si="18"/>
        <v>3645701.53</v>
      </c>
      <c r="E173" s="48">
        <v>47000</v>
      </c>
      <c r="F173" s="48">
        <v>3871566.07</v>
      </c>
      <c r="G173" s="48">
        <v>732309</v>
      </c>
      <c r="H173" s="48">
        <v>295090</v>
      </c>
      <c r="I173" s="48">
        <f t="shared" si="19"/>
        <v>4945965.07</v>
      </c>
      <c r="J173" s="49">
        <f t="shared" si="20"/>
        <v>8591666.5999999996</v>
      </c>
      <c r="K173" s="11">
        <v>3823778</v>
      </c>
      <c r="L173" s="378">
        <v>606282.41</v>
      </c>
      <c r="M173" s="11">
        <f t="shared" si="21"/>
        <v>4430060.41</v>
      </c>
      <c r="N173" s="465">
        <v>63000</v>
      </c>
      <c r="O173" s="378">
        <v>4654813.45</v>
      </c>
      <c r="P173" s="378">
        <v>867223</v>
      </c>
      <c r="Q173" s="466">
        <v>482550</v>
      </c>
      <c r="R173" s="11">
        <f t="shared" si="22"/>
        <v>6067586.4500000002</v>
      </c>
      <c r="S173" s="38">
        <f t="shared" si="23"/>
        <v>10497646.859999999</v>
      </c>
      <c r="T173" s="381">
        <f t="shared" si="24"/>
        <v>0.21514621357387981</v>
      </c>
      <c r="U173" s="381">
        <f t="shared" si="25"/>
        <v>0.22677503058063445</v>
      </c>
      <c r="V173" s="39">
        <f t="shared" si="26"/>
        <v>0.22184057514522268</v>
      </c>
    </row>
    <row r="174" spans="1:22" s="22" customFormat="1" x14ac:dyDescent="0.35">
      <c r="A174" s="50" t="s">
        <v>459</v>
      </c>
      <c r="B174" s="48">
        <v>2959171.5</v>
      </c>
      <c r="C174" s="48">
        <v>660318.71000000008</v>
      </c>
      <c r="D174" s="48">
        <f t="shared" si="18"/>
        <v>3619490.21</v>
      </c>
      <c r="E174" s="48"/>
      <c r="F174" s="48">
        <v>2293254.9</v>
      </c>
      <c r="G174" s="48">
        <v>274503</v>
      </c>
      <c r="H174" s="48">
        <v>219800</v>
      </c>
      <c r="I174" s="48">
        <f t="shared" si="19"/>
        <v>2787557.9</v>
      </c>
      <c r="J174" s="49">
        <f t="shared" si="20"/>
        <v>6407048.1099999994</v>
      </c>
      <c r="K174" s="11">
        <v>3192503</v>
      </c>
      <c r="L174" s="378">
        <v>545696.93000000005</v>
      </c>
      <c r="M174" s="11">
        <f t="shared" si="21"/>
        <v>3738199.93</v>
      </c>
      <c r="N174" s="465">
        <v>28800</v>
      </c>
      <c r="O174" s="378">
        <v>3402671.24</v>
      </c>
      <c r="P174" s="378">
        <v>1005237</v>
      </c>
      <c r="Q174" s="466">
        <v>240650</v>
      </c>
      <c r="R174" s="11">
        <f t="shared" si="22"/>
        <v>4677358.24</v>
      </c>
      <c r="S174" s="38">
        <f t="shared" si="23"/>
        <v>8415558.1699999999</v>
      </c>
      <c r="T174" s="39">
        <f t="shared" si="24"/>
        <v>3.2797359051290324E-2</v>
      </c>
      <c r="U174" s="381">
        <f t="shared" si="25"/>
        <v>0.67794119720347346</v>
      </c>
      <c r="V174" s="39">
        <f t="shared" si="26"/>
        <v>0.31348446671801261</v>
      </c>
    </row>
    <row r="175" spans="1:22" s="22" customFormat="1" x14ac:dyDescent="0.35">
      <c r="A175" s="29" t="s">
        <v>460</v>
      </c>
      <c r="B175" s="11">
        <v>3586134</v>
      </c>
      <c r="C175" s="11">
        <v>866017.26</v>
      </c>
      <c r="D175" s="11">
        <f t="shared" si="18"/>
        <v>4452151.26</v>
      </c>
      <c r="E175" s="11">
        <v>23480</v>
      </c>
      <c r="F175" s="11">
        <v>3316643.1300000004</v>
      </c>
      <c r="G175" s="11">
        <v>825495</v>
      </c>
      <c r="H175" s="11">
        <v>248830.92</v>
      </c>
      <c r="I175" s="11">
        <f t="shared" si="19"/>
        <v>4414449.0500000007</v>
      </c>
      <c r="J175" s="38">
        <f t="shared" si="20"/>
        <v>8866600.3100000005</v>
      </c>
      <c r="K175" s="11">
        <v>3845518</v>
      </c>
      <c r="L175" s="378">
        <v>847694.49</v>
      </c>
      <c r="M175" s="11">
        <f t="shared" si="21"/>
        <v>4693212.49</v>
      </c>
      <c r="N175" s="465">
        <v>46680</v>
      </c>
      <c r="O175" s="378">
        <v>4972343.57</v>
      </c>
      <c r="P175" s="378">
        <v>1668845</v>
      </c>
      <c r="Q175" s="466">
        <v>1696173.63</v>
      </c>
      <c r="R175" s="11">
        <f t="shared" si="22"/>
        <v>8384042.2000000002</v>
      </c>
      <c r="S175" s="38">
        <f t="shared" si="23"/>
        <v>13077254.690000001</v>
      </c>
      <c r="T175" s="39">
        <f t="shared" si="24"/>
        <v>5.414488770087305E-2</v>
      </c>
      <c r="U175" s="381">
        <f t="shared" si="25"/>
        <v>0.89922731127681688</v>
      </c>
      <c r="V175" s="39">
        <f t="shared" si="26"/>
        <v>0.47488938632444128</v>
      </c>
    </row>
    <row r="176" spans="1:22" s="22" customFormat="1" x14ac:dyDescent="0.35">
      <c r="A176" s="29" t="s">
        <v>461</v>
      </c>
      <c r="B176" s="11">
        <v>1691851.98</v>
      </c>
      <c r="C176" s="11">
        <v>298154.23</v>
      </c>
      <c r="D176" s="11">
        <f t="shared" si="18"/>
        <v>1990006.21</v>
      </c>
      <c r="E176" s="11"/>
      <c r="F176" s="11">
        <v>2975088.5199999996</v>
      </c>
      <c r="G176" s="11">
        <v>246863</v>
      </c>
      <c r="H176" s="11">
        <v>205030</v>
      </c>
      <c r="I176" s="11">
        <f t="shared" si="19"/>
        <v>3426981.5199999996</v>
      </c>
      <c r="J176" s="38">
        <f t="shared" si="20"/>
        <v>5416987.7299999995</v>
      </c>
      <c r="K176" s="11">
        <v>1862203</v>
      </c>
      <c r="L176" s="378">
        <v>163955.79999999999</v>
      </c>
      <c r="M176" s="11">
        <f t="shared" si="21"/>
        <v>2026158.8</v>
      </c>
      <c r="N176" s="11"/>
      <c r="O176" s="378">
        <v>2062147.17</v>
      </c>
      <c r="P176" s="378">
        <v>332558</v>
      </c>
      <c r="Q176" s="466">
        <v>243651</v>
      </c>
      <c r="R176" s="11">
        <f t="shared" si="22"/>
        <v>2638356.17</v>
      </c>
      <c r="S176" s="38">
        <f t="shared" si="23"/>
        <v>4664514.97</v>
      </c>
      <c r="T176" s="39">
        <f t="shared" si="24"/>
        <v>1.8167073961040597E-2</v>
      </c>
      <c r="U176" s="381">
        <f t="shared" si="25"/>
        <v>-0.23012244022839076</v>
      </c>
      <c r="V176" s="39">
        <f t="shared" si="26"/>
        <v>-0.13890981436651692</v>
      </c>
    </row>
    <row r="177" spans="1:22" s="22" customFormat="1" x14ac:dyDescent="0.35">
      <c r="A177" s="50" t="s">
        <v>462</v>
      </c>
      <c r="B177" s="48">
        <v>3950659</v>
      </c>
      <c r="C177" s="48">
        <v>683853.07000000007</v>
      </c>
      <c r="D177" s="48">
        <f t="shared" si="18"/>
        <v>4634512.07</v>
      </c>
      <c r="E177" s="48"/>
      <c r="F177" s="48">
        <v>4224241.0100000016</v>
      </c>
      <c r="G177" s="48">
        <v>724946</v>
      </c>
      <c r="H177" s="48">
        <v>271400</v>
      </c>
      <c r="I177" s="48">
        <f t="shared" si="19"/>
        <v>5220587.0100000016</v>
      </c>
      <c r="J177" s="49">
        <f t="shared" si="20"/>
        <v>9855099.0800000019</v>
      </c>
      <c r="K177" s="11">
        <v>4350841.8</v>
      </c>
      <c r="L177" s="378">
        <v>388653.25</v>
      </c>
      <c r="M177" s="11">
        <f t="shared" si="21"/>
        <v>4739495.05</v>
      </c>
      <c r="N177" s="48"/>
      <c r="O177" s="378">
        <v>5436706.3599999994</v>
      </c>
      <c r="P177" s="378">
        <v>1179236</v>
      </c>
      <c r="Q177" s="466">
        <v>265330</v>
      </c>
      <c r="R177" s="11">
        <f t="shared" si="22"/>
        <v>6881272.3599999994</v>
      </c>
      <c r="S177" s="38">
        <f t="shared" si="23"/>
        <v>11620767.41</v>
      </c>
      <c r="T177" s="39">
        <f t="shared" si="24"/>
        <v>2.2652434261542339E-2</v>
      </c>
      <c r="U177" s="381">
        <f t="shared" si="25"/>
        <v>0.31810318395593551</v>
      </c>
      <c r="V177" s="39">
        <f t="shared" si="26"/>
        <v>0.17916292019663774</v>
      </c>
    </row>
    <row r="178" spans="1:22" s="22" customFormat="1" x14ac:dyDescent="0.35">
      <c r="A178" s="50" t="s">
        <v>463</v>
      </c>
      <c r="B178" s="48">
        <v>2372276.21</v>
      </c>
      <c r="C178" s="48">
        <v>475083.05999999994</v>
      </c>
      <c r="D178" s="48">
        <f t="shared" si="18"/>
        <v>2847359.27</v>
      </c>
      <c r="E178" s="48"/>
      <c r="F178" s="48">
        <v>2337428.4500000002</v>
      </c>
      <c r="G178" s="48">
        <v>394445</v>
      </c>
      <c r="H178" s="48">
        <v>855331</v>
      </c>
      <c r="I178" s="48">
        <f t="shared" si="19"/>
        <v>3587204.45</v>
      </c>
      <c r="J178" s="49">
        <f t="shared" si="20"/>
        <v>6434563.7200000007</v>
      </c>
      <c r="K178" s="11">
        <v>2485429.7999999998</v>
      </c>
      <c r="L178" s="378">
        <v>391896.87</v>
      </c>
      <c r="M178" s="11">
        <f t="shared" si="21"/>
        <v>2877326.67</v>
      </c>
      <c r="N178" s="48"/>
      <c r="O178" s="378">
        <v>4556593</v>
      </c>
      <c r="P178" s="378">
        <v>454174</v>
      </c>
      <c r="Q178" s="466">
        <v>356850</v>
      </c>
      <c r="R178" s="11">
        <f t="shared" si="22"/>
        <v>5367617</v>
      </c>
      <c r="S178" s="38">
        <f t="shared" si="23"/>
        <v>8244943.6699999999</v>
      </c>
      <c r="T178" s="39">
        <f t="shared" si="24"/>
        <v>1.0524629018803064E-2</v>
      </c>
      <c r="U178" s="381">
        <f t="shared" si="25"/>
        <v>0.49632313262769279</v>
      </c>
      <c r="V178" s="39">
        <f t="shared" si="26"/>
        <v>0.28135240068770334</v>
      </c>
    </row>
    <row r="179" spans="1:22" s="22" customFormat="1" x14ac:dyDescent="0.35">
      <c r="A179" s="50" t="s">
        <v>464</v>
      </c>
      <c r="B179" s="48">
        <v>2575373.9900000002</v>
      </c>
      <c r="C179" s="48">
        <v>571345.25</v>
      </c>
      <c r="D179" s="48">
        <f t="shared" si="18"/>
        <v>3146719.24</v>
      </c>
      <c r="E179" s="48"/>
      <c r="F179" s="48">
        <v>2337529.17</v>
      </c>
      <c r="G179" s="48">
        <v>391714</v>
      </c>
      <c r="H179" s="48">
        <v>165030</v>
      </c>
      <c r="I179" s="48">
        <f t="shared" si="19"/>
        <v>2894273.17</v>
      </c>
      <c r="J179" s="49">
        <f t="shared" si="20"/>
        <v>6040992.4100000001</v>
      </c>
      <c r="K179" s="11">
        <v>2665452</v>
      </c>
      <c r="L179" s="378">
        <v>529038.67000000004</v>
      </c>
      <c r="M179" s="11">
        <f t="shared" si="21"/>
        <v>3194490.67</v>
      </c>
      <c r="N179" s="48"/>
      <c r="O179" s="378">
        <v>3320324.87</v>
      </c>
      <c r="P179" s="378">
        <v>310881</v>
      </c>
      <c r="Q179" s="466">
        <v>152020</v>
      </c>
      <c r="R179" s="11">
        <f t="shared" si="22"/>
        <v>3783225.87</v>
      </c>
      <c r="S179" s="38">
        <f t="shared" si="23"/>
        <v>6977716.54</v>
      </c>
      <c r="T179" s="39">
        <f t="shared" si="24"/>
        <v>1.5181344872699764E-2</v>
      </c>
      <c r="U179" s="381">
        <f t="shared" si="25"/>
        <v>0.30714194818037865</v>
      </c>
      <c r="V179" s="39">
        <f t="shared" si="26"/>
        <v>0.15506129894309864</v>
      </c>
    </row>
    <row r="180" spans="1:22" s="22" customFormat="1" x14ac:dyDescent="0.35">
      <c r="A180" s="29" t="s">
        <v>465</v>
      </c>
      <c r="B180" s="11">
        <v>5142962.5</v>
      </c>
      <c r="C180" s="11">
        <v>869523.87999999989</v>
      </c>
      <c r="D180" s="11">
        <f t="shared" si="18"/>
        <v>6012486.3799999999</v>
      </c>
      <c r="E180" s="11"/>
      <c r="F180" s="11">
        <v>4668504.93</v>
      </c>
      <c r="G180" s="11">
        <v>1182327</v>
      </c>
      <c r="H180" s="11">
        <v>618312</v>
      </c>
      <c r="I180" s="11">
        <f t="shared" si="19"/>
        <v>6469143.9299999997</v>
      </c>
      <c r="J180" s="38">
        <f t="shared" si="20"/>
        <v>12481630.309999999</v>
      </c>
      <c r="K180" s="11">
        <v>5168127</v>
      </c>
      <c r="L180" s="378">
        <v>750978.33</v>
      </c>
      <c r="M180" s="11">
        <f t="shared" si="21"/>
        <v>5919105.3300000001</v>
      </c>
      <c r="N180" s="11"/>
      <c r="O180" s="378">
        <v>6726105.2299999995</v>
      </c>
      <c r="P180" s="378">
        <v>1260842</v>
      </c>
      <c r="Q180" s="466">
        <v>546135</v>
      </c>
      <c r="R180" s="11">
        <f t="shared" si="22"/>
        <v>8533082.2300000004</v>
      </c>
      <c r="S180" s="38">
        <f t="shared" si="23"/>
        <v>14452187.560000001</v>
      </c>
      <c r="T180" s="39">
        <f t="shared" si="24"/>
        <v>-1.5531186949649242E-2</v>
      </c>
      <c r="U180" s="381">
        <f t="shared" si="25"/>
        <v>0.319043496687204</v>
      </c>
      <c r="V180" s="39">
        <f t="shared" si="26"/>
        <v>0.15787659152356373</v>
      </c>
    </row>
    <row r="181" spans="1:22" s="22" customFormat="1" x14ac:dyDescent="0.35">
      <c r="A181" s="29" t="s">
        <v>466</v>
      </c>
      <c r="B181" s="11">
        <v>9118630.1999999993</v>
      </c>
      <c r="C181" s="11">
        <v>1100270.3499999999</v>
      </c>
      <c r="D181" s="11">
        <f t="shared" si="18"/>
        <v>10218900.549999999</v>
      </c>
      <c r="E181" s="11">
        <v>59920</v>
      </c>
      <c r="F181" s="11">
        <v>6270225.8999999994</v>
      </c>
      <c r="G181" s="11">
        <v>1221897</v>
      </c>
      <c r="H181" s="11">
        <v>3862580</v>
      </c>
      <c r="I181" s="11">
        <f t="shared" si="19"/>
        <v>11414622.899999999</v>
      </c>
      <c r="J181" s="38">
        <f t="shared" si="20"/>
        <v>21633523.449999996</v>
      </c>
      <c r="K181" s="11">
        <v>9568711.9000000004</v>
      </c>
      <c r="L181" s="378">
        <v>758065.01000000059</v>
      </c>
      <c r="M181" s="11">
        <f t="shared" si="21"/>
        <v>10326776.91</v>
      </c>
      <c r="N181" s="465">
        <v>60480</v>
      </c>
      <c r="O181" s="378">
        <v>17505275.470000006</v>
      </c>
      <c r="P181" s="378">
        <v>1319114</v>
      </c>
      <c r="Q181" s="466">
        <v>4150950</v>
      </c>
      <c r="R181" s="11">
        <f t="shared" si="22"/>
        <v>23035819.470000006</v>
      </c>
      <c r="S181" s="38">
        <f t="shared" si="23"/>
        <v>33362596.380000006</v>
      </c>
      <c r="T181" s="39">
        <f t="shared" si="24"/>
        <v>1.0556552485482528E-2</v>
      </c>
      <c r="U181" s="381">
        <f t="shared" si="25"/>
        <v>1.0180972837920041</v>
      </c>
      <c r="V181" s="39">
        <f t="shared" si="26"/>
        <v>0.5421711797021217</v>
      </c>
    </row>
    <row r="182" spans="1:22" s="22" customFormat="1" x14ac:dyDescent="0.35">
      <c r="A182" s="50" t="s">
        <v>467</v>
      </c>
      <c r="B182" s="48">
        <v>6317984</v>
      </c>
      <c r="C182" s="48">
        <v>1110195.79</v>
      </c>
      <c r="D182" s="48">
        <f t="shared" si="18"/>
        <v>7428179.79</v>
      </c>
      <c r="E182" s="48"/>
      <c r="F182" s="48">
        <v>4826616.2300000004</v>
      </c>
      <c r="G182" s="48">
        <v>1430017</v>
      </c>
      <c r="H182" s="48">
        <v>728505</v>
      </c>
      <c r="I182" s="48">
        <f t="shared" si="19"/>
        <v>6985138.2300000004</v>
      </c>
      <c r="J182" s="49">
        <f t="shared" si="20"/>
        <v>14413318.02</v>
      </c>
      <c r="K182" s="11">
        <v>6377446</v>
      </c>
      <c r="L182" s="378">
        <v>720521.54</v>
      </c>
      <c r="M182" s="11">
        <f t="shared" si="21"/>
        <v>7097967.54</v>
      </c>
      <c r="N182" s="48"/>
      <c r="O182" s="378">
        <v>6592243.2899999991</v>
      </c>
      <c r="P182" s="378">
        <v>1679068</v>
      </c>
      <c r="Q182" s="466">
        <v>586450</v>
      </c>
      <c r="R182" s="11">
        <f t="shared" si="22"/>
        <v>8857761.2899999991</v>
      </c>
      <c r="S182" s="38">
        <f t="shared" si="23"/>
        <v>15955728.829999998</v>
      </c>
      <c r="T182" s="39">
        <f t="shared" si="24"/>
        <v>-4.4453992678602089E-2</v>
      </c>
      <c r="U182" s="381">
        <f t="shared" si="25"/>
        <v>0.26808675767608947</v>
      </c>
      <c r="V182" s="39">
        <f t="shared" si="26"/>
        <v>0.1070128895969506</v>
      </c>
    </row>
    <row r="183" spans="1:22" s="22" customFormat="1" x14ac:dyDescent="0.35">
      <c r="A183" s="29" t="s">
        <v>468</v>
      </c>
      <c r="B183" s="11">
        <v>4698618.5</v>
      </c>
      <c r="C183" s="11">
        <v>1652568.5700000003</v>
      </c>
      <c r="D183" s="11">
        <f t="shared" si="18"/>
        <v>6351187.0700000003</v>
      </c>
      <c r="E183" s="11">
        <v>17880</v>
      </c>
      <c r="F183" s="11">
        <v>4631171.78</v>
      </c>
      <c r="G183" s="11">
        <v>1011425</v>
      </c>
      <c r="H183" s="11">
        <v>585620</v>
      </c>
      <c r="I183" s="11">
        <f t="shared" si="19"/>
        <v>6246096.7800000003</v>
      </c>
      <c r="J183" s="38">
        <f t="shared" si="20"/>
        <v>12597283.850000001</v>
      </c>
      <c r="K183" s="11">
        <v>4637031.3600000003</v>
      </c>
      <c r="L183" s="378">
        <v>1326565.3999999999</v>
      </c>
      <c r="M183" s="11">
        <f t="shared" si="21"/>
        <v>5963596.7599999998</v>
      </c>
      <c r="N183" s="465">
        <v>5940</v>
      </c>
      <c r="O183" s="378">
        <v>5249840.92</v>
      </c>
      <c r="P183" s="378">
        <v>1002689</v>
      </c>
      <c r="Q183" s="466">
        <v>600</v>
      </c>
      <c r="R183" s="11">
        <f t="shared" si="22"/>
        <v>6259069.9199999999</v>
      </c>
      <c r="S183" s="38">
        <f t="shared" si="23"/>
        <v>12222666.68</v>
      </c>
      <c r="T183" s="39">
        <f t="shared" si="24"/>
        <v>-6.1026435802968799E-2</v>
      </c>
      <c r="U183" s="39">
        <f t="shared" si="25"/>
        <v>2.076999517769186E-3</v>
      </c>
      <c r="V183" s="39">
        <f t="shared" si="26"/>
        <v>-2.9737931959039069E-2</v>
      </c>
    </row>
    <row r="184" spans="1:22" s="22" customFormat="1" x14ac:dyDescent="0.35">
      <c r="A184" s="29" t="s">
        <v>469</v>
      </c>
      <c r="B184" s="11">
        <v>5085055.5</v>
      </c>
      <c r="C184" s="11">
        <v>644564.13000000012</v>
      </c>
      <c r="D184" s="11">
        <f t="shared" si="18"/>
        <v>5729619.6299999999</v>
      </c>
      <c r="E184" s="11">
        <v>86320</v>
      </c>
      <c r="F184" s="11">
        <v>4677178.25</v>
      </c>
      <c r="G184" s="11">
        <v>1361482</v>
      </c>
      <c r="H184" s="11">
        <v>512150</v>
      </c>
      <c r="I184" s="11">
        <f t="shared" si="19"/>
        <v>6637130.25</v>
      </c>
      <c r="J184" s="38">
        <f t="shared" si="20"/>
        <v>12366749.879999999</v>
      </c>
      <c r="K184" s="11">
        <v>5517406.6699999999</v>
      </c>
      <c r="L184" s="378">
        <v>433099.2</v>
      </c>
      <c r="M184" s="11">
        <f t="shared" si="21"/>
        <v>5950505.8700000001</v>
      </c>
      <c r="N184" s="465">
        <v>102840</v>
      </c>
      <c r="O184" s="378">
        <v>5845105.21</v>
      </c>
      <c r="P184" s="378">
        <v>858977</v>
      </c>
      <c r="Q184" s="466">
        <v>1015200</v>
      </c>
      <c r="R184" s="11">
        <f t="shared" si="22"/>
        <v>7822122.21</v>
      </c>
      <c r="S184" s="38">
        <f t="shared" si="23"/>
        <v>13772628.08</v>
      </c>
      <c r="T184" s="39">
        <f t="shared" si="24"/>
        <v>3.8551641167146766E-2</v>
      </c>
      <c r="U184" s="39">
        <f t="shared" si="25"/>
        <v>0.17853980792376342</v>
      </c>
      <c r="V184" s="39">
        <f t="shared" si="26"/>
        <v>0.11368210836653561</v>
      </c>
    </row>
    <row r="185" spans="1:22" s="22" customFormat="1" x14ac:dyDescent="0.35">
      <c r="A185" s="50" t="s">
        <v>470</v>
      </c>
      <c r="B185" s="48">
        <v>6116890</v>
      </c>
      <c r="C185" s="48">
        <v>1282201.1200000003</v>
      </c>
      <c r="D185" s="48">
        <f t="shared" si="18"/>
        <v>7399091.1200000001</v>
      </c>
      <c r="E185" s="48">
        <v>468540</v>
      </c>
      <c r="F185" s="48">
        <v>9879333.75</v>
      </c>
      <c r="G185" s="48">
        <v>1988327</v>
      </c>
      <c r="H185" s="48">
        <v>899935</v>
      </c>
      <c r="I185" s="48">
        <f t="shared" si="19"/>
        <v>13236135.75</v>
      </c>
      <c r="J185" s="49">
        <f t="shared" si="20"/>
        <v>20635226.870000001</v>
      </c>
      <c r="K185" s="11">
        <v>6303136.5</v>
      </c>
      <c r="L185" s="378">
        <v>868527.24</v>
      </c>
      <c r="M185" s="11">
        <f t="shared" si="21"/>
        <v>7171663.7400000002</v>
      </c>
      <c r="N185" s="465">
        <v>9240</v>
      </c>
      <c r="O185" s="378">
        <v>7567310.3800000018</v>
      </c>
      <c r="P185" s="378">
        <v>1382928</v>
      </c>
      <c r="Q185" s="466">
        <v>246121.25</v>
      </c>
      <c r="R185" s="11">
        <f t="shared" si="22"/>
        <v>9205599.6300000027</v>
      </c>
      <c r="S185" s="38">
        <f t="shared" si="23"/>
        <v>16377263.370000003</v>
      </c>
      <c r="T185" s="39">
        <f t="shared" si="24"/>
        <v>-3.0737204923082483E-2</v>
      </c>
      <c r="U185" s="381">
        <f t="shared" si="25"/>
        <v>-0.30451003194040205</v>
      </c>
      <c r="V185" s="39">
        <f t="shared" si="26"/>
        <v>-0.20634439964361767</v>
      </c>
    </row>
    <row r="186" spans="1:22" s="22" customFormat="1" x14ac:dyDescent="0.35">
      <c r="A186" s="29" t="s">
        <v>471</v>
      </c>
      <c r="B186" s="11">
        <v>2683775</v>
      </c>
      <c r="C186" s="11">
        <v>726793.78</v>
      </c>
      <c r="D186" s="11">
        <f t="shared" si="18"/>
        <v>3410568.7800000003</v>
      </c>
      <c r="E186" s="11">
        <v>22720</v>
      </c>
      <c r="F186" s="11">
        <v>2855348.89</v>
      </c>
      <c r="G186" s="11">
        <v>932498</v>
      </c>
      <c r="H186" s="11">
        <v>11604.25</v>
      </c>
      <c r="I186" s="11">
        <f t="shared" si="19"/>
        <v>3822171.14</v>
      </c>
      <c r="J186" s="38">
        <f t="shared" si="20"/>
        <v>7232739.9199999999</v>
      </c>
      <c r="K186" s="11">
        <v>3086200.5</v>
      </c>
      <c r="L186" s="378">
        <v>516075.15</v>
      </c>
      <c r="M186" s="11">
        <f t="shared" si="21"/>
        <v>3602275.65</v>
      </c>
      <c r="N186" s="11"/>
      <c r="O186" s="378">
        <v>3518297.27</v>
      </c>
      <c r="P186" s="378">
        <v>1015858</v>
      </c>
      <c r="Q186" s="466">
        <v>82656.710000000006</v>
      </c>
      <c r="R186" s="11">
        <f t="shared" si="22"/>
        <v>4616811.9799999995</v>
      </c>
      <c r="S186" s="38">
        <f t="shared" si="23"/>
        <v>8219087.629999999</v>
      </c>
      <c r="T186" s="39">
        <f t="shared" si="24"/>
        <v>5.6209647823023713E-2</v>
      </c>
      <c r="U186" s="381">
        <f t="shared" si="25"/>
        <v>0.20790299829431483</v>
      </c>
      <c r="V186" s="39">
        <f t="shared" si="26"/>
        <v>0.13637262239618855</v>
      </c>
    </row>
    <row r="187" spans="1:22" s="22" customFormat="1" x14ac:dyDescent="0.35">
      <c r="A187" s="29" t="s">
        <v>472</v>
      </c>
      <c r="B187" s="11">
        <v>4463148</v>
      </c>
      <c r="C187" s="11">
        <v>1052917.32</v>
      </c>
      <c r="D187" s="11">
        <f t="shared" si="18"/>
        <v>5516065.3200000003</v>
      </c>
      <c r="E187" s="11">
        <v>207990</v>
      </c>
      <c r="F187" s="11">
        <v>4277415.6800000006</v>
      </c>
      <c r="G187" s="11">
        <v>1573736</v>
      </c>
      <c r="H187" s="11">
        <v>429470</v>
      </c>
      <c r="I187" s="11">
        <f t="shared" si="19"/>
        <v>6488611.6800000006</v>
      </c>
      <c r="J187" s="38">
        <f t="shared" si="20"/>
        <v>12004677</v>
      </c>
      <c r="K187" s="11">
        <v>4743154.7699999996</v>
      </c>
      <c r="L187" s="378">
        <v>746144.28</v>
      </c>
      <c r="M187" s="11">
        <f t="shared" si="21"/>
        <v>5489299.0499999998</v>
      </c>
      <c r="N187" s="465">
        <v>87840</v>
      </c>
      <c r="O187" s="378">
        <v>4492916.54</v>
      </c>
      <c r="P187" s="378">
        <v>1364353</v>
      </c>
      <c r="Q187" s="466">
        <v>401730</v>
      </c>
      <c r="R187" s="11">
        <f t="shared" si="22"/>
        <v>6346839.54</v>
      </c>
      <c r="S187" s="38">
        <f t="shared" si="23"/>
        <v>11836138.59</v>
      </c>
      <c r="T187" s="39">
        <f t="shared" si="24"/>
        <v>-4.8524207831535399E-3</v>
      </c>
      <c r="U187" s="39">
        <f t="shared" si="25"/>
        <v>-2.1849379650347729E-2</v>
      </c>
      <c r="V187" s="39">
        <f t="shared" si="26"/>
        <v>-1.4039395645547161E-2</v>
      </c>
    </row>
    <row r="188" spans="1:22" s="22" customFormat="1" x14ac:dyDescent="0.35">
      <c r="A188" s="50" t="s">
        <v>473</v>
      </c>
      <c r="B188" s="48">
        <v>3085399</v>
      </c>
      <c r="C188" s="48">
        <v>449932.91</v>
      </c>
      <c r="D188" s="48">
        <f t="shared" si="18"/>
        <v>3535331.91</v>
      </c>
      <c r="E188" s="48">
        <v>14400</v>
      </c>
      <c r="F188" s="48">
        <v>2171951.73</v>
      </c>
      <c r="G188" s="48">
        <v>510462</v>
      </c>
      <c r="H188" s="48">
        <v>443010</v>
      </c>
      <c r="I188" s="48">
        <f t="shared" si="19"/>
        <v>3139823.73</v>
      </c>
      <c r="J188" s="49">
        <f t="shared" si="20"/>
        <v>6675155.6400000006</v>
      </c>
      <c r="K188" s="11">
        <v>2959845</v>
      </c>
      <c r="L188" s="378">
        <v>398503.82</v>
      </c>
      <c r="M188" s="11">
        <f t="shared" si="21"/>
        <v>3358348.82</v>
      </c>
      <c r="N188" s="465">
        <v>32000</v>
      </c>
      <c r="O188" s="378">
        <v>3332478.71</v>
      </c>
      <c r="P188" s="378">
        <v>657650</v>
      </c>
      <c r="Q188" s="466">
        <v>416570</v>
      </c>
      <c r="R188" s="11">
        <f t="shared" si="22"/>
        <v>4438698.71</v>
      </c>
      <c r="S188" s="38">
        <f t="shared" si="23"/>
        <v>7797047.5299999993</v>
      </c>
      <c r="T188" s="39">
        <f t="shared" si="24"/>
        <v>-5.0061237390296491E-2</v>
      </c>
      <c r="U188" s="381">
        <f t="shared" si="25"/>
        <v>0.41367767482921725</v>
      </c>
      <c r="V188" s="39">
        <f t="shared" si="26"/>
        <v>0.16806977252743108</v>
      </c>
    </row>
    <row r="189" spans="1:22" s="22" customFormat="1" x14ac:dyDescent="0.35">
      <c r="A189" s="50" t="s">
        <v>474</v>
      </c>
      <c r="B189" s="48">
        <v>3250020</v>
      </c>
      <c r="C189" s="48">
        <v>1144971.1299999999</v>
      </c>
      <c r="D189" s="48">
        <f t="shared" si="18"/>
        <v>4394991.13</v>
      </c>
      <c r="E189" s="48">
        <v>50400</v>
      </c>
      <c r="F189" s="48">
        <v>2462395.36</v>
      </c>
      <c r="G189" s="48">
        <v>422287</v>
      </c>
      <c r="H189" s="48">
        <v>414506</v>
      </c>
      <c r="I189" s="48">
        <f t="shared" si="19"/>
        <v>3349588.36</v>
      </c>
      <c r="J189" s="49">
        <f t="shared" si="20"/>
        <v>7744579.4900000002</v>
      </c>
      <c r="K189" s="11">
        <v>3202962</v>
      </c>
      <c r="L189" s="378">
        <v>692685.14</v>
      </c>
      <c r="M189" s="11">
        <f t="shared" si="21"/>
        <v>3895647.14</v>
      </c>
      <c r="N189" s="48"/>
      <c r="O189" s="378">
        <v>2790325.3</v>
      </c>
      <c r="P189" s="378">
        <v>445151</v>
      </c>
      <c r="Q189" s="466">
        <v>454506</v>
      </c>
      <c r="R189" s="11">
        <f t="shared" si="22"/>
        <v>3689982.3</v>
      </c>
      <c r="S189" s="38">
        <f t="shared" si="23"/>
        <v>7585629.4399999995</v>
      </c>
      <c r="T189" s="39">
        <f t="shared" si="24"/>
        <v>-0.11361660927857203</v>
      </c>
      <c r="U189" s="39">
        <f t="shared" si="25"/>
        <v>0.10162261848796249</v>
      </c>
      <c r="V189" s="39">
        <f t="shared" si="26"/>
        <v>-2.0524038807431848E-2</v>
      </c>
    </row>
    <row r="190" spans="1:22" s="22" customFormat="1" x14ac:dyDescent="0.35">
      <c r="A190" s="29" t="s">
        <v>475</v>
      </c>
      <c r="B190" s="11">
        <v>5509262</v>
      </c>
      <c r="C190" s="11">
        <v>1151037.2200000002</v>
      </c>
      <c r="D190" s="11">
        <f t="shared" si="18"/>
        <v>6660299.2200000007</v>
      </c>
      <c r="E190" s="11">
        <v>52800</v>
      </c>
      <c r="F190" s="11">
        <v>6968240.7499999991</v>
      </c>
      <c r="G190" s="11">
        <v>1163703</v>
      </c>
      <c r="H190" s="11">
        <v>2142220</v>
      </c>
      <c r="I190" s="11">
        <f t="shared" si="19"/>
        <v>10326963.75</v>
      </c>
      <c r="J190" s="38">
        <f t="shared" si="20"/>
        <v>16987262.969999999</v>
      </c>
      <c r="K190" s="11">
        <v>6413957</v>
      </c>
      <c r="L190" s="378">
        <v>1133636.2</v>
      </c>
      <c r="M190" s="11">
        <f t="shared" si="21"/>
        <v>7547593.2000000002</v>
      </c>
      <c r="N190" s="465">
        <v>74800</v>
      </c>
      <c r="O190" s="378">
        <v>7043248.46</v>
      </c>
      <c r="P190" s="378">
        <v>3442938</v>
      </c>
      <c r="Q190" s="466">
        <v>1144100</v>
      </c>
      <c r="R190" s="11">
        <f t="shared" si="22"/>
        <v>11705086.460000001</v>
      </c>
      <c r="S190" s="38">
        <f t="shared" si="23"/>
        <v>19252679.66</v>
      </c>
      <c r="T190" s="39">
        <f t="shared" si="24"/>
        <v>0.13322133896560873</v>
      </c>
      <c r="U190" s="39">
        <f t="shared" si="25"/>
        <v>0.13344897332480721</v>
      </c>
      <c r="V190" s="39">
        <f t="shared" si="26"/>
        <v>0.13335972334099927</v>
      </c>
    </row>
    <row r="191" spans="1:22" s="22" customFormat="1" x14ac:dyDescent="0.35">
      <c r="A191" s="29" t="s">
        <v>476</v>
      </c>
      <c r="B191" s="11">
        <v>4731908.75</v>
      </c>
      <c r="C191" s="11">
        <v>1132748.29</v>
      </c>
      <c r="D191" s="11">
        <f t="shared" si="18"/>
        <v>5864657.04</v>
      </c>
      <c r="E191" s="11"/>
      <c r="F191" s="11">
        <v>4827850.26</v>
      </c>
      <c r="G191" s="11">
        <v>454108.3</v>
      </c>
      <c r="H191" s="11">
        <v>631800</v>
      </c>
      <c r="I191" s="11">
        <f t="shared" si="19"/>
        <v>5913758.5599999996</v>
      </c>
      <c r="J191" s="38">
        <f t="shared" si="20"/>
        <v>11778415.6</v>
      </c>
      <c r="K191" s="11">
        <v>5494735</v>
      </c>
      <c r="L191" s="378">
        <v>681199.71</v>
      </c>
      <c r="M191" s="11">
        <f t="shared" si="21"/>
        <v>6175934.71</v>
      </c>
      <c r="N191" s="11"/>
      <c r="O191" s="378">
        <v>8202557.0999999987</v>
      </c>
      <c r="P191" s="378">
        <v>336157.53</v>
      </c>
      <c r="Q191" s="466">
        <v>431358</v>
      </c>
      <c r="R191" s="11">
        <f t="shared" si="22"/>
        <v>8970072.629999999</v>
      </c>
      <c r="S191" s="38">
        <f t="shared" si="23"/>
        <v>15146007.34</v>
      </c>
      <c r="T191" s="39">
        <f t="shared" si="24"/>
        <v>5.3076875233611258E-2</v>
      </c>
      <c r="U191" s="381">
        <f t="shared" si="25"/>
        <v>0.51681414433666018</v>
      </c>
      <c r="V191" s="39">
        <f t="shared" si="26"/>
        <v>0.28591211707625602</v>
      </c>
    </row>
    <row r="192" spans="1:22" s="22" customFormat="1" x14ac:dyDescent="0.35">
      <c r="A192" s="50" t="s">
        <v>477</v>
      </c>
      <c r="B192" s="48">
        <v>4595951.45</v>
      </c>
      <c r="C192" s="48">
        <v>1266951.2699999998</v>
      </c>
      <c r="D192" s="48">
        <f t="shared" si="18"/>
        <v>5862902.7199999997</v>
      </c>
      <c r="E192" s="48">
        <v>28800</v>
      </c>
      <c r="F192" s="48">
        <v>5050016.54</v>
      </c>
      <c r="G192" s="48">
        <v>554811</v>
      </c>
      <c r="H192" s="48">
        <v>524903</v>
      </c>
      <c r="I192" s="48">
        <f t="shared" si="19"/>
        <v>6158530.54</v>
      </c>
      <c r="J192" s="49">
        <f t="shared" si="20"/>
        <v>12021433.26</v>
      </c>
      <c r="K192" s="11">
        <v>4920908.3899999997</v>
      </c>
      <c r="L192" s="378">
        <v>1047678.56</v>
      </c>
      <c r="M192" s="11">
        <f t="shared" si="21"/>
        <v>5968586.9499999993</v>
      </c>
      <c r="N192" s="465">
        <v>49000</v>
      </c>
      <c r="O192" s="378">
        <v>4801610.95</v>
      </c>
      <c r="P192" s="378">
        <v>1248091</v>
      </c>
      <c r="Q192" s="466">
        <v>377527</v>
      </c>
      <c r="R192" s="11">
        <f t="shared" si="22"/>
        <v>6476228.9500000002</v>
      </c>
      <c r="S192" s="38">
        <f t="shared" si="23"/>
        <v>12444815.899999999</v>
      </c>
      <c r="T192" s="39">
        <f t="shared" si="24"/>
        <v>1.8025922490489406E-2</v>
      </c>
      <c r="U192" s="39">
        <f t="shared" si="25"/>
        <v>5.1586723153604783E-2</v>
      </c>
      <c r="V192" s="39">
        <f t="shared" si="26"/>
        <v>3.52189818670589E-2</v>
      </c>
    </row>
    <row r="193" spans="1:22" s="22" customFormat="1" x14ac:dyDescent="0.35">
      <c r="A193" s="50" t="s">
        <v>478</v>
      </c>
      <c r="B193" s="48">
        <v>3324076.5</v>
      </c>
      <c r="C193" s="48">
        <v>1036077.38</v>
      </c>
      <c r="D193" s="48">
        <f t="shared" si="18"/>
        <v>4360153.88</v>
      </c>
      <c r="E193" s="48"/>
      <c r="F193" s="48">
        <v>2840262.51</v>
      </c>
      <c r="G193" s="48">
        <v>928470</v>
      </c>
      <c r="H193" s="48">
        <v>567733</v>
      </c>
      <c r="I193" s="48">
        <f t="shared" si="19"/>
        <v>4336465.51</v>
      </c>
      <c r="J193" s="49">
        <f t="shared" si="20"/>
        <v>8696619.3900000006</v>
      </c>
      <c r="K193" s="11">
        <v>3697879.5</v>
      </c>
      <c r="L193" s="378">
        <v>1001872.07</v>
      </c>
      <c r="M193" s="11">
        <f t="shared" si="21"/>
        <v>4699751.57</v>
      </c>
      <c r="N193" s="48"/>
      <c r="O193" s="378">
        <v>3650468.82</v>
      </c>
      <c r="P193" s="378">
        <v>1147755</v>
      </c>
      <c r="Q193" s="466">
        <v>3993010</v>
      </c>
      <c r="R193" s="11">
        <f t="shared" si="22"/>
        <v>8791233.8200000003</v>
      </c>
      <c r="S193" s="38">
        <f t="shared" si="23"/>
        <v>13490985.390000001</v>
      </c>
      <c r="T193" s="39">
        <f t="shared" si="24"/>
        <v>7.7886629542533586E-2</v>
      </c>
      <c r="U193" s="381">
        <f t="shared" si="25"/>
        <v>1.0272809272268375</v>
      </c>
      <c r="V193" s="39">
        <f t="shared" si="26"/>
        <v>0.55129077001034532</v>
      </c>
    </row>
    <row r="194" spans="1:22" s="22" customFormat="1" x14ac:dyDescent="0.35">
      <c r="A194" s="29" t="s">
        <v>479</v>
      </c>
      <c r="B194" s="11">
        <v>3884571.11</v>
      </c>
      <c r="C194" s="11">
        <v>1098185.05</v>
      </c>
      <c r="D194" s="11">
        <f t="shared" si="18"/>
        <v>4982756.16</v>
      </c>
      <c r="E194" s="11">
        <v>124590</v>
      </c>
      <c r="F194" s="11">
        <v>3626655.1499999994</v>
      </c>
      <c r="G194" s="11">
        <v>1579754</v>
      </c>
      <c r="H194" s="11">
        <v>609601</v>
      </c>
      <c r="I194" s="11">
        <f t="shared" si="19"/>
        <v>5940600.1499999994</v>
      </c>
      <c r="J194" s="38">
        <f t="shared" si="20"/>
        <v>10923356.309999999</v>
      </c>
      <c r="K194" s="11">
        <v>4726771.29</v>
      </c>
      <c r="L194" s="378">
        <v>955270.24</v>
      </c>
      <c r="M194" s="11">
        <f t="shared" si="21"/>
        <v>5682041.5300000003</v>
      </c>
      <c r="N194" s="465">
        <v>105880</v>
      </c>
      <c r="O194" s="378">
        <v>5055047.7699999996</v>
      </c>
      <c r="P194" s="378">
        <v>1894582</v>
      </c>
      <c r="Q194" s="466">
        <v>714336</v>
      </c>
      <c r="R194" s="11">
        <f t="shared" si="22"/>
        <v>7769845.7699999996</v>
      </c>
      <c r="S194" s="38">
        <f t="shared" si="23"/>
        <v>13451887.300000001</v>
      </c>
      <c r="T194" s="39">
        <f t="shared" si="24"/>
        <v>0.14034107781826516</v>
      </c>
      <c r="U194" s="381">
        <f t="shared" si="25"/>
        <v>0.30792269700225494</v>
      </c>
      <c r="V194" s="39">
        <f t="shared" si="26"/>
        <v>0.23147931077604869</v>
      </c>
    </row>
    <row r="195" spans="1:22" s="22" customFormat="1" x14ac:dyDescent="0.35">
      <c r="A195" s="29" t="s">
        <v>480</v>
      </c>
      <c r="B195" s="11">
        <v>3934193</v>
      </c>
      <c r="C195" s="11">
        <v>796500.83999999985</v>
      </c>
      <c r="D195" s="11">
        <f t="shared" si="18"/>
        <v>4730693.84</v>
      </c>
      <c r="E195" s="11"/>
      <c r="F195" s="11">
        <v>4930654.2100000009</v>
      </c>
      <c r="G195" s="11">
        <v>1091012</v>
      </c>
      <c r="H195" s="11">
        <v>521302</v>
      </c>
      <c r="I195" s="11">
        <f t="shared" si="19"/>
        <v>6542968.2100000009</v>
      </c>
      <c r="J195" s="38">
        <f t="shared" si="20"/>
        <v>11273662.050000001</v>
      </c>
      <c r="K195" s="11">
        <v>4935517</v>
      </c>
      <c r="L195" s="378">
        <v>857548.7</v>
      </c>
      <c r="M195" s="11">
        <f t="shared" si="21"/>
        <v>5793065.7000000002</v>
      </c>
      <c r="N195" s="11"/>
      <c r="O195" s="378">
        <v>4735330.2</v>
      </c>
      <c r="P195" s="378">
        <v>2422583</v>
      </c>
      <c r="Q195" s="466">
        <v>431004</v>
      </c>
      <c r="R195" s="11">
        <f t="shared" si="22"/>
        <v>7588917.2000000002</v>
      </c>
      <c r="S195" s="38">
        <f t="shared" si="23"/>
        <v>13381982.9</v>
      </c>
      <c r="T195" s="381">
        <f t="shared" si="24"/>
        <v>0.22456998823665164</v>
      </c>
      <c r="U195" s="39">
        <f t="shared" si="25"/>
        <v>0.15985848569482797</v>
      </c>
      <c r="V195" s="39">
        <f t="shared" si="26"/>
        <v>0.18701295467695872</v>
      </c>
    </row>
    <row r="196" spans="1:22" s="22" customFormat="1" x14ac:dyDescent="0.35">
      <c r="A196" s="29" t="s">
        <v>481</v>
      </c>
      <c r="B196" s="11">
        <v>3313880</v>
      </c>
      <c r="C196" s="11">
        <v>1078133.95</v>
      </c>
      <c r="D196" s="11">
        <f t="shared" si="18"/>
        <v>4392013.95</v>
      </c>
      <c r="E196" s="11">
        <v>183160</v>
      </c>
      <c r="F196" s="11">
        <v>2893101.58</v>
      </c>
      <c r="G196" s="11">
        <v>1275846</v>
      </c>
      <c r="H196" s="11">
        <v>474950</v>
      </c>
      <c r="I196" s="11">
        <f t="shared" si="19"/>
        <v>4827057.58</v>
      </c>
      <c r="J196" s="38">
        <f t="shared" si="20"/>
        <v>9219071.5300000012</v>
      </c>
      <c r="K196" s="11">
        <v>3472352</v>
      </c>
      <c r="L196" s="378">
        <v>784833.24</v>
      </c>
      <c r="M196" s="11">
        <f t="shared" si="21"/>
        <v>4257185.24</v>
      </c>
      <c r="N196" s="465">
        <v>179000</v>
      </c>
      <c r="O196" s="378">
        <v>2990719.6</v>
      </c>
      <c r="P196" s="378">
        <v>1068376</v>
      </c>
      <c r="Q196" s="466">
        <v>454821</v>
      </c>
      <c r="R196" s="11">
        <f t="shared" si="22"/>
        <v>4692916.5999999996</v>
      </c>
      <c r="S196" s="38">
        <f t="shared" si="23"/>
        <v>8950101.8399999999</v>
      </c>
      <c r="T196" s="39">
        <f t="shared" si="24"/>
        <v>-3.0698606956838095E-2</v>
      </c>
      <c r="U196" s="39">
        <f t="shared" si="25"/>
        <v>-2.7789388830949151E-2</v>
      </c>
      <c r="V196" s="39">
        <f t="shared" si="26"/>
        <v>-2.917535557943559E-2</v>
      </c>
    </row>
    <row r="197" spans="1:22" s="22" customFormat="1" x14ac:dyDescent="0.35">
      <c r="A197" s="29" t="s">
        <v>482</v>
      </c>
      <c r="B197" s="11">
        <v>6439445.5</v>
      </c>
      <c r="C197" s="11">
        <v>821570.6399999999</v>
      </c>
      <c r="D197" s="11">
        <f t="shared" si="18"/>
        <v>7261016.1399999997</v>
      </c>
      <c r="E197" s="11">
        <v>76800</v>
      </c>
      <c r="F197" s="11">
        <v>6803570.7300000004</v>
      </c>
      <c r="G197" s="11">
        <v>1553066</v>
      </c>
      <c r="H197" s="11">
        <v>570612.54</v>
      </c>
      <c r="I197" s="11">
        <f t="shared" si="19"/>
        <v>9004049.2699999996</v>
      </c>
      <c r="J197" s="38">
        <f t="shared" si="20"/>
        <v>16265065.41</v>
      </c>
      <c r="K197" s="11">
        <v>6907298.5</v>
      </c>
      <c r="L197" s="378">
        <v>578429.80000000005</v>
      </c>
      <c r="M197" s="11">
        <f t="shared" si="21"/>
        <v>7485728.2999999998</v>
      </c>
      <c r="N197" s="465">
        <v>74400</v>
      </c>
      <c r="O197" s="378">
        <v>11298184.890000001</v>
      </c>
      <c r="P197" s="378">
        <v>1534866</v>
      </c>
      <c r="Q197" s="466">
        <v>415783</v>
      </c>
      <c r="R197" s="11">
        <f t="shared" si="22"/>
        <v>13323233.890000001</v>
      </c>
      <c r="S197" s="38">
        <f t="shared" si="23"/>
        <v>20808962.190000001</v>
      </c>
      <c r="T197" s="39">
        <f t="shared" si="24"/>
        <v>3.094775657667112E-2</v>
      </c>
      <c r="U197" s="381">
        <f t="shared" si="25"/>
        <v>0.47969357902014248</v>
      </c>
      <c r="V197" s="39">
        <f t="shared" si="26"/>
        <v>0.27936541695100392</v>
      </c>
    </row>
    <row r="198" spans="1:22" s="22" customFormat="1" x14ac:dyDescent="0.35">
      <c r="A198" s="29" t="s">
        <v>483</v>
      </c>
      <c r="B198" s="11">
        <v>2637955</v>
      </c>
      <c r="C198" s="11">
        <v>701133.18</v>
      </c>
      <c r="D198" s="11">
        <f t="shared" ref="D198:D261" si="27">SUM(B198:C198)</f>
        <v>3339088.18</v>
      </c>
      <c r="E198" s="11"/>
      <c r="F198" s="11">
        <v>3553037</v>
      </c>
      <c r="G198" s="11">
        <v>1083572</v>
      </c>
      <c r="H198" s="11">
        <v>887035</v>
      </c>
      <c r="I198" s="11">
        <f t="shared" ref="I198:I261" si="28">SUM(E198:H198)</f>
        <v>5523644</v>
      </c>
      <c r="J198" s="38">
        <f t="shared" ref="J198:J261" si="29">+D198+I198</f>
        <v>8862732.1799999997</v>
      </c>
      <c r="K198" s="11">
        <v>3003437.5</v>
      </c>
      <c r="L198" s="378">
        <v>499870.64</v>
      </c>
      <c r="M198" s="11">
        <f t="shared" si="21"/>
        <v>3503308.14</v>
      </c>
      <c r="N198" s="11"/>
      <c r="O198" s="378">
        <v>3097510.01</v>
      </c>
      <c r="P198" s="378">
        <v>1065611.98</v>
      </c>
      <c r="Q198" s="466">
        <v>577085</v>
      </c>
      <c r="R198" s="11">
        <f t="shared" si="22"/>
        <v>4740206.99</v>
      </c>
      <c r="S198" s="38">
        <f t="shared" si="23"/>
        <v>8243515.1300000008</v>
      </c>
      <c r="T198" s="39">
        <f t="shared" si="24"/>
        <v>4.9181079129213039E-2</v>
      </c>
      <c r="U198" s="39">
        <f t="shared" si="25"/>
        <v>-0.14183336398942434</v>
      </c>
      <c r="V198" s="39">
        <f t="shared" si="26"/>
        <v>-6.9867512345385907E-2</v>
      </c>
    </row>
    <row r="199" spans="1:22" s="22" customFormat="1" x14ac:dyDescent="0.35">
      <c r="A199" s="50" t="s">
        <v>484</v>
      </c>
      <c r="B199" s="48">
        <v>2891999.29</v>
      </c>
      <c r="C199" s="48">
        <v>1021832.09</v>
      </c>
      <c r="D199" s="48">
        <f t="shared" si="27"/>
        <v>3913831.38</v>
      </c>
      <c r="E199" s="48">
        <v>20120</v>
      </c>
      <c r="F199" s="48">
        <v>2564952.5299999998</v>
      </c>
      <c r="G199" s="48">
        <v>592774</v>
      </c>
      <c r="H199" s="48">
        <v>505832</v>
      </c>
      <c r="I199" s="48">
        <f t="shared" si="28"/>
        <v>3683678.53</v>
      </c>
      <c r="J199" s="49">
        <f t="shared" si="29"/>
        <v>7597509.9100000001</v>
      </c>
      <c r="K199" s="11">
        <v>3246717</v>
      </c>
      <c r="L199" s="378">
        <v>875069.24</v>
      </c>
      <c r="M199" s="11">
        <f t="shared" ref="M199:M262" si="30">+K199+L199</f>
        <v>4121786.24</v>
      </c>
      <c r="N199" s="465">
        <v>28780</v>
      </c>
      <c r="O199" s="378">
        <v>3163371.89</v>
      </c>
      <c r="P199" s="378">
        <v>437361</v>
      </c>
      <c r="Q199" s="466">
        <v>490180</v>
      </c>
      <c r="R199" s="11">
        <f t="shared" ref="R199:R262" si="31">+N199+O199+P199+Q199</f>
        <v>4119692.89</v>
      </c>
      <c r="S199" s="38">
        <f t="shared" ref="S199:S262" si="32">+M199+R199</f>
        <v>8241479.1300000008</v>
      </c>
      <c r="T199" s="39">
        <f t="shared" si="24"/>
        <v>5.3133321241856962E-2</v>
      </c>
      <c r="U199" s="39">
        <f t="shared" si="25"/>
        <v>0.11836384647821056</v>
      </c>
      <c r="V199" s="39">
        <f t="shared" si="26"/>
        <v>8.4760563346208351E-2</v>
      </c>
    </row>
    <row r="200" spans="1:22" s="22" customFormat="1" x14ac:dyDescent="0.35">
      <c r="A200" s="29" t="s">
        <v>485</v>
      </c>
      <c r="B200" s="11">
        <v>8787190.6400000006</v>
      </c>
      <c r="C200" s="11">
        <v>1442979.4700000002</v>
      </c>
      <c r="D200" s="11">
        <f t="shared" si="27"/>
        <v>10230170.110000001</v>
      </c>
      <c r="E200" s="11">
        <v>350930</v>
      </c>
      <c r="F200" s="11">
        <v>8620125.9800000004</v>
      </c>
      <c r="G200" s="11">
        <v>1500866</v>
      </c>
      <c r="H200" s="11">
        <v>1149576</v>
      </c>
      <c r="I200" s="11">
        <f t="shared" si="28"/>
        <v>11621497.98</v>
      </c>
      <c r="J200" s="38">
        <f t="shared" si="29"/>
        <v>21851668.090000004</v>
      </c>
      <c r="K200" s="11">
        <v>9806918.4199999999</v>
      </c>
      <c r="L200" s="378">
        <v>1408902.7</v>
      </c>
      <c r="M200" s="11">
        <f t="shared" si="30"/>
        <v>11215821.119999999</v>
      </c>
      <c r="N200" s="465">
        <v>529020</v>
      </c>
      <c r="O200" s="378">
        <v>13937655.420000002</v>
      </c>
      <c r="P200" s="378">
        <v>2063384</v>
      </c>
      <c r="Q200" s="466">
        <v>2109846</v>
      </c>
      <c r="R200" s="11">
        <f t="shared" si="31"/>
        <v>18639905.420000002</v>
      </c>
      <c r="S200" s="38">
        <f t="shared" si="32"/>
        <v>29855726.539999999</v>
      </c>
      <c r="T200" s="39">
        <f t="shared" si="24"/>
        <v>9.6347470218166073E-2</v>
      </c>
      <c r="U200" s="381">
        <f t="shared" si="25"/>
        <v>0.6039159024145011</v>
      </c>
      <c r="V200" s="39">
        <f t="shared" si="26"/>
        <v>0.3662905008914582</v>
      </c>
    </row>
    <row r="201" spans="1:22" s="22" customFormat="1" x14ac:dyDescent="0.35">
      <c r="A201" s="50" t="s">
        <v>486</v>
      </c>
      <c r="B201" s="48">
        <v>3293865</v>
      </c>
      <c r="C201" s="48">
        <v>393693.18999999994</v>
      </c>
      <c r="D201" s="48">
        <f t="shared" si="27"/>
        <v>3687558.19</v>
      </c>
      <c r="E201" s="48">
        <v>48650</v>
      </c>
      <c r="F201" s="48">
        <v>2592561.5499999998</v>
      </c>
      <c r="G201" s="48">
        <v>583119.64</v>
      </c>
      <c r="H201" s="48">
        <v>388230</v>
      </c>
      <c r="I201" s="48">
        <f t="shared" si="28"/>
        <v>3612561.19</v>
      </c>
      <c r="J201" s="49">
        <f t="shared" si="29"/>
        <v>7300119.3799999999</v>
      </c>
      <c r="K201" s="11">
        <v>3495912.75</v>
      </c>
      <c r="L201" s="378">
        <v>302037.81</v>
      </c>
      <c r="M201" s="11">
        <f t="shared" si="30"/>
        <v>3797950.56</v>
      </c>
      <c r="N201" s="465">
        <v>42040</v>
      </c>
      <c r="O201" s="378">
        <v>2852709.15</v>
      </c>
      <c r="P201" s="378">
        <v>750106.55</v>
      </c>
      <c r="Q201" s="466">
        <v>294052</v>
      </c>
      <c r="R201" s="11">
        <f t="shared" si="31"/>
        <v>3938907.7</v>
      </c>
      <c r="S201" s="38">
        <f t="shared" si="32"/>
        <v>7736858.2599999998</v>
      </c>
      <c r="T201" s="39">
        <f t="shared" ref="T201:T240" si="33">(M201-D201)/D201</f>
        <v>2.9936441491110438E-2</v>
      </c>
      <c r="U201" s="39">
        <f t="shared" ref="U201:U240" si="34">(R201-I201)/I201</f>
        <v>9.0336604097770376E-2</v>
      </c>
      <c r="V201" s="39">
        <f t="shared" ref="V201:V240" si="35">(S201-J201)/J201</f>
        <v>5.9826265471291495E-2</v>
      </c>
    </row>
    <row r="202" spans="1:22" s="22" customFormat="1" x14ac:dyDescent="0.35">
      <c r="A202" s="29" t="s">
        <v>487</v>
      </c>
      <c r="B202" s="11">
        <v>3209782</v>
      </c>
      <c r="C202" s="11">
        <v>503635.02999999997</v>
      </c>
      <c r="D202" s="11">
        <f t="shared" si="27"/>
        <v>3713417.03</v>
      </c>
      <c r="E202" s="11">
        <v>24000</v>
      </c>
      <c r="F202" s="11">
        <v>2673201.6</v>
      </c>
      <c r="G202" s="11">
        <v>524526</v>
      </c>
      <c r="H202" s="11">
        <v>377882</v>
      </c>
      <c r="I202" s="11">
        <f t="shared" si="28"/>
        <v>3599609.6</v>
      </c>
      <c r="J202" s="38">
        <f t="shared" si="29"/>
        <v>7313026.6299999999</v>
      </c>
      <c r="K202" s="11">
        <v>3468568</v>
      </c>
      <c r="L202" s="378">
        <v>651096.35</v>
      </c>
      <c r="M202" s="11">
        <f t="shared" si="30"/>
        <v>4119664.35</v>
      </c>
      <c r="N202" s="465">
        <v>48000</v>
      </c>
      <c r="O202" s="378">
        <v>3519542.65</v>
      </c>
      <c r="P202" s="378">
        <v>493892</v>
      </c>
      <c r="Q202" s="466">
        <v>483416</v>
      </c>
      <c r="R202" s="11">
        <f t="shared" si="31"/>
        <v>4544850.6500000004</v>
      </c>
      <c r="S202" s="38">
        <f t="shared" si="32"/>
        <v>8664515</v>
      </c>
      <c r="T202" s="39">
        <f t="shared" si="33"/>
        <v>0.10939986452316139</v>
      </c>
      <c r="U202" s="381">
        <f t="shared" si="34"/>
        <v>0.26259543534943353</v>
      </c>
      <c r="V202" s="39">
        <f t="shared" si="35"/>
        <v>0.18480561310358584</v>
      </c>
    </row>
    <row r="203" spans="1:22" s="22" customFormat="1" x14ac:dyDescent="0.35">
      <c r="A203" s="29" t="s">
        <v>488</v>
      </c>
      <c r="B203" s="11">
        <v>3093705</v>
      </c>
      <c r="C203" s="11">
        <v>804927.0399999998</v>
      </c>
      <c r="D203" s="11">
        <f t="shared" si="27"/>
        <v>3898632.04</v>
      </c>
      <c r="E203" s="11">
        <v>24000</v>
      </c>
      <c r="F203" s="11">
        <v>4910358.45</v>
      </c>
      <c r="G203" s="11">
        <v>232616</v>
      </c>
      <c r="H203" s="11">
        <v>267900</v>
      </c>
      <c r="I203" s="11">
        <f t="shared" si="28"/>
        <v>5434874.4500000002</v>
      </c>
      <c r="J203" s="38">
        <f t="shared" si="29"/>
        <v>9333506.4900000002</v>
      </c>
      <c r="K203" s="11">
        <v>3258561</v>
      </c>
      <c r="L203" s="378">
        <v>732681.23</v>
      </c>
      <c r="M203" s="11">
        <f t="shared" si="30"/>
        <v>3991242.23</v>
      </c>
      <c r="N203" s="465">
        <v>221820</v>
      </c>
      <c r="O203" s="378">
        <v>4285049.26</v>
      </c>
      <c r="P203" s="378">
        <v>1159617</v>
      </c>
      <c r="Q203" s="466">
        <v>296740</v>
      </c>
      <c r="R203" s="11">
        <f t="shared" si="31"/>
        <v>5963226.2599999998</v>
      </c>
      <c r="S203" s="38">
        <f t="shared" si="32"/>
        <v>9954468.4900000002</v>
      </c>
      <c r="T203" s="39">
        <f t="shared" si="33"/>
        <v>2.3754534680323396E-2</v>
      </c>
      <c r="U203" s="39">
        <f t="shared" si="34"/>
        <v>9.7215090221633285E-2</v>
      </c>
      <c r="V203" s="39">
        <f t="shared" si="35"/>
        <v>6.6530408551738196E-2</v>
      </c>
    </row>
    <row r="204" spans="1:22" s="22" customFormat="1" x14ac:dyDescent="0.35">
      <c r="A204" s="50" t="s">
        <v>489</v>
      </c>
      <c r="B204" s="48">
        <v>2496890.75</v>
      </c>
      <c r="C204" s="48">
        <v>534516.69999999995</v>
      </c>
      <c r="D204" s="48">
        <f t="shared" si="27"/>
        <v>3031407.45</v>
      </c>
      <c r="E204" s="48"/>
      <c r="F204" s="48">
        <v>2091278.27</v>
      </c>
      <c r="G204" s="48">
        <v>584205.9</v>
      </c>
      <c r="H204" s="48">
        <v>303220.5</v>
      </c>
      <c r="I204" s="48">
        <f t="shared" si="28"/>
        <v>2978704.67</v>
      </c>
      <c r="J204" s="49">
        <f t="shared" si="29"/>
        <v>6010112.1200000001</v>
      </c>
      <c r="K204" s="11">
        <v>2505788.5</v>
      </c>
      <c r="L204" s="378">
        <v>345791.63</v>
      </c>
      <c r="M204" s="11">
        <f t="shared" si="30"/>
        <v>2851580.13</v>
      </c>
      <c r="N204" s="48"/>
      <c r="O204" s="378">
        <v>5467178.0300000003</v>
      </c>
      <c r="P204" s="378">
        <v>741613</v>
      </c>
      <c r="Q204" s="466">
        <v>574136</v>
      </c>
      <c r="R204" s="11">
        <f t="shared" si="31"/>
        <v>6782927.0300000003</v>
      </c>
      <c r="S204" s="38">
        <f t="shared" si="32"/>
        <v>9634507.1600000001</v>
      </c>
      <c r="T204" s="39">
        <f t="shared" si="33"/>
        <v>-5.9321395413209889E-2</v>
      </c>
      <c r="U204" s="381">
        <f t="shared" si="34"/>
        <v>1.2771398246741932</v>
      </c>
      <c r="V204" s="39">
        <f t="shared" si="35"/>
        <v>0.60304948853433371</v>
      </c>
    </row>
    <row r="205" spans="1:22" s="22" customFormat="1" x14ac:dyDescent="0.35">
      <c r="A205" s="29" t="s">
        <v>490</v>
      </c>
      <c r="B205" s="11">
        <v>2825783.75</v>
      </c>
      <c r="C205" s="11">
        <v>1005245.3799999999</v>
      </c>
      <c r="D205" s="11">
        <f t="shared" si="27"/>
        <v>3831029.13</v>
      </c>
      <c r="E205" s="11">
        <v>9600</v>
      </c>
      <c r="F205" s="11">
        <v>5761085.580000001</v>
      </c>
      <c r="G205" s="11">
        <v>349438</v>
      </c>
      <c r="H205" s="11">
        <v>567032</v>
      </c>
      <c r="I205" s="11">
        <f t="shared" si="28"/>
        <v>6687155.580000001</v>
      </c>
      <c r="J205" s="38">
        <f t="shared" si="29"/>
        <v>10518184.710000001</v>
      </c>
      <c r="K205" s="11">
        <v>3031107</v>
      </c>
      <c r="L205" s="378">
        <v>855631.99</v>
      </c>
      <c r="M205" s="11">
        <f t="shared" si="30"/>
        <v>3886738.99</v>
      </c>
      <c r="N205" s="465">
        <v>9600</v>
      </c>
      <c r="O205" s="378">
        <v>9663137.5700000022</v>
      </c>
      <c r="P205" s="378">
        <v>343318</v>
      </c>
      <c r="Q205" s="466">
        <v>612457.6</v>
      </c>
      <c r="R205" s="11">
        <f t="shared" si="31"/>
        <v>10628513.170000002</v>
      </c>
      <c r="S205" s="38">
        <f t="shared" si="32"/>
        <v>14515252.160000002</v>
      </c>
      <c r="T205" s="39">
        <f t="shared" si="33"/>
        <v>1.454174795063496E-2</v>
      </c>
      <c r="U205" s="381">
        <f t="shared" si="34"/>
        <v>0.5893922375288897</v>
      </c>
      <c r="V205" s="39">
        <f t="shared" si="35"/>
        <v>0.38001495126814527</v>
      </c>
    </row>
    <row r="206" spans="1:22" s="22" customFormat="1" x14ac:dyDescent="0.35">
      <c r="A206" s="50" t="s">
        <v>491</v>
      </c>
      <c r="B206" s="48">
        <v>2149079.5</v>
      </c>
      <c r="C206" s="48">
        <v>581704.34</v>
      </c>
      <c r="D206" s="48">
        <f t="shared" si="27"/>
        <v>2730783.84</v>
      </c>
      <c r="E206" s="48">
        <v>19740</v>
      </c>
      <c r="F206" s="48">
        <v>5936556.0599999996</v>
      </c>
      <c r="G206" s="48">
        <v>388423</v>
      </c>
      <c r="H206" s="48">
        <v>607200</v>
      </c>
      <c r="I206" s="48">
        <f t="shared" si="28"/>
        <v>6951919.0599999996</v>
      </c>
      <c r="J206" s="49">
        <f t="shared" si="29"/>
        <v>9682702.8999999985</v>
      </c>
      <c r="K206" s="11">
        <v>2257235</v>
      </c>
      <c r="L206" s="378">
        <v>454999.38</v>
      </c>
      <c r="M206" s="11">
        <f t="shared" si="30"/>
        <v>2712234.38</v>
      </c>
      <c r="N206" s="465">
        <v>95280</v>
      </c>
      <c r="O206" s="378">
        <v>4383439.29</v>
      </c>
      <c r="P206" s="378">
        <v>987846</v>
      </c>
      <c r="Q206" s="466">
        <v>1078825</v>
      </c>
      <c r="R206" s="11">
        <f t="shared" si="31"/>
        <v>6545390.29</v>
      </c>
      <c r="S206" s="38">
        <f t="shared" si="32"/>
        <v>9257624.6699999999</v>
      </c>
      <c r="T206" s="39">
        <f t="shared" si="33"/>
        <v>-6.792723659885128E-3</v>
      </c>
      <c r="U206" s="39">
        <f t="shared" si="34"/>
        <v>-5.8477201257863834E-2</v>
      </c>
      <c r="V206" s="39">
        <f t="shared" si="35"/>
        <v>-4.3900782084308157E-2</v>
      </c>
    </row>
    <row r="207" spans="1:22" s="22" customFormat="1" ht="21" customHeight="1" x14ac:dyDescent="0.35">
      <c r="A207" s="29" t="s">
        <v>492</v>
      </c>
      <c r="B207" s="11">
        <v>6541335.5</v>
      </c>
      <c r="C207" s="11">
        <v>1025860.11</v>
      </c>
      <c r="D207" s="11">
        <f t="shared" si="27"/>
        <v>7567195.6100000003</v>
      </c>
      <c r="E207" s="11">
        <v>38380</v>
      </c>
      <c r="F207" s="11">
        <v>6871932.4400000004</v>
      </c>
      <c r="G207" s="11">
        <v>540764</v>
      </c>
      <c r="H207" s="11">
        <v>661639</v>
      </c>
      <c r="I207" s="11">
        <f t="shared" si="28"/>
        <v>8112715.4400000004</v>
      </c>
      <c r="J207" s="38">
        <f t="shared" si="29"/>
        <v>15679911.050000001</v>
      </c>
      <c r="K207" s="11">
        <v>6864053.75</v>
      </c>
      <c r="L207" s="378">
        <v>874319.57</v>
      </c>
      <c r="M207" s="11">
        <f t="shared" si="30"/>
        <v>7738373.3200000003</v>
      </c>
      <c r="N207" s="465">
        <v>83400</v>
      </c>
      <c r="O207" s="378">
        <v>9268560.1399999987</v>
      </c>
      <c r="P207" s="378">
        <v>572579</v>
      </c>
      <c r="Q207" s="466">
        <v>638658</v>
      </c>
      <c r="R207" s="11">
        <f t="shared" si="31"/>
        <v>10563197.139999999</v>
      </c>
      <c r="S207" s="38">
        <f t="shared" si="32"/>
        <v>18301570.460000001</v>
      </c>
      <c r="T207" s="39">
        <f t="shared" si="33"/>
        <v>2.2621023536617678E-2</v>
      </c>
      <c r="U207" s="381">
        <f t="shared" si="34"/>
        <v>0.30205443764461659</v>
      </c>
      <c r="V207" s="39">
        <f t="shared" si="35"/>
        <v>0.16719861494367341</v>
      </c>
    </row>
    <row r="208" spans="1:22" s="22" customFormat="1" ht="21" customHeight="1" x14ac:dyDescent="0.35">
      <c r="A208" s="29" t="s">
        <v>493</v>
      </c>
      <c r="B208" s="11">
        <v>2108775.5</v>
      </c>
      <c r="C208" s="11">
        <v>970092.36</v>
      </c>
      <c r="D208" s="11">
        <f t="shared" si="27"/>
        <v>3078867.86</v>
      </c>
      <c r="E208" s="11"/>
      <c r="F208" s="11">
        <v>3524941.6900000004</v>
      </c>
      <c r="G208" s="11">
        <v>512367</v>
      </c>
      <c r="H208" s="11">
        <v>457980</v>
      </c>
      <c r="I208" s="11">
        <f t="shared" si="28"/>
        <v>4495288.6900000004</v>
      </c>
      <c r="J208" s="38">
        <f t="shared" si="29"/>
        <v>7574156.5500000007</v>
      </c>
      <c r="K208" s="11">
        <v>2385667</v>
      </c>
      <c r="L208" s="378">
        <v>1015390.58</v>
      </c>
      <c r="M208" s="11">
        <f t="shared" si="30"/>
        <v>3401057.58</v>
      </c>
      <c r="N208" s="11"/>
      <c r="O208" s="378">
        <v>4444474.0199999996</v>
      </c>
      <c r="P208" s="378">
        <v>1249332</v>
      </c>
      <c r="Q208" s="466">
        <v>392600</v>
      </c>
      <c r="R208" s="11">
        <f t="shared" si="31"/>
        <v>6086406.0199999996</v>
      </c>
      <c r="S208" s="38">
        <f t="shared" si="32"/>
        <v>9487463.5999999996</v>
      </c>
      <c r="T208" s="39">
        <f t="shared" si="33"/>
        <v>0.10464551732986691</v>
      </c>
      <c r="U208" s="381">
        <f t="shared" si="34"/>
        <v>0.35395220189962906</v>
      </c>
      <c r="V208" s="39">
        <f t="shared" si="35"/>
        <v>0.25260991601764538</v>
      </c>
    </row>
    <row r="209" spans="1:22" s="22" customFormat="1" x14ac:dyDescent="0.35">
      <c r="A209" s="50" t="s">
        <v>494</v>
      </c>
      <c r="B209" s="48">
        <v>7751975</v>
      </c>
      <c r="C209" s="48">
        <v>1040678.1599999999</v>
      </c>
      <c r="D209" s="48">
        <f t="shared" si="27"/>
        <v>8792653.1600000001</v>
      </c>
      <c r="E209" s="48">
        <v>54300</v>
      </c>
      <c r="F209" s="48">
        <v>7963883.3099999996</v>
      </c>
      <c r="G209" s="48">
        <v>1346403</v>
      </c>
      <c r="H209" s="48">
        <v>334400</v>
      </c>
      <c r="I209" s="48">
        <f t="shared" si="28"/>
        <v>9698986.3099999987</v>
      </c>
      <c r="J209" s="49">
        <f t="shared" si="29"/>
        <v>18491639.469999999</v>
      </c>
      <c r="K209" s="11">
        <v>7862915.3099999996</v>
      </c>
      <c r="L209" s="378">
        <v>930305.99</v>
      </c>
      <c r="M209" s="11">
        <f t="shared" si="30"/>
        <v>8793221.2999999989</v>
      </c>
      <c r="N209" s="465">
        <v>38800</v>
      </c>
      <c r="O209" s="378">
        <v>9410932.459999999</v>
      </c>
      <c r="P209" s="378">
        <v>1096623</v>
      </c>
      <c r="Q209" s="466">
        <v>376148</v>
      </c>
      <c r="R209" s="11">
        <f t="shared" si="31"/>
        <v>10922503.459999999</v>
      </c>
      <c r="S209" s="38">
        <f t="shared" si="32"/>
        <v>19715724.759999998</v>
      </c>
      <c r="T209" s="39">
        <f t="shared" si="33"/>
        <v>6.4615308901680064E-5</v>
      </c>
      <c r="U209" s="39">
        <f t="shared" si="34"/>
        <v>0.12614897174754344</v>
      </c>
      <c r="V209" s="39">
        <f t="shared" si="35"/>
        <v>6.6196688075489452E-2</v>
      </c>
    </row>
    <row r="210" spans="1:22" s="22" customFormat="1" x14ac:dyDescent="0.35">
      <c r="A210" s="29" t="s">
        <v>495</v>
      </c>
      <c r="B210" s="11">
        <v>3729274</v>
      </c>
      <c r="C210" s="11">
        <v>734327.6100000001</v>
      </c>
      <c r="D210" s="11">
        <f t="shared" si="27"/>
        <v>4463601.6100000003</v>
      </c>
      <c r="E210" s="11">
        <v>38400</v>
      </c>
      <c r="F210" s="11">
        <v>5265910.0199999996</v>
      </c>
      <c r="G210" s="11">
        <v>306496</v>
      </c>
      <c r="H210" s="11">
        <v>209120</v>
      </c>
      <c r="I210" s="11">
        <f t="shared" si="28"/>
        <v>5819926.0199999996</v>
      </c>
      <c r="J210" s="38">
        <f t="shared" si="29"/>
        <v>10283527.629999999</v>
      </c>
      <c r="K210" s="11">
        <v>3926664</v>
      </c>
      <c r="L210" s="378">
        <v>725175.56</v>
      </c>
      <c r="M210" s="11">
        <f t="shared" si="30"/>
        <v>4651839.5600000005</v>
      </c>
      <c r="N210" s="465">
        <v>38400</v>
      </c>
      <c r="O210" s="378">
        <v>5945477.870000001</v>
      </c>
      <c r="P210" s="378">
        <v>549393</v>
      </c>
      <c r="Q210" s="466">
        <v>1614134</v>
      </c>
      <c r="R210" s="11">
        <f t="shared" si="31"/>
        <v>8147404.870000001</v>
      </c>
      <c r="S210" s="38">
        <f t="shared" si="32"/>
        <v>12799244.430000002</v>
      </c>
      <c r="T210" s="39">
        <f t="shared" si="33"/>
        <v>4.2171763173998893E-2</v>
      </c>
      <c r="U210" s="381">
        <f t="shared" si="34"/>
        <v>0.39991553878892805</v>
      </c>
      <c r="V210" s="39">
        <f t="shared" si="35"/>
        <v>0.24463558523059103</v>
      </c>
    </row>
    <row r="211" spans="1:22" s="22" customFormat="1" x14ac:dyDescent="0.35">
      <c r="A211" s="50" t="s">
        <v>543</v>
      </c>
      <c r="B211" s="48">
        <v>6215768.7399999993</v>
      </c>
      <c r="C211" s="48">
        <v>1008022.03</v>
      </c>
      <c r="D211" s="48">
        <f t="shared" si="27"/>
        <v>7223790.7699999996</v>
      </c>
      <c r="E211" s="48">
        <v>274680</v>
      </c>
      <c r="F211" s="48">
        <v>7012440.0199999996</v>
      </c>
      <c r="G211" s="48">
        <v>1051336</v>
      </c>
      <c r="H211" s="48">
        <v>288579</v>
      </c>
      <c r="I211" s="48">
        <f t="shared" si="28"/>
        <v>8627035.0199999996</v>
      </c>
      <c r="J211" s="49">
        <f t="shared" si="29"/>
        <v>15850825.789999999</v>
      </c>
      <c r="K211" s="11">
        <v>6255467.1600000001</v>
      </c>
      <c r="L211" s="378">
        <v>904296.06</v>
      </c>
      <c r="M211" s="11">
        <f t="shared" si="30"/>
        <v>7159763.2200000007</v>
      </c>
      <c r="N211" s="465">
        <v>8400</v>
      </c>
      <c r="O211" s="378">
        <v>6513607.25</v>
      </c>
      <c r="P211" s="378">
        <v>520476</v>
      </c>
      <c r="Q211" s="466">
        <v>365972.31</v>
      </c>
      <c r="R211" s="11">
        <f t="shared" si="31"/>
        <v>7408455.5599999996</v>
      </c>
      <c r="S211" s="38">
        <f t="shared" si="32"/>
        <v>14568218.780000001</v>
      </c>
      <c r="T211" s="39">
        <f t="shared" si="33"/>
        <v>-8.8634280862482512E-3</v>
      </c>
      <c r="U211" s="39">
        <f t="shared" si="34"/>
        <v>-0.14125124763895996</v>
      </c>
      <c r="V211" s="39">
        <f t="shared" si="35"/>
        <v>-8.0917362097889661E-2</v>
      </c>
    </row>
    <row r="212" spans="1:22" s="22" customFormat="1" x14ac:dyDescent="0.35">
      <c r="A212" s="50" t="s">
        <v>544</v>
      </c>
      <c r="B212" s="48">
        <v>4248000</v>
      </c>
      <c r="C212" s="48">
        <v>1032101.9699999999</v>
      </c>
      <c r="D212" s="48">
        <f t="shared" si="27"/>
        <v>5280101.97</v>
      </c>
      <c r="E212" s="48">
        <v>163820</v>
      </c>
      <c r="F212" s="48">
        <v>6590429.2800000003</v>
      </c>
      <c r="G212" s="48">
        <v>640746</v>
      </c>
      <c r="H212" s="48">
        <v>1872340</v>
      </c>
      <c r="I212" s="48">
        <f t="shared" si="28"/>
        <v>9267335.2800000012</v>
      </c>
      <c r="J212" s="49">
        <f t="shared" si="29"/>
        <v>14547437.25</v>
      </c>
      <c r="K212" s="11">
        <v>4556037</v>
      </c>
      <c r="L212" s="378">
        <v>1063371.32</v>
      </c>
      <c r="M212" s="11">
        <f t="shared" si="30"/>
        <v>5619408.3200000003</v>
      </c>
      <c r="N212" s="465">
        <v>58800</v>
      </c>
      <c r="O212" s="378">
        <v>8368715.0700000003</v>
      </c>
      <c r="P212" s="378">
        <v>516082</v>
      </c>
      <c r="Q212" s="466">
        <v>784643</v>
      </c>
      <c r="R212" s="11">
        <f t="shared" si="31"/>
        <v>9728240.0700000003</v>
      </c>
      <c r="S212" s="38">
        <f t="shared" si="32"/>
        <v>15347648.390000001</v>
      </c>
      <c r="T212" s="39">
        <f t="shared" si="33"/>
        <v>6.4261325241035186E-2</v>
      </c>
      <c r="U212" s="39">
        <f t="shared" si="34"/>
        <v>4.9734338520662551E-2</v>
      </c>
      <c r="V212" s="39">
        <f t="shared" si="35"/>
        <v>5.500701781683235E-2</v>
      </c>
    </row>
    <row r="213" spans="1:22" s="22" customFormat="1" x14ac:dyDescent="0.35">
      <c r="A213" s="50" t="s">
        <v>545</v>
      </c>
      <c r="B213" s="48">
        <v>6403160</v>
      </c>
      <c r="C213" s="48">
        <v>765120.21</v>
      </c>
      <c r="D213" s="48">
        <f t="shared" si="27"/>
        <v>7168280.21</v>
      </c>
      <c r="E213" s="48"/>
      <c r="F213" s="48">
        <v>10341754.379999999</v>
      </c>
      <c r="G213" s="48">
        <v>717715</v>
      </c>
      <c r="H213" s="48">
        <v>704855</v>
      </c>
      <c r="I213" s="48">
        <f t="shared" si="28"/>
        <v>11764324.379999999</v>
      </c>
      <c r="J213" s="49">
        <f t="shared" si="29"/>
        <v>18932604.59</v>
      </c>
      <c r="K213" s="11">
        <v>6850433</v>
      </c>
      <c r="L213" s="378">
        <v>623637.52</v>
      </c>
      <c r="M213" s="11">
        <f t="shared" si="30"/>
        <v>7474070.5199999996</v>
      </c>
      <c r="N213" s="48"/>
      <c r="O213" s="378">
        <v>8753880.0799999982</v>
      </c>
      <c r="P213" s="378">
        <v>286782</v>
      </c>
      <c r="Q213" s="466">
        <v>546824</v>
      </c>
      <c r="R213" s="11">
        <f t="shared" si="31"/>
        <v>9587486.0799999982</v>
      </c>
      <c r="S213" s="38">
        <f t="shared" si="32"/>
        <v>17061556.599999998</v>
      </c>
      <c r="T213" s="39">
        <f t="shared" si="33"/>
        <v>4.2658810906054077E-2</v>
      </c>
      <c r="U213" s="39">
        <f t="shared" si="34"/>
        <v>-0.18503725583262104</v>
      </c>
      <c r="V213" s="39">
        <f t="shared" si="35"/>
        <v>-9.8826761056863235E-2</v>
      </c>
    </row>
    <row r="214" spans="1:22" s="22" customFormat="1" x14ac:dyDescent="0.35">
      <c r="A214" s="50" t="s">
        <v>556</v>
      </c>
      <c r="B214" s="48">
        <v>5982655.75</v>
      </c>
      <c r="C214" s="48">
        <v>661979.27999999991</v>
      </c>
      <c r="D214" s="48">
        <f t="shared" si="27"/>
        <v>6644635.0300000003</v>
      </c>
      <c r="E214" s="48">
        <v>19200</v>
      </c>
      <c r="F214" s="48">
        <v>9284256.0899999999</v>
      </c>
      <c r="G214" s="48">
        <v>550936</v>
      </c>
      <c r="H214" s="48">
        <v>536795.72</v>
      </c>
      <c r="I214" s="48">
        <f t="shared" si="28"/>
        <v>10391187.810000001</v>
      </c>
      <c r="J214" s="49">
        <f t="shared" si="29"/>
        <v>17035822.84</v>
      </c>
      <c r="K214" s="11">
        <v>6176830.5</v>
      </c>
      <c r="L214" s="378">
        <v>611284.72</v>
      </c>
      <c r="M214" s="11">
        <f t="shared" si="30"/>
        <v>6788115.2199999997</v>
      </c>
      <c r="N214" s="465">
        <v>26200</v>
      </c>
      <c r="O214" s="378">
        <v>10714467.390000001</v>
      </c>
      <c r="P214" s="378">
        <v>475092</v>
      </c>
      <c r="Q214" s="466">
        <v>457035</v>
      </c>
      <c r="R214" s="11">
        <f t="shared" si="31"/>
        <v>11672794.390000001</v>
      </c>
      <c r="S214" s="38">
        <f t="shared" si="32"/>
        <v>18460909.609999999</v>
      </c>
      <c r="T214" s="39">
        <f t="shared" si="33"/>
        <v>2.1593389155641778E-2</v>
      </c>
      <c r="U214" s="39">
        <f t="shared" si="34"/>
        <v>0.12333590763960987</v>
      </c>
      <c r="V214" s="39">
        <f t="shared" si="35"/>
        <v>8.3652359113168581E-2</v>
      </c>
    </row>
    <row r="215" spans="1:22" s="22" customFormat="1" x14ac:dyDescent="0.35">
      <c r="A215" s="50" t="s">
        <v>557</v>
      </c>
      <c r="B215" s="48">
        <v>5484093.5</v>
      </c>
      <c r="C215" s="48">
        <v>1155327.99</v>
      </c>
      <c r="D215" s="48">
        <f t="shared" si="27"/>
        <v>6639421.4900000002</v>
      </c>
      <c r="E215" s="48">
        <v>44770</v>
      </c>
      <c r="F215" s="48">
        <v>7053536.6499999994</v>
      </c>
      <c r="G215" s="48">
        <v>917706.26</v>
      </c>
      <c r="H215" s="48">
        <v>594609.53</v>
      </c>
      <c r="I215" s="48">
        <f t="shared" si="28"/>
        <v>8610622.4399999995</v>
      </c>
      <c r="J215" s="49">
        <f t="shared" si="29"/>
        <v>15250043.93</v>
      </c>
      <c r="K215" s="11">
        <v>5717514.9199999999</v>
      </c>
      <c r="L215" s="378">
        <v>1066797.28</v>
      </c>
      <c r="M215" s="11">
        <f t="shared" si="30"/>
        <v>6784312.2000000002</v>
      </c>
      <c r="N215" s="465">
        <v>43000</v>
      </c>
      <c r="O215" s="378">
        <v>6810219.3400000008</v>
      </c>
      <c r="P215" s="378">
        <v>1005124.66</v>
      </c>
      <c r="Q215" s="466">
        <v>374956.49</v>
      </c>
      <c r="R215" s="11">
        <f t="shared" si="31"/>
        <v>8233300.4900000012</v>
      </c>
      <c r="S215" s="38">
        <f t="shared" si="32"/>
        <v>15017612.690000001</v>
      </c>
      <c r="T215" s="39">
        <f t="shared" si="33"/>
        <v>2.1822791370939152E-2</v>
      </c>
      <c r="U215" s="39">
        <f t="shared" si="34"/>
        <v>-4.3820519669655653E-2</v>
      </c>
      <c r="V215" s="39">
        <f t="shared" si="35"/>
        <v>-1.5241348881806033E-2</v>
      </c>
    </row>
    <row r="216" spans="1:22" s="22" customFormat="1" x14ac:dyDescent="0.35">
      <c r="A216" s="50" t="s">
        <v>558</v>
      </c>
      <c r="B216" s="48">
        <v>4669072.1500000004</v>
      </c>
      <c r="C216" s="48">
        <v>1177807.52</v>
      </c>
      <c r="D216" s="48">
        <f t="shared" si="27"/>
        <v>5846879.6699999999</v>
      </c>
      <c r="E216" s="48">
        <v>28980</v>
      </c>
      <c r="F216" s="48">
        <v>6488398.1299999999</v>
      </c>
      <c r="G216" s="48">
        <v>998032</v>
      </c>
      <c r="H216" s="48">
        <v>301740</v>
      </c>
      <c r="I216" s="48">
        <f t="shared" si="28"/>
        <v>7817150.1299999999</v>
      </c>
      <c r="J216" s="49">
        <f t="shared" si="29"/>
        <v>13664029.800000001</v>
      </c>
      <c r="K216" s="11">
        <v>4832047.03</v>
      </c>
      <c r="L216" s="378">
        <v>863789.73</v>
      </c>
      <c r="M216" s="11">
        <f t="shared" si="30"/>
        <v>5695836.7599999998</v>
      </c>
      <c r="N216" s="465">
        <v>4280</v>
      </c>
      <c r="O216" s="378">
        <v>6820240.9299999997</v>
      </c>
      <c r="P216" s="378">
        <v>599390</v>
      </c>
      <c r="Q216" s="466">
        <v>312906</v>
      </c>
      <c r="R216" s="11">
        <f t="shared" si="31"/>
        <v>7736816.9299999997</v>
      </c>
      <c r="S216" s="38">
        <f t="shared" si="32"/>
        <v>13432653.689999999</v>
      </c>
      <c r="T216" s="39">
        <f t="shared" si="33"/>
        <v>-2.5833079954593996E-2</v>
      </c>
      <c r="U216" s="39">
        <f t="shared" si="34"/>
        <v>-1.0276532836654141E-2</v>
      </c>
      <c r="V216" s="39">
        <f t="shared" si="35"/>
        <v>-1.6933226389772748E-2</v>
      </c>
    </row>
    <row r="217" spans="1:22" s="22" customFormat="1" x14ac:dyDescent="0.35">
      <c r="A217" s="29" t="s">
        <v>559</v>
      </c>
      <c r="B217" s="11">
        <v>6045140.25</v>
      </c>
      <c r="C217" s="11">
        <v>516815.44000000006</v>
      </c>
      <c r="D217" s="11">
        <f t="shared" si="27"/>
        <v>6561955.6900000004</v>
      </c>
      <c r="E217" s="11">
        <v>12000</v>
      </c>
      <c r="F217" s="11">
        <v>3305155.8800000004</v>
      </c>
      <c r="G217" s="11">
        <v>860606</v>
      </c>
      <c r="H217" s="11">
        <v>451745</v>
      </c>
      <c r="I217" s="11">
        <f t="shared" si="28"/>
        <v>4629506.8800000008</v>
      </c>
      <c r="J217" s="38">
        <f t="shared" si="29"/>
        <v>11191462.57</v>
      </c>
      <c r="K217" s="11">
        <v>6632411.5</v>
      </c>
      <c r="L217" s="378">
        <v>663698.51</v>
      </c>
      <c r="M217" s="11">
        <f t="shared" si="30"/>
        <v>7296110.0099999998</v>
      </c>
      <c r="N217" s="465">
        <v>87360</v>
      </c>
      <c r="O217" s="378">
        <v>3704413.21</v>
      </c>
      <c r="P217" s="378">
        <v>1385548</v>
      </c>
      <c r="Q217" s="466">
        <v>463875</v>
      </c>
      <c r="R217" s="11">
        <f t="shared" si="31"/>
        <v>5641196.21</v>
      </c>
      <c r="S217" s="38">
        <f t="shared" si="32"/>
        <v>12937306.219999999</v>
      </c>
      <c r="T217" s="39">
        <f t="shared" si="33"/>
        <v>0.11188041411477427</v>
      </c>
      <c r="U217" s="381">
        <f t="shared" si="34"/>
        <v>0.21853068938521569</v>
      </c>
      <c r="V217" s="39">
        <f t="shared" si="35"/>
        <v>0.15599780985551726</v>
      </c>
    </row>
    <row r="218" spans="1:22" s="22" customFormat="1" x14ac:dyDescent="0.35">
      <c r="A218" s="29" t="s">
        <v>560</v>
      </c>
      <c r="B218" s="11">
        <v>4514795.82</v>
      </c>
      <c r="C218" s="11">
        <v>1116154.2300000002</v>
      </c>
      <c r="D218" s="11">
        <f t="shared" si="27"/>
        <v>5630950.0500000007</v>
      </c>
      <c r="E218" s="11"/>
      <c r="F218" s="11">
        <v>3945022.4699999997</v>
      </c>
      <c r="G218" s="11">
        <v>778067</v>
      </c>
      <c r="H218" s="11">
        <v>346446</v>
      </c>
      <c r="I218" s="11">
        <f t="shared" si="28"/>
        <v>5069535.47</v>
      </c>
      <c r="J218" s="38">
        <f t="shared" si="29"/>
        <v>10700485.52</v>
      </c>
      <c r="K218" s="11">
        <v>4707615.34</v>
      </c>
      <c r="L218" s="378">
        <v>926526.32</v>
      </c>
      <c r="M218" s="11">
        <f t="shared" si="30"/>
        <v>5634141.6600000001</v>
      </c>
      <c r="N218" s="11"/>
      <c r="O218" s="378">
        <v>4594459.8099999996</v>
      </c>
      <c r="P218" s="378">
        <v>1073983</v>
      </c>
      <c r="Q218" s="466">
        <v>377504</v>
      </c>
      <c r="R218" s="11">
        <f t="shared" si="31"/>
        <v>6045946.8099999996</v>
      </c>
      <c r="S218" s="38">
        <f t="shared" si="32"/>
        <v>11680088.469999999</v>
      </c>
      <c r="T218" s="39">
        <f t="shared" si="33"/>
        <v>5.6679778219652355E-4</v>
      </c>
      <c r="U218" s="39">
        <f t="shared" si="34"/>
        <v>0.19260371009890576</v>
      </c>
      <c r="V218" s="39">
        <f t="shared" si="35"/>
        <v>9.1547523537044068E-2</v>
      </c>
    </row>
    <row r="219" spans="1:22" s="22" customFormat="1" x14ac:dyDescent="0.35">
      <c r="A219" s="50" t="s">
        <v>561</v>
      </c>
      <c r="B219" s="48">
        <v>6784032</v>
      </c>
      <c r="C219" s="48">
        <v>579115.76</v>
      </c>
      <c r="D219" s="48">
        <f t="shared" si="27"/>
        <v>7363147.7599999998</v>
      </c>
      <c r="E219" s="48">
        <v>16560</v>
      </c>
      <c r="F219" s="48">
        <v>5255906.33</v>
      </c>
      <c r="G219" s="48">
        <v>432417</v>
      </c>
      <c r="H219" s="48">
        <v>1110485</v>
      </c>
      <c r="I219" s="48">
        <f t="shared" si="28"/>
        <v>6815368.3300000001</v>
      </c>
      <c r="J219" s="49">
        <f t="shared" si="29"/>
        <v>14178516.09</v>
      </c>
      <c r="K219" s="11">
        <v>7036856</v>
      </c>
      <c r="L219" s="378">
        <v>421621.3</v>
      </c>
      <c r="M219" s="11">
        <f t="shared" si="30"/>
        <v>7458477.2999999998</v>
      </c>
      <c r="N219" s="465">
        <v>36780</v>
      </c>
      <c r="O219" s="378">
        <v>5874788.54</v>
      </c>
      <c r="P219" s="378">
        <v>922442</v>
      </c>
      <c r="Q219" s="466">
        <v>305450</v>
      </c>
      <c r="R219" s="11">
        <f t="shared" si="31"/>
        <v>7139460.54</v>
      </c>
      <c r="S219" s="38">
        <f t="shared" si="32"/>
        <v>14597937.84</v>
      </c>
      <c r="T219" s="39">
        <f t="shared" si="33"/>
        <v>1.2946845983164141E-2</v>
      </c>
      <c r="U219" s="39">
        <f t="shared" si="34"/>
        <v>4.7553146698382474E-2</v>
      </c>
      <c r="V219" s="39">
        <f t="shared" si="35"/>
        <v>2.9581498327304858E-2</v>
      </c>
    </row>
    <row r="220" spans="1:22" s="22" customFormat="1" x14ac:dyDescent="0.35">
      <c r="A220" s="29" t="s">
        <v>562</v>
      </c>
      <c r="B220" s="11">
        <v>6240949.4000000004</v>
      </c>
      <c r="C220" s="11">
        <v>423069.64</v>
      </c>
      <c r="D220" s="11">
        <f t="shared" si="27"/>
        <v>6664019.04</v>
      </c>
      <c r="E220" s="11">
        <v>23600</v>
      </c>
      <c r="F220" s="11">
        <v>3343285.44</v>
      </c>
      <c r="G220" s="11">
        <v>376655</v>
      </c>
      <c r="H220" s="11">
        <v>412159.42</v>
      </c>
      <c r="I220" s="11">
        <f t="shared" si="28"/>
        <v>4155699.86</v>
      </c>
      <c r="J220" s="38">
        <f t="shared" si="29"/>
        <v>10819718.9</v>
      </c>
      <c r="K220" s="11">
        <v>6768020.9699999997</v>
      </c>
      <c r="L220" s="378">
        <v>328204.28000000003</v>
      </c>
      <c r="M220" s="11">
        <f t="shared" si="30"/>
        <v>7096225.25</v>
      </c>
      <c r="N220" s="465">
        <v>84340</v>
      </c>
      <c r="O220" s="378">
        <v>7525848.549999998</v>
      </c>
      <c r="P220" s="378">
        <v>542680</v>
      </c>
      <c r="Q220" s="466">
        <v>431635.5</v>
      </c>
      <c r="R220" s="11">
        <f t="shared" si="31"/>
        <v>8584504.049999997</v>
      </c>
      <c r="S220" s="38">
        <f t="shared" si="32"/>
        <v>15680729.299999997</v>
      </c>
      <c r="T220" s="39">
        <f t="shared" si="33"/>
        <v>6.4856688944874313E-2</v>
      </c>
      <c r="U220" s="381">
        <f t="shared" si="34"/>
        <v>1.0657180112136388</v>
      </c>
      <c r="V220" s="39">
        <f t="shared" si="35"/>
        <v>0.44927326161865411</v>
      </c>
    </row>
    <row r="221" spans="1:22" s="22" customFormat="1" x14ac:dyDescent="0.35">
      <c r="A221" s="50" t="s">
        <v>563</v>
      </c>
      <c r="B221" s="48">
        <v>1696628</v>
      </c>
      <c r="C221" s="48">
        <v>358520.36000000004</v>
      </c>
      <c r="D221" s="48">
        <f t="shared" si="27"/>
        <v>2055148.36</v>
      </c>
      <c r="E221" s="48">
        <v>45380</v>
      </c>
      <c r="F221" s="48">
        <v>985611.16</v>
      </c>
      <c r="G221" s="48">
        <v>173528</v>
      </c>
      <c r="H221" s="48">
        <v>191671</v>
      </c>
      <c r="I221" s="48">
        <f t="shared" si="28"/>
        <v>1396190.1600000001</v>
      </c>
      <c r="J221" s="49">
        <f t="shared" si="29"/>
        <v>3451338.5200000005</v>
      </c>
      <c r="K221" s="11">
        <v>1595946</v>
      </c>
      <c r="L221" s="378">
        <v>339194.63</v>
      </c>
      <c r="M221" s="11">
        <f t="shared" si="30"/>
        <v>1935140.63</v>
      </c>
      <c r="N221" s="465">
        <v>17520</v>
      </c>
      <c r="O221" s="378">
        <v>1165922.26</v>
      </c>
      <c r="P221" s="378">
        <v>185667</v>
      </c>
      <c r="Q221" s="466">
        <v>49400</v>
      </c>
      <c r="R221" s="11">
        <f t="shared" si="31"/>
        <v>1418509.26</v>
      </c>
      <c r="S221" s="38">
        <f t="shared" si="32"/>
        <v>3353649.8899999997</v>
      </c>
      <c r="T221" s="39">
        <f t="shared" si="33"/>
        <v>-5.8393706428084932E-2</v>
      </c>
      <c r="U221" s="39">
        <f t="shared" si="34"/>
        <v>1.5985716444241276E-2</v>
      </c>
      <c r="V221" s="39">
        <f t="shared" si="35"/>
        <v>-2.8304563413269819E-2</v>
      </c>
    </row>
    <row r="222" spans="1:22" s="22" customFormat="1" x14ac:dyDescent="0.35">
      <c r="A222" s="50" t="s">
        <v>564</v>
      </c>
      <c r="B222" s="48">
        <v>936035.79</v>
      </c>
      <c r="C222" s="48">
        <v>191872.25</v>
      </c>
      <c r="D222" s="48">
        <f t="shared" si="27"/>
        <v>1127908.04</v>
      </c>
      <c r="E222" s="48"/>
      <c r="F222" s="48">
        <v>1227845.4700000002</v>
      </c>
      <c r="G222" s="48">
        <v>91528</v>
      </c>
      <c r="H222" s="48">
        <v>191680</v>
      </c>
      <c r="I222" s="48">
        <f t="shared" si="28"/>
        <v>1511053.4700000002</v>
      </c>
      <c r="J222" s="49">
        <f t="shared" si="29"/>
        <v>2638961.5100000002</v>
      </c>
      <c r="K222" s="11">
        <v>943262.77</v>
      </c>
      <c r="L222" s="378">
        <v>165652.84</v>
      </c>
      <c r="M222" s="11">
        <f t="shared" si="30"/>
        <v>1108915.6100000001</v>
      </c>
      <c r="N222" s="48"/>
      <c r="O222" s="378">
        <v>1865903.86</v>
      </c>
      <c r="P222" s="378">
        <v>91620</v>
      </c>
      <c r="Q222" s="466">
        <v>58310</v>
      </c>
      <c r="R222" s="11">
        <f t="shared" si="31"/>
        <v>2015833.86</v>
      </c>
      <c r="S222" s="38">
        <f t="shared" si="32"/>
        <v>3124749.47</v>
      </c>
      <c r="T222" s="39">
        <f t="shared" si="33"/>
        <v>-1.6838633404900574E-2</v>
      </c>
      <c r="U222" s="381">
        <f t="shared" si="34"/>
        <v>0.33405858893927814</v>
      </c>
      <c r="V222" s="39">
        <f t="shared" si="35"/>
        <v>0.18408300316589304</v>
      </c>
    </row>
    <row r="223" spans="1:22" s="22" customFormat="1" x14ac:dyDescent="0.35">
      <c r="A223" s="29" t="s">
        <v>565</v>
      </c>
      <c r="B223" s="11">
        <v>5070155.9000000004</v>
      </c>
      <c r="C223" s="11">
        <v>749129.96000000008</v>
      </c>
      <c r="D223" s="11">
        <f t="shared" si="27"/>
        <v>5819285.8600000003</v>
      </c>
      <c r="E223" s="11">
        <v>51600</v>
      </c>
      <c r="F223" s="11">
        <v>4708039.72</v>
      </c>
      <c r="G223" s="11">
        <v>581555</v>
      </c>
      <c r="H223" s="11">
        <v>446167</v>
      </c>
      <c r="I223" s="11">
        <f t="shared" si="28"/>
        <v>5787361.7199999997</v>
      </c>
      <c r="J223" s="38">
        <f t="shared" si="29"/>
        <v>11606647.58</v>
      </c>
      <c r="K223" s="11">
        <v>5534454.75</v>
      </c>
      <c r="L223" s="378">
        <v>612587.04</v>
      </c>
      <c r="M223" s="11">
        <f t="shared" si="30"/>
        <v>6147041.79</v>
      </c>
      <c r="N223" s="465">
        <v>144180</v>
      </c>
      <c r="O223" s="378">
        <v>6511478.6900000013</v>
      </c>
      <c r="P223" s="378">
        <v>1908608</v>
      </c>
      <c r="Q223" s="466">
        <v>507041.42</v>
      </c>
      <c r="R223" s="11">
        <f t="shared" si="31"/>
        <v>9071308.1100000013</v>
      </c>
      <c r="S223" s="38">
        <f t="shared" si="32"/>
        <v>15218349.900000002</v>
      </c>
      <c r="T223" s="39">
        <f t="shared" si="33"/>
        <v>5.6322362895573526E-2</v>
      </c>
      <c r="U223" s="381">
        <f t="shared" si="34"/>
        <v>0.56743410017924401</v>
      </c>
      <c r="V223" s="39">
        <f t="shared" si="35"/>
        <v>0.3111753238914145</v>
      </c>
    </row>
    <row r="224" spans="1:22" s="22" customFormat="1" x14ac:dyDescent="0.35">
      <c r="A224" s="50" t="s">
        <v>566</v>
      </c>
      <c r="B224" s="48">
        <v>4164536</v>
      </c>
      <c r="C224" s="48">
        <v>770116.67000000016</v>
      </c>
      <c r="D224" s="48">
        <f t="shared" si="27"/>
        <v>4934652.67</v>
      </c>
      <c r="E224" s="48">
        <v>230160</v>
      </c>
      <c r="F224" s="48">
        <v>3594991.28</v>
      </c>
      <c r="G224" s="48">
        <v>529284</v>
      </c>
      <c r="H224" s="48">
        <v>487700</v>
      </c>
      <c r="I224" s="48">
        <f t="shared" si="28"/>
        <v>4842135.2799999993</v>
      </c>
      <c r="J224" s="49">
        <f t="shared" si="29"/>
        <v>9776787.9499999993</v>
      </c>
      <c r="K224" s="11">
        <v>4413487.25</v>
      </c>
      <c r="L224" s="378">
        <v>517935.53</v>
      </c>
      <c r="M224" s="11">
        <f t="shared" si="30"/>
        <v>4931422.78</v>
      </c>
      <c r="N224" s="465">
        <v>110400</v>
      </c>
      <c r="O224" s="378">
        <v>4402388.7</v>
      </c>
      <c r="P224" s="378">
        <v>530430</v>
      </c>
      <c r="Q224" s="466">
        <v>383390.7</v>
      </c>
      <c r="R224" s="11">
        <f t="shared" si="31"/>
        <v>5426609.4000000004</v>
      </c>
      <c r="S224" s="38">
        <f t="shared" si="32"/>
        <v>10358032.18</v>
      </c>
      <c r="T224" s="39">
        <f t="shared" si="33"/>
        <v>-6.5453238880126992E-4</v>
      </c>
      <c r="U224" s="39">
        <f t="shared" si="34"/>
        <v>0.12070586346773879</v>
      </c>
      <c r="V224" s="39">
        <f t="shared" si="35"/>
        <v>5.9451451025896544E-2</v>
      </c>
    </row>
    <row r="225" spans="1:22" s="22" customFormat="1" x14ac:dyDescent="0.35">
      <c r="A225" s="50" t="s">
        <v>567</v>
      </c>
      <c r="B225" s="48">
        <v>7219911</v>
      </c>
      <c r="C225" s="48">
        <v>2165167.37</v>
      </c>
      <c r="D225" s="48">
        <f t="shared" si="27"/>
        <v>9385078.370000001</v>
      </c>
      <c r="E225" s="48"/>
      <c r="F225" s="48">
        <v>5359817.7700000005</v>
      </c>
      <c r="G225" s="48">
        <v>1148922</v>
      </c>
      <c r="H225" s="48">
        <v>7851609</v>
      </c>
      <c r="I225" s="48">
        <f t="shared" si="28"/>
        <v>14360348.77</v>
      </c>
      <c r="J225" s="49">
        <f t="shared" si="29"/>
        <v>23745427.140000001</v>
      </c>
      <c r="K225" s="11">
        <v>7583572</v>
      </c>
      <c r="L225" s="378">
        <v>2033486.06</v>
      </c>
      <c r="M225" s="11">
        <f t="shared" si="30"/>
        <v>9617058.0600000005</v>
      </c>
      <c r="N225" s="465">
        <v>104850</v>
      </c>
      <c r="O225" s="378">
        <v>12082463.58</v>
      </c>
      <c r="P225" s="378">
        <v>1027530</v>
      </c>
      <c r="Q225" s="466">
        <v>666718</v>
      </c>
      <c r="R225" s="11">
        <f t="shared" si="31"/>
        <v>13881561.58</v>
      </c>
      <c r="S225" s="38">
        <f t="shared" si="32"/>
        <v>23498619.640000001</v>
      </c>
      <c r="T225" s="39">
        <f t="shared" si="33"/>
        <v>2.4717927848267873E-2</v>
      </c>
      <c r="U225" s="39">
        <f t="shared" si="34"/>
        <v>-3.3340916552126294E-2</v>
      </c>
      <c r="V225" s="39">
        <f t="shared" si="35"/>
        <v>-1.0393895992893898E-2</v>
      </c>
    </row>
    <row r="226" spans="1:22" s="22" customFormat="1" x14ac:dyDescent="0.35">
      <c r="A226" s="50" t="s">
        <v>568</v>
      </c>
      <c r="B226" s="48">
        <v>1857517</v>
      </c>
      <c r="C226" s="48">
        <v>342719.94</v>
      </c>
      <c r="D226" s="48">
        <f t="shared" si="27"/>
        <v>2200236.94</v>
      </c>
      <c r="E226" s="48">
        <v>18900</v>
      </c>
      <c r="F226" s="48">
        <v>1501323.6800000002</v>
      </c>
      <c r="G226" s="48">
        <v>215153.5</v>
      </c>
      <c r="H226" s="48">
        <v>470460</v>
      </c>
      <c r="I226" s="48">
        <f t="shared" si="28"/>
        <v>2205837.1800000002</v>
      </c>
      <c r="J226" s="49">
        <f t="shared" si="29"/>
        <v>4406074.12</v>
      </c>
      <c r="K226" s="11">
        <v>2294635.9700000002</v>
      </c>
      <c r="L226" s="378">
        <v>309054.49</v>
      </c>
      <c r="M226" s="11">
        <f t="shared" si="30"/>
        <v>2603690.46</v>
      </c>
      <c r="N226" s="465">
        <v>18840</v>
      </c>
      <c r="O226" s="378">
        <v>1908611.94</v>
      </c>
      <c r="P226" s="378">
        <v>254970</v>
      </c>
      <c r="Q226" s="466">
        <v>511300</v>
      </c>
      <c r="R226" s="11">
        <f t="shared" si="31"/>
        <v>2693721.94</v>
      </c>
      <c r="S226" s="38">
        <f t="shared" si="32"/>
        <v>5297412.4000000004</v>
      </c>
      <c r="T226" s="39">
        <f t="shared" si="33"/>
        <v>0.18336821487962113</v>
      </c>
      <c r="U226" s="381">
        <f t="shared" si="34"/>
        <v>0.22117895392442327</v>
      </c>
      <c r="V226" s="39">
        <f t="shared" si="35"/>
        <v>0.20229761364068932</v>
      </c>
    </row>
    <row r="227" spans="1:22" s="22" customFormat="1" x14ac:dyDescent="0.35">
      <c r="A227" s="50" t="s">
        <v>569</v>
      </c>
      <c r="B227" s="48">
        <v>1772689</v>
      </c>
      <c r="C227" s="48">
        <v>287942.77999999997</v>
      </c>
      <c r="D227" s="48">
        <f t="shared" si="27"/>
        <v>2060631.78</v>
      </c>
      <c r="E227" s="48">
        <v>231940</v>
      </c>
      <c r="F227" s="48">
        <v>871719.02999999991</v>
      </c>
      <c r="G227" s="48">
        <v>542237.97</v>
      </c>
      <c r="H227" s="48">
        <v>528402</v>
      </c>
      <c r="I227" s="48">
        <f t="shared" si="28"/>
        <v>2174299</v>
      </c>
      <c r="J227" s="49">
        <f t="shared" si="29"/>
        <v>4234930.78</v>
      </c>
      <c r="K227" s="11">
        <v>2116540</v>
      </c>
      <c r="L227" s="378">
        <v>174528.77</v>
      </c>
      <c r="M227" s="11">
        <f t="shared" si="30"/>
        <v>2291068.77</v>
      </c>
      <c r="N227" s="465">
        <v>29020</v>
      </c>
      <c r="O227" s="378">
        <v>2445490.4700000002</v>
      </c>
      <c r="P227" s="378">
        <v>322045</v>
      </c>
      <c r="Q227" s="466">
        <v>300844</v>
      </c>
      <c r="R227" s="11">
        <f t="shared" si="31"/>
        <v>3097399.47</v>
      </c>
      <c r="S227" s="38">
        <f t="shared" si="32"/>
        <v>5388468.2400000002</v>
      </c>
      <c r="T227" s="39">
        <f t="shared" si="33"/>
        <v>0.11182831995340768</v>
      </c>
      <c r="U227" s="381">
        <f t="shared" si="34"/>
        <v>0.42455084144361022</v>
      </c>
      <c r="V227" s="39">
        <f t="shared" si="35"/>
        <v>0.27238637888669337</v>
      </c>
    </row>
    <row r="228" spans="1:22" s="22" customFormat="1" x14ac:dyDescent="0.35">
      <c r="A228" s="50" t="s">
        <v>570</v>
      </c>
      <c r="B228" s="48">
        <v>1367663.45</v>
      </c>
      <c r="C228" s="48">
        <v>393829.42</v>
      </c>
      <c r="D228" s="48">
        <f t="shared" si="27"/>
        <v>1761492.8699999999</v>
      </c>
      <c r="E228" s="48">
        <v>9310</v>
      </c>
      <c r="F228" s="48">
        <v>1879875.59</v>
      </c>
      <c r="G228" s="48">
        <v>222175.65</v>
      </c>
      <c r="H228" s="48">
        <v>219431</v>
      </c>
      <c r="I228" s="48">
        <f t="shared" si="28"/>
        <v>2330792.2400000002</v>
      </c>
      <c r="J228" s="49">
        <f t="shared" si="29"/>
        <v>4092285.1100000003</v>
      </c>
      <c r="K228" s="11">
        <v>1320322.2</v>
      </c>
      <c r="L228" s="378">
        <v>365384.06</v>
      </c>
      <c r="M228" s="11">
        <f t="shared" si="30"/>
        <v>1685706.26</v>
      </c>
      <c r="N228" s="465">
        <v>8400</v>
      </c>
      <c r="O228" s="378">
        <v>2287769.65</v>
      </c>
      <c r="P228" s="378">
        <v>228971.71</v>
      </c>
      <c r="Q228" s="466">
        <v>168023</v>
      </c>
      <c r="R228" s="11">
        <f t="shared" si="31"/>
        <v>2693164.36</v>
      </c>
      <c r="S228" s="38">
        <f t="shared" si="32"/>
        <v>4378870.62</v>
      </c>
      <c r="T228" s="39">
        <f t="shared" si="33"/>
        <v>-4.3024079910127522E-2</v>
      </c>
      <c r="U228" s="39">
        <f t="shared" si="34"/>
        <v>0.15547165199074098</v>
      </c>
      <c r="V228" s="39">
        <f t="shared" si="35"/>
        <v>7.0030680242608945E-2</v>
      </c>
    </row>
    <row r="229" spans="1:22" s="22" customFormat="1" x14ac:dyDescent="0.35">
      <c r="A229" s="50" t="s">
        <v>571</v>
      </c>
      <c r="B229" s="48">
        <v>5832654</v>
      </c>
      <c r="C229" s="48">
        <v>703578.19000000006</v>
      </c>
      <c r="D229" s="48">
        <f t="shared" si="27"/>
        <v>6536232.1900000004</v>
      </c>
      <c r="E229" s="48">
        <v>96600</v>
      </c>
      <c r="F229" s="48">
        <v>3285615.45</v>
      </c>
      <c r="G229" s="48">
        <v>820863</v>
      </c>
      <c r="H229" s="48">
        <v>641718</v>
      </c>
      <c r="I229" s="48">
        <f t="shared" si="28"/>
        <v>4844796.45</v>
      </c>
      <c r="J229" s="49">
        <f t="shared" si="29"/>
        <v>11381028.640000001</v>
      </c>
      <c r="K229" s="11">
        <v>5801397.6500000004</v>
      </c>
      <c r="L229" s="378">
        <v>353241.74</v>
      </c>
      <c r="M229" s="11">
        <f t="shared" si="30"/>
        <v>6154639.3900000006</v>
      </c>
      <c r="N229" s="48"/>
      <c r="O229" s="378">
        <v>4385469.7300000004</v>
      </c>
      <c r="P229" s="378">
        <v>766034</v>
      </c>
      <c r="Q229" s="466">
        <v>514800</v>
      </c>
      <c r="R229" s="11">
        <f t="shared" si="31"/>
        <v>5666303.7300000004</v>
      </c>
      <c r="S229" s="38">
        <f t="shared" si="32"/>
        <v>11820943.120000001</v>
      </c>
      <c r="T229" s="39">
        <f t="shared" si="33"/>
        <v>-5.8381157356039368E-2</v>
      </c>
      <c r="U229" s="39">
        <f t="shared" si="34"/>
        <v>0.16956486995444364</v>
      </c>
      <c r="V229" s="39">
        <f t="shared" si="35"/>
        <v>3.8653314556635752E-2</v>
      </c>
    </row>
    <row r="230" spans="1:22" s="22" customFormat="1" x14ac:dyDescent="0.35">
      <c r="A230" s="50" t="s">
        <v>572</v>
      </c>
      <c r="B230" s="48">
        <v>1471682</v>
      </c>
      <c r="C230" s="48">
        <v>433133.45999999996</v>
      </c>
      <c r="D230" s="48">
        <f t="shared" si="27"/>
        <v>1904815.46</v>
      </c>
      <c r="E230" s="48">
        <v>28320</v>
      </c>
      <c r="F230" s="48">
        <v>1235314.42</v>
      </c>
      <c r="G230" s="48">
        <v>338947</v>
      </c>
      <c r="H230" s="48">
        <v>184901</v>
      </c>
      <c r="I230" s="48">
        <f t="shared" si="28"/>
        <v>1787482.42</v>
      </c>
      <c r="J230" s="49">
        <f t="shared" si="29"/>
        <v>3692297.88</v>
      </c>
      <c r="K230" s="11">
        <v>1632948</v>
      </c>
      <c r="L230" s="378">
        <v>273623.18</v>
      </c>
      <c r="M230" s="11">
        <f t="shared" si="30"/>
        <v>1906571.18</v>
      </c>
      <c r="N230" s="465">
        <v>9600</v>
      </c>
      <c r="O230" s="378">
        <v>1834309.5</v>
      </c>
      <c r="P230" s="378">
        <v>203628</v>
      </c>
      <c r="Q230" s="466">
        <v>274910</v>
      </c>
      <c r="R230" s="11">
        <f t="shared" si="31"/>
        <v>2322447.5</v>
      </c>
      <c r="S230" s="38">
        <f t="shared" si="32"/>
        <v>4229018.68</v>
      </c>
      <c r="T230" s="39">
        <f t="shared" si="33"/>
        <v>9.217270842604207E-4</v>
      </c>
      <c r="U230" s="381">
        <f t="shared" si="34"/>
        <v>0.2992841070850924</v>
      </c>
      <c r="V230" s="39">
        <f t="shared" si="35"/>
        <v>0.14536226963356483</v>
      </c>
    </row>
    <row r="231" spans="1:22" s="22" customFormat="1" x14ac:dyDescent="0.35">
      <c r="A231" s="29" t="s">
        <v>573</v>
      </c>
      <c r="B231" s="11">
        <v>4476839</v>
      </c>
      <c r="C231" s="11">
        <v>590456.92000000004</v>
      </c>
      <c r="D231" s="11">
        <f t="shared" si="27"/>
        <v>5067295.92</v>
      </c>
      <c r="E231" s="11">
        <v>184620</v>
      </c>
      <c r="F231" s="11">
        <v>2633546.7399999998</v>
      </c>
      <c r="G231" s="11">
        <v>249349</v>
      </c>
      <c r="H231" s="11">
        <v>460425</v>
      </c>
      <c r="I231" s="11">
        <f t="shared" si="28"/>
        <v>3527940.7399999998</v>
      </c>
      <c r="J231" s="38">
        <f t="shared" si="29"/>
        <v>8595236.6600000001</v>
      </c>
      <c r="K231" s="11">
        <v>4411894</v>
      </c>
      <c r="L231" s="378">
        <v>445373.92</v>
      </c>
      <c r="M231" s="11">
        <f t="shared" si="30"/>
        <v>4857267.92</v>
      </c>
      <c r="N231" s="465">
        <v>56400</v>
      </c>
      <c r="O231" s="378">
        <v>4697933.91</v>
      </c>
      <c r="P231" s="378">
        <v>635214</v>
      </c>
      <c r="Q231" s="466">
        <v>393540</v>
      </c>
      <c r="R231" s="11">
        <f t="shared" si="31"/>
        <v>5783087.9100000001</v>
      </c>
      <c r="S231" s="38">
        <f t="shared" si="32"/>
        <v>10640355.83</v>
      </c>
      <c r="T231" s="39">
        <f t="shared" si="33"/>
        <v>-4.1447747144792761E-2</v>
      </c>
      <c r="U231" s="381">
        <f t="shared" si="34"/>
        <v>0.63922478754560952</v>
      </c>
      <c r="V231" s="39">
        <f t="shared" si="35"/>
        <v>0.23793634205762521</v>
      </c>
    </row>
    <row r="232" spans="1:22" s="22" customFormat="1" x14ac:dyDescent="0.35">
      <c r="A232" s="50" t="s">
        <v>574</v>
      </c>
      <c r="B232" s="48">
        <v>5328796.5</v>
      </c>
      <c r="C232" s="48">
        <v>638085.7699999999</v>
      </c>
      <c r="D232" s="48">
        <f t="shared" si="27"/>
        <v>5966882.2699999996</v>
      </c>
      <c r="E232" s="48">
        <v>188720</v>
      </c>
      <c r="F232" s="48">
        <v>14495313.229999997</v>
      </c>
      <c r="G232" s="48">
        <v>1381118</v>
      </c>
      <c r="H232" s="48">
        <v>28648117.800000001</v>
      </c>
      <c r="I232" s="48">
        <f t="shared" si="28"/>
        <v>44713269.030000001</v>
      </c>
      <c r="J232" s="49">
        <f t="shared" si="29"/>
        <v>50680151.299999997</v>
      </c>
      <c r="K232" s="11">
        <v>5838223.7400000002</v>
      </c>
      <c r="L232" s="378">
        <v>1188575.56</v>
      </c>
      <c r="M232" s="11">
        <f t="shared" si="30"/>
        <v>7026799.3000000007</v>
      </c>
      <c r="N232" s="465">
        <v>198180</v>
      </c>
      <c r="O232" s="378">
        <v>14976391.35</v>
      </c>
      <c r="P232" s="378">
        <v>1600955.32</v>
      </c>
      <c r="Q232" s="466">
        <v>8121726.0999999996</v>
      </c>
      <c r="R232" s="11">
        <f t="shared" si="31"/>
        <v>24897252.77</v>
      </c>
      <c r="S232" s="38">
        <f t="shared" si="32"/>
        <v>31924052.07</v>
      </c>
      <c r="T232" s="39">
        <f t="shared" si="33"/>
        <v>0.17763330698328011</v>
      </c>
      <c r="U232" s="381">
        <f t="shared" si="34"/>
        <v>-0.44317976944840709</v>
      </c>
      <c r="V232" s="39">
        <f t="shared" si="35"/>
        <v>-0.37008767237046503</v>
      </c>
    </row>
    <row r="233" spans="1:22" s="22" customFormat="1" x14ac:dyDescent="0.35">
      <c r="A233" s="50" t="s">
        <v>575</v>
      </c>
      <c r="B233" s="48">
        <v>1074066.43</v>
      </c>
      <c r="C233" s="48">
        <v>615305.06000000006</v>
      </c>
      <c r="D233" s="48">
        <f t="shared" si="27"/>
        <v>1689371.49</v>
      </c>
      <c r="E233" s="48"/>
      <c r="F233" s="48">
        <v>25011232.760000005</v>
      </c>
      <c r="G233" s="48">
        <v>499978</v>
      </c>
      <c r="H233" s="48">
        <v>35748761</v>
      </c>
      <c r="I233" s="48">
        <f t="shared" si="28"/>
        <v>61259971.760000005</v>
      </c>
      <c r="J233" s="49">
        <f t="shared" si="29"/>
        <v>62949343.250000007</v>
      </c>
      <c r="K233" s="11">
        <v>1120675.96</v>
      </c>
      <c r="L233" s="378">
        <v>1631083.14</v>
      </c>
      <c r="M233" s="11">
        <f t="shared" si="30"/>
        <v>2751759.0999999996</v>
      </c>
      <c r="N233" s="48"/>
      <c r="O233" s="378">
        <v>29294245.339999996</v>
      </c>
      <c r="P233" s="378">
        <v>923043</v>
      </c>
      <c r="Q233" s="466">
        <v>27988248</v>
      </c>
      <c r="R233" s="11">
        <f t="shared" si="31"/>
        <v>58205536.339999996</v>
      </c>
      <c r="S233" s="38">
        <f t="shared" si="32"/>
        <v>60957295.439999998</v>
      </c>
      <c r="T233" s="381">
        <f t="shared" si="33"/>
        <v>0.62886559663677033</v>
      </c>
      <c r="U233" s="39">
        <f t="shared" si="34"/>
        <v>-4.9860215932949835E-2</v>
      </c>
      <c r="V233" s="39">
        <f t="shared" si="35"/>
        <v>-3.1645251676235872E-2</v>
      </c>
    </row>
    <row r="234" spans="1:22" s="22" customFormat="1" x14ac:dyDescent="0.35">
      <c r="A234" s="29" t="s">
        <v>576</v>
      </c>
      <c r="B234" s="11">
        <v>2593789</v>
      </c>
      <c r="C234" s="11">
        <v>1058647.02</v>
      </c>
      <c r="D234" s="11">
        <f t="shared" si="27"/>
        <v>3652436.02</v>
      </c>
      <c r="E234" s="11">
        <v>107040</v>
      </c>
      <c r="F234" s="11">
        <v>2186610.4099999997</v>
      </c>
      <c r="G234" s="11">
        <v>673371.5</v>
      </c>
      <c r="H234" s="11">
        <v>289000</v>
      </c>
      <c r="I234" s="11">
        <f t="shared" si="28"/>
        <v>3256021.9099999997</v>
      </c>
      <c r="J234" s="38">
        <f t="shared" si="29"/>
        <v>6908457.9299999997</v>
      </c>
      <c r="K234" s="11">
        <v>3101335</v>
      </c>
      <c r="L234" s="378">
        <v>797828.1</v>
      </c>
      <c r="M234" s="11">
        <f t="shared" si="30"/>
        <v>3899163.1</v>
      </c>
      <c r="N234" s="465">
        <v>51360</v>
      </c>
      <c r="O234" s="378">
        <v>2408254.9300000002</v>
      </c>
      <c r="P234" s="378">
        <v>750841</v>
      </c>
      <c r="Q234" s="466">
        <v>264250</v>
      </c>
      <c r="R234" s="11">
        <f t="shared" si="31"/>
        <v>3474705.93</v>
      </c>
      <c r="S234" s="38">
        <f t="shared" si="32"/>
        <v>7373869.0300000003</v>
      </c>
      <c r="T234" s="39">
        <f t="shared" si="33"/>
        <v>6.7551376300357499E-2</v>
      </c>
      <c r="U234" s="39">
        <f t="shared" si="34"/>
        <v>6.7162944858685084E-2</v>
      </c>
      <c r="V234" s="39">
        <f t="shared" si="35"/>
        <v>6.7368304868580212E-2</v>
      </c>
    </row>
    <row r="235" spans="1:22" s="22" customFormat="1" x14ac:dyDescent="0.35">
      <c r="A235" s="50" t="s">
        <v>577</v>
      </c>
      <c r="B235" s="48">
        <v>3795165.26</v>
      </c>
      <c r="C235" s="48">
        <v>685326.83</v>
      </c>
      <c r="D235" s="48">
        <f t="shared" si="27"/>
        <v>4480492.09</v>
      </c>
      <c r="E235" s="48">
        <v>20160</v>
      </c>
      <c r="F235" s="48">
        <v>3066495.86</v>
      </c>
      <c r="G235" s="48">
        <v>401316</v>
      </c>
      <c r="H235" s="48">
        <v>7635265</v>
      </c>
      <c r="I235" s="48">
        <f t="shared" si="28"/>
        <v>11123236.859999999</v>
      </c>
      <c r="J235" s="49">
        <f t="shared" si="29"/>
        <v>15603728.949999999</v>
      </c>
      <c r="K235" s="11">
        <v>4615029.74</v>
      </c>
      <c r="L235" s="378">
        <v>690116.76</v>
      </c>
      <c r="M235" s="11">
        <f t="shared" si="30"/>
        <v>5305146.5</v>
      </c>
      <c r="N235" s="465">
        <v>10080</v>
      </c>
      <c r="O235" s="378">
        <v>4722641.4400000004</v>
      </c>
      <c r="P235" s="378">
        <v>538850</v>
      </c>
      <c r="Q235" s="466">
        <v>529950</v>
      </c>
      <c r="R235" s="11">
        <f t="shared" si="31"/>
        <v>5801521.4400000004</v>
      </c>
      <c r="S235" s="38">
        <f t="shared" si="32"/>
        <v>11106667.940000001</v>
      </c>
      <c r="T235" s="39">
        <f t="shared" si="33"/>
        <v>0.18405442827151608</v>
      </c>
      <c r="U235" s="381">
        <f t="shared" si="34"/>
        <v>-0.47843226634301839</v>
      </c>
      <c r="V235" s="39">
        <f t="shared" si="35"/>
        <v>-0.2882042506897044</v>
      </c>
    </row>
    <row r="236" spans="1:22" s="22" customFormat="1" x14ac:dyDescent="0.35">
      <c r="A236" s="50" t="s">
        <v>578</v>
      </c>
      <c r="B236" s="48">
        <v>4703725</v>
      </c>
      <c r="C236" s="48">
        <v>2306885.5200000005</v>
      </c>
      <c r="D236" s="48">
        <f t="shared" si="27"/>
        <v>7010610.5200000005</v>
      </c>
      <c r="E236" s="48">
        <v>66720</v>
      </c>
      <c r="F236" s="48">
        <v>25467555.500000004</v>
      </c>
      <c r="G236" s="48">
        <v>551673</v>
      </c>
      <c r="H236" s="48">
        <v>40878644.600000001</v>
      </c>
      <c r="I236" s="48">
        <f t="shared" si="28"/>
        <v>66964593.100000009</v>
      </c>
      <c r="J236" s="49">
        <f t="shared" si="29"/>
        <v>73975203.620000005</v>
      </c>
      <c r="K236" s="11">
        <v>4782870</v>
      </c>
      <c r="L236" s="378">
        <v>3588703.47</v>
      </c>
      <c r="M236" s="11">
        <f t="shared" si="30"/>
        <v>8371573.4700000007</v>
      </c>
      <c r="N236" s="48"/>
      <c r="O236" s="378">
        <v>56690585.32</v>
      </c>
      <c r="P236" s="378">
        <v>830575</v>
      </c>
      <c r="Q236" s="466">
        <v>64098199.399999999</v>
      </c>
      <c r="R236" s="11">
        <f t="shared" si="31"/>
        <v>121619359.72</v>
      </c>
      <c r="S236" s="38">
        <f t="shared" si="32"/>
        <v>129990933.19</v>
      </c>
      <c r="T236" s="39">
        <f t="shared" si="33"/>
        <v>0.19412902002149737</v>
      </c>
      <c r="U236" s="381">
        <f t="shared" si="34"/>
        <v>0.81617410171346183</v>
      </c>
      <c r="V236" s="39">
        <f t="shared" si="35"/>
        <v>0.75722305352134955</v>
      </c>
    </row>
    <row r="237" spans="1:22" s="22" customFormat="1" x14ac:dyDescent="0.35">
      <c r="A237" s="50" t="s">
        <v>579</v>
      </c>
      <c r="B237" s="48">
        <v>3253012</v>
      </c>
      <c r="C237" s="48">
        <v>1710279.74</v>
      </c>
      <c r="D237" s="48">
        <f t="shared" si="27"/>
        <v>4963291.74</v>
      </c>
      <c r="E237" s="48">
        <v>110640</v>
      </c>
      <c r="F237" s="48">
        <v>25169707.23</v>
      </c>
      <c r="G237" s="48">
        <v>463170.25</v>
      </c>
      <c r="H237" s="48">
        <v>37864017</v>
      </c>
      <c r="I237" s="48">
        <f t="shared" si="28"/>
        <v>63607534.480000004</v>
      </c>
      <c r="J237" s="49">
        <f t="shared" si="29"/>
        <v>68570826.219999999</v>
      </c>
      <c r="K237" s="11">
        <v>3399779</v>
      </c>
      <c r="L237" s="378">
        <v>2779952.01</v>
      </c>
      <c r="M237" s="11">
        <f t="shared" si="30"/>
        <v>6179731.0099999998</v>
      </c>
      <c r="N237" s="465">
        <v>122780</v>
      </c>
      <c r="O237" s="378">
        <v>93687162.569999978</v>
      </c>
      <c r="P237" s="378">
        <v>803957</v>
      </c>
      <c r="Q237" s="466">
        <v>126979401.5</v>
      </c>
      <c r="R237" s="11">
        <f t="shared" si="31"/>
        <v>221593301.06999999</v>
      </c>
      <c r="S237" s="38">
        <f t="shared" si="32"/>
        <v>227773032.07999998</v>
      </c>
      <c r="T237" s="381">
        <f t="shared" si="33"/>
        <v>0.24508719892415581</v>
      </c>
      <c r="U237" s="381">
        <f t="shared" si="34"/>
        <v>2.4837586911920808</v>
      </c>
      <c r="V237" s="39">
        <f t="shared" si="35"/>
        <v>2.3217192301172185</v>
      </c>
    </row>
    <row r="238" spans="1:22" s="22" customFormat="1" x14ac:dyDescent="0.35">
      <c r="A238" s="50" t="s">
        <v>580</v>
      </c>
      <c r="B238" s="48">
        <v>10291158</v>
      </c>
      <c r="C238" s="48">
        <v>2037805.01</v>
      </c>
      <c r="D238" s="48">
        <f t="shared" si="27"/>
        <v>12328963.01</v>
      </c>
      <c r="E238" s="48">
        <v>258553</v>
      </c>
      <c r="F238" s="48">
        <v>41828183.789999999</v>
      </c>
      <c r="G238" s="48">
        <v>390582.41000000003</v>
      </c>
      <c r="H238" s="48">
        <v>38596427.880000003</v>
      </c>
      <c r="I238" s="48">
        <f t="shared" si="28"/>
        <v>81073747.079999998</v>
      </c>
      <c r="J238" s="49">
        <f t="shared" si="29"/>
        <v>93402710.090000004</v>
      </c>
      <c r="K238" s="11">
        <v>10585512</v>
      </c>
      <c r="L238" s="378">
        <v>3629917.5</v>
      </c>
      <c r="M238" s="11">
        <f t="shared" si="30"/>
        <v>14215429.5</v>
      </c>
      <c r="N238" s="465">
        <v>103485</v>
      </c>
      <c r="O238" s="378">
        <v>59307731.919999965</v>
      </c>
      <c r="P238" s="378">
        <v>459132</v>
      </c>
      <c r="Q238" s="466">
        <v>66080188.799999997</v>
      </c>
      <c r="R238" s="11">
        <f t="shared" si="31"/>
        <v>125950537.71999997</v>
      </c>
      <c r="S238" s="38">
        <f t="shared" si="32"/>
        <v>140165967.21999997</v>
      </c>
      <c r="T238" s="39">
        <f t="shared" si="33"/>
        <v>0.15301096194950789</v>
      </c>
      <c r="U238" s="381">
        <f t="shared" si="34"/>
        <v>0.55353048620927237</v>
      </c>
      <c r="V238" s="39">
        <f t="shared" si="35"/>
        <v>0.50066274399254918</v>
      </c>
    </row>
    <row r="239" spans="1:22" s="22" customFormat="1" x14ac:dyDescent="0.35">
      <c r="A239" s="29" t="s">
        <v>581</v>
      </c>
      <c r="B239" s="11">
        <v>1004006</v>
      </c>
      <c r="C239" s="11">
        <v>376736.69</v>
      </c>
      <c r="D239" s="11">
        <f t="shared" si="27"/>
        <v>1380742.69</v>
      </c>
      <c r="E239" s="11">
        <v>204900</v>
      </c>
      <c r="F239" s="11">
        <v>1201776.3499999999</v>
      </c>
      <c r="G239" s="11">
        <v>259303</v>
      </c>
      <c r="H239" s="11">
        <v>14685</v>
      </c>
      <c r="I239" s="11">
        <f t="shared" si="28"/>
        <v>1680664.3499999999</v>
      </c>
      <c r="J239" s="38">
        <f t="shared" si="29"/>
        <v>3061407.04</v>
      </c>
      <c r="K239" s="11">
        <v>1028522</v>
      </c>
      <c r="L239" s="378">
        <v>157528.51</v>
      </c>
      <c r="M239" s="11">
        <f t="shared" si="30"/>
        <v>1186050.51</v>
      </c>
      <c r="N239" s="465">
        <v>237900</v>
      </c>
      <c r="O239" s="378">
        <v>861412.5</v>
      </c>
      <c r="P239" s="378">
        <v>185022</v>
      </c>
      <c r="Q239" s="466">
        <v>63330</v>
      </c>
      <c r="R239" s="11">
        <f t="shared" si="31"/>
        <v>1347664.5</v>
      </c>
      <c r="S239" s="38">
        <f t="shared" si="32"/>
        <v>2533715.0099999998</v>
      </c>
      <c r="T239" s="39">
        <f t="shared" si="33"/>
        <v>-0.14100540340358417</v>
      </c>
      <c r="U239" s="39">
        <f t="shared" si="34"/>
        <v>-0.19813584431656439</v>
      </c>
      <c r="V239" s="39">
        <f t="shared" si="35"/>
        <v>-0.17236911756758758</v>
      </c>
    </row>
    <row r="240" spans="1:22" s="22" customFormat="1" x14ac:dyDescent="0.35">
      <c r="A240" s="50" t="s">
        <v>141</v>
      </c>
      <c r="B240" s="48">
        <f>857662+379867</f>
        <v>1237529</v>
      </c>
      <c r="C240" s="48">
        <v>729490.38</v>
      </c>
      <c r="D240" s="48">
        <f t="shared" si="27"/>
        <v>1967019.38</v>
      </c>
      <c r="E240" s="48">
        <f>112380+99360</f>
        <v>211740</v>
      </c>
      <c r="F240" s="48">
        <f>272543.02+353528.71</f>
        <v>626071.73</v>
      </c>
      <c r="G240" s="48">
        <f>140605+49435</f>
        <v>190040</v>
      </c>
      <c r="H240" s="48">
        <f>12000+11080</f>
        <v>23080</v>
      </c>
      <c r="I240" s="48">
        <f t="shared" si="28"/>
        <v>1050931.73</v>
      </c>
      <c r="J240" s="49">
        <f t="shared" si="29"/>
        <v>3017951.11</v>
      </c>
      <c r="K240" s="11">
        <v>1235975</v>
      </c>
      <c r="L240" s="378">
        <v>392910.53</v>
      </c>
      <c r="M240" s="11">
        <f t="shared" si="30"/>
        <v>1628885.53</v>
      </c>
      <c r="N240" s="48">
        <v>242620</v>
      </c>
      <c r="O240" s="378">
        <v>856959.87</v>
      </c>
      <c r="P240" s="467">
        <v>48669.99</v>
      </c>
      <c r="Q240" s="466">
        <v>10470</v>
      </c>
      <c r="R240" s="11">
        <f t="shared" si="31"/>
        <v>1158719.8600000001</v>
      </c>
      <c r="S240" s="38">
        <f t="shared" si="32"/>
        <v>2787605.39</v>
      </c>
      <c r="T240" s="39">
        <f t="shared" si="33"/>
        <v>-0.1719016362716263</v>
      </c>
      <c r="U240" s="39">
        <f t="shared" si="34"/>
        <v>0.10256435020760114</v>
      </c>
      <c r="V240" s="39">
        <f t="shared" si="35"/>
        <v>-7.6325199317095541E-2</v>
      </c>
    </row>
    <row r="241" spans="1:22" s="22" customFormat="1" x14ac:dyDescent="0.35">
      <c r="A241" s="50" t="s">
        <v>582</v>
      </c>
      <c r="B241" s="48"/>
      <c r="C241" s="48">
        <v>2264.87</v>
      </c>
      <c r="D241" s="48">
        <f t="shared" si="27"/>
        <v>2264.87</v>
      </c>
      <c r="E241" s="48"/>
      <c r="F241" s="48">
        <v>4510</v>
      </c>
      <c r="G241" s="48">
        <v>40060</v>
      </c>
      <c r="H241" s="48"/>
      <c r="I241" s="48">
        <f t="shared" si="28"/>
        <v>44570</v>
      </c>
      <c r="J241" s="49">
        <f t="shared" si="29"/>
        <v>46834.87</v>
      </c>
      <c r="K241" s="11">
        <v>9918</v>
      </c>
      <c r="L241" s="378">
        <v>1067.21</v>
      </c>
      <c r="M241" s="11">
        <f t="shared" si="30"/>
        <v>10985.21</v>
      </c>
      <c r="N241" s="48"/>
      <c r="O241" s="467"/>
      <c r="P241" s="467"/>
      <c r="Q241" s="466"/>
      <c r="R241" s="11">
        <f t="shared" si="31"/>
        <v>0</v>
      </c>
      <c r="S241" s="38">
        <f t="shared" si="32"/>
        <v>10985.21</v>
      </c>
      <c r="T241" s="381">
        <f>(M241-D241)/D241</f>
        <v>3.8502607213659066</v>
      </c>
      <c r="U241" s="380"/>
      <c r="V241" s="39">
        <f>(S241-J241)/J241</f>
        <v>-0.76544805184683984</v>
      </c>
    </row>
    <row r="242" spans="1:22" s="22" customFormat="1" x14ac:dyDescent="0.35">
      <c r="A242" s="50" t="s">
        <v>67</v>
      </c>
      <c r="B242" s="48"/>
      <c r="C242" s="48">
        <v>1899.29</v>
      </c>
      <c r="D242" s="48">
        <f t="shared" si="27"/>
        <v>1899.29</v>
      </c>
      <c r="E242" s="48"/>
      <c r="F242" s="48"/>
      <c r="G242" s="48"/>
      <c r="H242" s="48"/>
      <c r="I242" s="48">
        <f t="shared" si="28"/>
        <v>0</v>
      </c>
      <c r="J242" s="49">
        <f t="shared" si="29"/>
        <v>1899.29</v>
      </c>
      <c r="K242" s="11"/>
      <c r="L242" s="378">
        <v>1899.29</v>
      </c>
      <c r="M242" s="11">
        <f t="shared" si="30"/>
        <v>1899.29</v>
      </c>
      <c r="N242" s="48"/>
      <c r="O242" s="467"/>
      <c r="P242" s="467"/>
      <c r="Q242" s="466"/>
      <c r="R242" s="11">
        <f t="shared" si="31"/>
        <v>0</v>
      </c>
      <c r="S242" s="38">
        <f t="shared" si="32"/>
        <v>1899.29</v>
      </c>
      <c r="T242" s="39">
        <f>(M242-D242)/D242</f>
        <v>0</v>
      </c>
      <c r="U242" s="380"/>
      <c r="V242" s="39">
        <f>(S242-J242)/J242</f>
        <v>0</v>
      </c>
    </row>
    <row r="243" spans="1:22" s="22" customFormat="1" x14ac:dyDescent="0.35">
      <c r="A243" s="50" t="s">
        <v>68</v>
      </c>
      <c r="B243" s="48">
        <v>114163.5</v>
      </c>
      <c r="C243" s="48">
        <v>135363.49000000002</v>
      </c>
      <c r="D243" s="48">
        <f t="shared" si="27"/>
        <v>249526.99000000002</v>
      </c>
      <c r="E243" s="48"/>
      <c r="F243" s="48">
        <v>2052661.3399999999</v>
      </c>
      <c r="G243" s="48">
        <v>101280</v>
      </c>
      <c r="H243" s="48">
        <v>29400</v>
      </c>
      <c r="I243" s="48">
        <f t="shared" si="28"/>
        <v>2183341.34</v>
      </c>
      <c r="J243" s="49">
        <f t="shared" si="29"/>
        <v>2432868.33</v>
      </c>
      <c r="K243" s="11">
        <v>121896</v>
      </c>
      <c r="L243" s="378">
        <v>235295.01</v>
      </c>
      <c r="M243" s="11">
        <f t="shared" si="30"/>
        <v>357191.01</v>
      </c>
      <c r="N243" s="465">
        <v>73080</v>
      </c>
      <c r="O243" s="378">
        <v>1236789.26</v>
      </c>
      <c r="P243" s="378">
        <v>36800</v>
      </c>
      <c r="Q243" s="466"/>
      <c r="R243" s="11">
        <f t="shared" si="31"/>
        <v>1346669.26</v>
      </c>
      <c r="S243" s="38">
        <f t="shared" si="32"/>
        <v>1703860.27</v>
      </c>
      <c r="T243" s="381">
        <f>(M243-D243)/D243</f>
        <v>0.43147244312128313</v>
      </c>
      <c r="U243" s="381">
        <f>(R243-I243)/I243</f>
        <v>-0.38320718097152867</v>
      </c>
      <c r="V243" s="39">
        <f>(S243-J243)/J243</f>
        <v>-0.2996496156452495</v>
      </c>
    </row>
    <row r="244" spans="1:22" s="22" customFormat="1" x14ac:dyDescent="0.35">
      <c r="A244" s="50" t="s">
        <v>69</v>
      </c>
      <c r="B244" s="48">
        <v>111514</v>
      </c>
      <c r="C244" s="48">
        <v>131020.47000000002</v>
      </c>
      <c r="D244" s="48">
        <f t="shared" si="27"/>
        <v>242534.47000000003</v>
      </c>
      <c r="E244" s="48"/>
      <c r="F244" s="48">
        <v>934899.79999999993</v>
      </c>
      <c r="G244" s="48">
        <v>102616</v>
      </c>
      <c r="H244" s="48">
        <v>45000</v>
      </c>
      <c r="I244" s="48">
        <f t="shared" si="28"/>
        <v>1082515.7999999998</v>
      </c>
      <c r="J244" s="49">
        <f t="shared" si="29"/>
        <v>1325050.2699999998</v>
      </c>
      <c r="K244" s="11">
        <v>119265</v>
      </c>
      <c r="L244" s="378">
        <v>132018.97</v>
      </c>
      <c r="M244" s="11">
        <f t="shared" si="30"/>
        <v>251283.97</v>
      </c>
      <c r="N244" s="465">
        <v>22020</v>
      </c>
      <c r="O244" s="378">
        <v>1030912.65</v>
      </c>
      <c r="P244" s="378">
        <v>32990</v>
      </c>
      <c r="Q244" s="466"/>
      <c r="R244" s="11">
        <f t="shared" si="31"/>
        <v>1085922.6499999999</v>
      </c>
      <c r="S244" s="38">
        <f t="shared" si="32"/>
        <v>1337206.6199999999</v>
      </c>
      <c r="T244" s="39">
        <f t="shared" ref="T244:T270" si="36">(M244-D244)/D244</f>
        <v>3.6075284473996501E-2</v>
      </c>
      <c r="U244" s="39">
        <f t="shared" ref="U244:U270" si="37">(R244-I244)/I244</f>
        <v>3.1471596072778743E-3</v>
      </c>
      <c r="V244" s="39">
        <f t="shared" ref="V244:V270" si="38">(S244-J244)/J244</f>
        <v>9.1742557057854831E-3</v>
      </c>
    </row>
    <row r="245" spans="1:22" s="22" customFormat="1" x14ac:dyDescent="0.35">
      <c r="A245" s="50" t="s">
        <v>70</v>
      </c>
      <c r="B245" s="48">
        <v>223212</v>
      </c>
      <c r="C245" s="48">
        <v>17315.11</v>
      </c>
      <c r="D245" s="48">
        <f t="shared" si="27"/>
        <v>240527.11</v>
      </c>
      <c r="E245" s="48">
        <v>150460</v>
      </c>
      <c r="F245" s="48">
        <v>1061082.44</v>
      </c>
      <c r="G245" s="48">
        <v>53714</v>
      </c>
      <c r="H245" s="48"/>
      <c r="I245" s="48">
        <f t="shared" si="28"/>
        <v>1265256.44</v>
      </c>
      <c r="J245" s="49">
        <f t="shared" si="29"/>
        <v>1505783.5499999998</v>
      </c>
      <c r="K245" s="11">
        <v>238524</v>
      </c>
      <c r="L245" s="378">
        <v>42667.42</v>
      </c>
      <c r="M245" s="11">
        <f t="shared" si="30"/>
        <v>281191.42</v>
      </c>
      <c r="N245" s="465">
        <v>93000</v>
      </c>
      <c r="O245" s="378">
        <v>1008845.78</v>
      </c>
      <c r="P245" s="378">
        <v>73920</v>
      </c>
      <c r="Q245" s="466">
        <v>9895.5</v>
      </c>
      <c r="R245" s="11">
        <f t="shared" si="31"/>
        <v>1185661.28</v>
      </c>
      <c r="S245" s="38">
        <f t="shared" si="32"/>
        <v>1466852.7</v>
      </c>
      <c r="T245" s="39">
        <f t="shared" si="36"/>
        <v>0.16906331265527616</v>
      </c>
      <c r="U245" s="39">
        <f t="shared" si="37"/>
        <v>-6.2908322363488561E-2</v>
      </c>
      <c r="V245" s="39">
        <f t="shared" si="38"/>
        <v>-2.5854213907437005E-2</v>
      </c>
    </row>
    <row r="246" spans="1:22" s="22" customFormat="1" x14ac:dyDescent="0.35">
      <c r="A246" s="50" t="s">
        <v>71</v>
      </c>
      <c r="B246" s="48">
        <v>111606</v>
      </c>
      <c r="C246" s="48">
        <v>133307.30000000002</v>
      </c>
      <c r="D246" s="48">
        <f t="shared" si="27"/>
        <v>244913.30000000002</v>
      </c>
      <c r="E246" s="48"/>
      <c r="F246" s="48">
        <v>2349808.9300000002</v>
      </c>
      <c r="G246" s="48">
        <v>452962</v>
      </c>
      <c r="H246" s="48"/>
      <c r="I246" s="48">
        <f t="shared" si="28"/>
        <v>2802770.93</v>
      </c>
      <c r="J246" s="49">
        <f t="shared" si="29"/>
        <v>3047684.23</v>
      </c>
      <c r="K246" s="11">
        <v>265937</v>
      </c>
      <c r="L246" s="378">
        <v>183155.69</v>
      </c>
      <c r="M246" s="11">
        <f t="shared" si="30"/>
        <v>449092.69</v>
      </c>
      <c r="N246" s="465">
        <v>4320</v>
      </c>
      <c r="O246" s="378">
        <v>2296573.1</v>
      </c>
      <c r="P246" s="378">
        <v>426876</v>
      </c>
      <c r="Q246" s="466"/>
      <c r="R246" s="11">
        <f t="shared" si="31"/>
        <v>2727769.1</v>
      </c>
      <c r="S246" s="38">
        <f t="shared" si="32"/>
        <v>3176861.79</v>
      </c>
      <c r="T246" s="381">
        <f t="shared" si="36"/>
        <v>0.83368028604408162</v>
      </c>
      <c r="U246" s="39">
        <f t="shared" si="37"/>
        <v>-2.6759885796303756E-2</v>
      </c>
      <c r="V246" s="39">
        <f t="shared" si="38"/>
        <v>4.2385480335671147E-2</v>
      </c>
    </row>
    <row r="247" spans="1:22" s="22" customFormat="1" x14ac:dyDescent="0.35">
      <c r="A247" s="50" t="s">
        <v>72</v>
      </c>
      <c r="B247" s="48">
        <v>346834</v>
      </c>
      <c r="C247" s="48">
        <v>34820.11</v>
      </c>
      <c r="D247" s="48">
        <f t="shared" si="27"/>
        <v>381654.11</v>
      </c>
      <c r="E247" s="48"/>
      <c r="F247" s="48">
        <v>789461.57</v>
      </c>
      <c r="G247" s="48">
        <v>324472</v>
      </c>
      <c r="H247" s="48"/>
      <c r="I247" s="48">
        <f t="shared" si="28"/>
        <v>1113933.5699999998</v>
      </c>
      <c r="J247" s="49">
        <f t="shared" si="29"/>
        <v>1495587.6799999997</v>
      </c>
      <c r="K247" s="11">
        <v>226965</v>
      </c>
      <c r="L247" s="378">
        <v>95968.31</v>
      </c>
      <c r="M247" s="11">
        <f t="shared" si="30"/>
        <v>322933.31</v>
      </c>
      <c r="N247" s="48"/>
      <c r="O247" s="378">
        <v>529371.29</v>
      </c>
      <c r="P247" s="378">
        <v>156318</v>
      </c>
      <c r="Q247" s="466"/>
      <c r="R247" s="11">
        <f t="shared" si="31"/>
        <v>685689.29</v>
      </c>
      <c r="S247" s="38">
        <f t="shared" si="32"/>
        <v>1008622.6000000001</v>
      </c>
      <c r="T247" s="39">
        <f t="shared" si="36"/>
        <v>-0.15385868633774175</v>
      </c>
      <c r="U247" s="381">
        <f t="shared" si="37"/>
        <v>-0.38444328417178403</v>
      </c>
      <c r="V247" s="39">
        <f t="shared" si="38"/>
        <v>-0.32560115766666364</v>
      </c>
    </row>
    <row r="248" spans="1:22" s="22" customFormat="1" x14ac:dyDescent="0.35">
      <c r="A248" s="50" t="s">
        <v>73</v>
      </c>
      <c r="B248" s="48">
        <v>205534</v>
      </c>
      <c r="C248" s="48">
        <v>134011.9</v>
      </c>
      <c r="D248" s="48">
        <f t="shared" si="27"/>
        <v>339545.9</v>
      </c>
      <c r="E248" s="48"/>
      <c r="F248" s="48">
        <v>1243826.8899999999</v>
      </c>
      <c r="G248" s="48">
        <v>14260</v>
      </c>
      <c r="H248" s="48"/>
      <c r="I248" s="48">
        <f t="shared" si="28"/>
        <v>1258086.8899999999</v>
      </c>
      <c r="J248" s="49">
        <f t="shared" si="29"/>
        <v>1597632.79</v>
      </c>
      <c r="K248" s="11">
        <v>211777.5</v>
      </c>
      <c r="L248" s="378">
        <v>135570.94</v>
      </c>
      <c r="M248" s="11">
        <f t="shared" si="30"/>
        <v>347348.44</v>
      </c>
      <c r="N248" s="465">
        <v>5400</v>
      </c>
      <c r="O248" s="378">
        <v>868665.15</v>
      </c>
      <c r="P248" s="378">
        <v>32460</v>
      </c>
      <c r="Q248" s="466"/>
      <c r="R248" s="11">
        <f t="shared" si="31"/>
        <v>906525.15</v>
      </c>
      <c r="S248" s="38">
        <f t="shared" si="32"/>
        <v>1253873.5900000001</v>
      </c>
      <c r="T248" s="39">
        <f t="shared" si="36"/>
        <v>2.2979337992300831E-2</v>
      </c>
      <c r="U248" s="381">
        <f t="shared" si="37"/>
        <v>-0.27944154159336315</v>
      </c>
      <c r="V248" s="39">
        <f t="shared" si="38"/>
        <v>-0.21516784216728549</v>
      </c>
    </row>
    <row r="249" spans="1:22" s="22" customFormat="1" x14ac:dyDescent="0.35">
      <c r="A249" s="50" t="s">
        <v>74</v>
      </c>
      <c r="B249" s="48">
        <v>223211</v>
      </c>
      <c r="C249" s="48">
        <v>127736.92000000001</v>
      </c>
      <c r="D249" s="48">
        <f t="shared" si="27"/>
        <v>350947.92000000004</v>
      </c>
      <c r="E249" s="48"/>
      <c r="F249" s="48">
        <v>834694.69000000006</v>
      </c>
      <c r="G249" s="48">
        <v>117780</v>
      </c>
      <c r="H249" s="48"/>
      <c r="I249" s="48">
        <f t="shared" si="28"/>
        <v>952474.69000000006</v>
      </c>
      <c r="J249" s="49">
        <f t="shared" si="29"/>
        <v>1303422.6100000001</v>
      </c>
      <c r="K249" s="11">
        <v>222487</v>
      </c>
      <c r="L249" s="378">
        <v>128484.36</v>
      </c>
      <c r="M249" s="11">
        <f t="shared" si="30"/>
        <v>350971.36</v>
      </c>
      <c r="N249" s="48"/>
      <c r="O249" s="378">
        <v>1001035.18</v>
      </c>
      <c r="P249" s="378">
        <v>139200</v>
      </c>
      <c r="Q249" s="466"/>
      <c r="R249" s="11">
        <f t="shared" si="31"/>
        <v>1140235.1800000002</v>
      </c>
      <c r="S249" s="38">
        <f t="shared" si="32"/>
        <v>1491206.54</v>
      </c>
      <c r="T249" s="39">
        <f t="shared" si="36"/>
        <v>6.6790536897737182E-5</v>
      </c>
      <c r="U249" s="39">
        <f t="shared" si="37"/>
        <v>0.19712911216569975</v>
      </c>
      <c r="V249" s="39">
        <f t="shared" si="38"/>
        <v>0.14406987308590566</v>
      </c>
    </row>
    <row r="250" spans="1:22" s="22" customFormat="1" x14ac:dyDescent="0.35">
      <c r="A250" s="50" t="s">
        <v>75</v>
      </c>
      <c r="B250" s="48">
        <v>223212</v>
      </c>
      <c r="C250" s="48">
        <v>133327.54</v>
      </c>
      <c r="D250" s="48">
        <f t="shared" si="27"/>
        <v>356539.54000000004</v>
      </c>
      <c r="E250" s="48">
        <v>68000</v>
      </c>
      <c r="F250" s="48">
        <v>1310077.1800000002</v>
      </c>
      <c r="G250" s="48">
        <v>37138.36</v>
      </c>
      <c r="H250" s="48"/>
      <c r="I250" s="48">
        <f t="shared" si="28"/>
        <v>1415215.5400000003</v>
      </c>
      <c r="J250" s="49">
        <f t="shared" si="29"/>
        <v>1771755.0800000003</v>
      </c>
      <c r="K250" s="11">
        <v>222583</v>
      </c>
      <c r="L250" s="378">
        <v>152622.59</v>
      </c>
      <c r="M250" s="11">
        <f t="shared" si="30"/>
        <v>375205.58999999997</v>
      </c>
      <c r="N250" s="465">
        <v>21000</v>
      </c>
      <c r="O250" s="378">
        <v>1291282.23</v>
      </c>
      <c r="P250" s="378">
        <v>64749.02</v>
      </c>
      <c r="Q250" s="466"/>
      <c r="R250" s="11">
        <f t="shared" si="31"/>
        <v>1377031.25</v>
      </c>
      <c r="S250" s="38">
        <f t="shared" si="32"/>
        <v>1752236.8399999999</v>
      </c>
      <c r="T250" s="39">
        <f t="shared" si="36"/>
        <v>5.2353379936485943E-2</v>
      </c>
      <c r="U250" s="39">
        <f t="shared" si="37"/>
        <v>-2.6981254035692868E-2</v>
      </c>
      <c r="V250" s="39">
        <f t="shared" si="38"/>
        <v>-1.101633076734311E-2</v>
      </c>
    </row>
    <row r="251" spans="1:22" s="22" customFormat="1" x14ac:dyDescent="0.35">
      <c r="A251" s="50" t="s">
        <v>76</v>
      </c>
      <c r="B251" s="48">
        <v>214434</v>
      </c>
      <c r="C251" s="48">
        <v>14031.560000000001</v>
      </c>
      <c r="D251" s="48">
        <f t="shared" si="27"/>
        <v>228465.56</v>
      </c>
      <c r="E251" s="48"/>
      <c r="F251" s="48">
        <v>1023685.87</v>
      </c>
      <c r="G251" s="48">
        <v>253028</v>
      </c>
      <c r="H251" s="48"/>
      <c r="I251" s="48">
        <f t="shared" si="28"/>
        <v>1276713.8700000001</v>
      </c>
      <c r="J251" s="49">
        <f t="shared" si="29"/>
        <v>1505179.4300000002</v>
      </c>
      <c r="K251" s="11">
        <v>222583</v>
      </c>
      <c r="L251" s="378">
        <v>14779</v>
      </c>
      <c r="M251" s="11">
        <f t="shared" si="30"/>
        <v>237362</v>
      </c>
      <c r="N251" s="465">
        <v>23760</v>
      </c>
      <c r="O251" s="378">
        <v>593764.06999999995</v>
      </c>
      <c r="P251" s="378">
        <v>259670</v>
      </c>
      <c r="Q251" s="466"/>
      <c r="R251" s="11">
        <f t="shared" si="31"/>
        <v>877194.07</v>
      </c>
      <c r="S251" s="38">
        <f t="shared" si="32"/>
        <v>1114556.0699999998</v>
      </c>
      <c r="T251" s="39">
        <f t="shared" si="36"/>
        <v>3.89399610164438E-2</v>
      </c>
      <c r="U251" s="381">
        <f t="shared" si="37"/>
        <v>-0.31292822094899003</v>
      </c>
      <c r="V251" s="39">
        <f t="shared" si="38"/>
        <v>-0.25951946473252047</v>
      </c>
    </row>
    <row r="252" spans="1:22" s="22" customFormat="1" x14ac:dyDescent="0.35">
      <c r="A252" s="50" t="s">
        <v>77</v>
      </c>
      <c r="B252" s="48">
        <v>244893</v>
      </c>
      <c r="C252" s="48">
        <v>137650.94</v>
      </c>
      <c r="D252" s="48">
        <f t="shared" si="27"/>
        <v>382543.94</v>
      </c>
      <c r="E252" s="48"/>
      <c r="F252" s="48">
        <v>1063710.99</v>
      </c>
      <c r="G252" s="48">
        <v>242475</v>
      </c>
      <c r="H252" s="48"/>
      <c r="I252" s="48">
        <f t="shared" si="28"/>
        <v>1306185.99</v>
      </c>
      <c r="J252" s="49">
        <f t="shared" si="29"/>
        <v>1688729.93</v>
      </c>
      <c r="K252" s="11">
        <v>221755</v>
      </c>
      <c r="L252" s="378">
        <v>138649.44</v>
      </c>
      <c r="M252" s="11">
        <f t="shared" si="30"/>
        <v>360404.44</v>
      </c>
      <c r="N252" s="48"/>
      <c r="O252" s="378">
        <v>795916.84</v>
      </c>
      <c r="P252" s="378">
        <v>81115</v>
      </c>
      <c r="Q252" s="466"/>
      <c r="R252" s="11">
        <f t="shared" si="31"/>
        <v>877031.84</v>
      </c>
      <c r="S252" s="38">
        <f t="shared" si="32"/>
        <v>1237436.28</v>
      </c>
      <c r="T252" s="39">
        <f t="shared" si="36"/>
        <v>-5.7874397382951616E-2</v>
      </c>
      <c r="U252" s="381">
        <f t="shared" si="37"/>
        <v>-0.32855516234713256</v>
      </c>
      <c r="V252" s="39">
        <f t="shared" si="38"/>
        <v>-0.26723849798765625</v>
      </c>
    </row>
    <row r="253" spans="1:22" s="22" customFormat="1" x14ac:dyDescent="0.35">
      <c r="A253" s="50" t="s">
        <v>78</v>
      </c>
      <c r="B253" s="48">
        <v>218325</v>
      </c>
      <c r="C253" s="48">
        <v>17315.11</v>
      </c>
      <c r="D253" s="48">
        <f t="shared" si="27"/>
        <v>235640.11</v>
      </c>
      <c r="E253" s="48">
        <v>232280</v>
      </c>
      <c r="F253" s="48">
        <v>850051.9</v>
      </c>
      <c r="G253" s="48">
        <v>30900</v>
      </c>
      <c r="H253" s="48"/>
      <c r="I253" s="48">
        <f t="shared" si="28"/>
        <v>1113231.8999999999</v>
      </c>
      <c r="J253" s="49">
        <f t="shared" si="29"/>
        <v>1348872.0099999998</v>
      </c>
      <c r="K253" s="11">
        <v>238407</v>
      </c>
      <c r="L253" s="378">
        <v>18313.61</v>
      </c>
      <c r="M253" s="11">
        <f t="shared" si="30"/>
        <v>256720.61</v>
      </c>
      <c r="N253" s="465">
        <v>183460</v>
      </c>
      <c r="O253" s="378">
        <v>498781.06</v>
      </c>
      <c r="P253" s="378">
        <v>18000</v>
      </c>
      <c r="Q253" s="466"/>
      <c r="R253" s="11">
        <f t="shared" si="31"/>
        <v>700241.06</v>
      </c>
      <c r="S253" s="38">
        <f t="shared" si="32"/>
        <v>956961.67</v>
      </c>
      <c r="T253" s="39">
        <f t="shared" si="36"/>
        <v>8.946057613026917E-2</v>
      </c>
      <c r="U253" s="381">
        <f t="shared" si="37"/>
        <v>-0.37098365578636389</v>
      </c>
      <c r="V253" s="39">
        <f t="shared" si="38"/>
        <v>-0.29054672133051362</v>
      </c>
    </row>
    <row r="254" spans="1:22" s="22" customFormat="1" x14ac:dyDescent="0.35">
      <c r="A254" s="50" t="s">
        <v>79</v>
      </c>
      <c r="B254" s="48">
        <v>214254</v>
      </c>
      <c r="C254" s="48">
        <v>138437.81</v>
      </c>
      <c r="D254" s="48">
        <f t="shared" si="27"/>
        <v>352691.81</v>
      </c>
      <c r="E254" s="48">
        <v>256400</v>
      </c>
      <c r="F254" s="48">
        <v>1100605.5</v>
      </c>
      <c r="G254" s="48">
        <v>103635</v>
      </c>
      <c r="H254" s="48"/>
      <c r="I254" s="48">
        <f t="shared" si="28"/>
        <v>1460640.5</v>
      </c>
      <c r="J254" s="49">
        <f t="shared" si="29"/>
        <v>1813332.31</v>
      </c>
      <c r="K254" s="11">
        <v>222584</v>
      </c>
      <c r="L254" s="378">
        <v>140395.21</v>
      </c>
      <c r="M254" s="11">
        <f t="shared" si="30"/>
        <v>362979.20999999996</v>
      </c>
      <c r="N254" s="465">
        <v>98600</v>
      </c>
      <c r="O254" s="378">
        <v>1163836.3700000001</v>
      </c>
      <c r="P254" s="378">
        <v>79835.77</v>
      </c>
      <c r="Q254" s="466"/>
      <c r="R254" s="11">
        <f t="shared" si="31"/>
        <v>1342272.1400000001</v>
      </c>
      <c r="S254" s="38">
        <f t="shared" si="32"/>
        <v>1705251.35</v>
      </c>
      <c r="T254" s="39">
        <f t="shared" si="36"/>
        <v>2.9168241814290969E-2</v>
      </c>
      <c r="U254" s="39">
        <f t="shared" si="37"/>
        <v>-8.1038667625606617E-2</v>
      </c>
      <c r="V254" s="39">
        <f t="shared" si="38"/>
        <v>-5.9603504224771661E-2</v>
      </c>
    </row>
    <row r="255" spans="1:22" s="22" customFormat="1" x14ac:dyDescent="0.35">
      <c r="A255" s="50" t="s">
        <v>80</v>
      </c>
      <c r="B255" s="48">
        <v>223212</v>
      </c>
      <c r="C255" s="48">
        <v>431019.47000000003</v>
      </c>
      <c r="D255" s="48">
        <f t="shared" si="27"/>
        <v>654231.47</v>
      </c>
      <c r="E255" s="48">
        <v>211800</v>
      </c>
      <c r="F255" s="48">
        <v>1149793.6200000001</v>
      </c>
      <c r="G255" s="48">
        <v>27519.81</v>
      </c>
      <c r="H255" s="48"/>
      <c r="I255" s="48">
        <f t="shared" si="28"/>
        <v>1389113.4300000002</v>
      </c>
      <c r="J255" s="49">
        <f t="shared" si="29"/>
        <v>2043344.9000000001</v>
      </c>
      <c r="K255" s="11">
        <v>235434</v>
      </c>
      <c r="L255" s="378">
        <v>132977.87</v>
      </c>
      <c r="M255" s="11">
        <f t="shared" si="30"/>
        <v>368411.87</v>
      </c>
      <c r="N255" s="465">
        <v>198000</v>
      </c>
      <c r="O255" s="378">
        <v>1089434.3500000001</v>
      </c>
      <c r="P255" s="378">
        <v>4490</v>
      </c>
      <c r="Q255" s="466"/>
      <c r="R255" s="11">
        <f t="shared" si="31"/>
        <v>1291924.3500000001</v>
      </c>
      <c r="S255" s="38">
        <f t="shared" si="32"/>
        <v>1660336.2200000002</v>
      </c>
      <c r="T255" s="381">
        <f t="shared" si="36"/>
        <v>-0.43687840329661914</v>
      </c>
      <c r="U255" s="39">
        <f t="shared" si="37"/>
        <v>-6.996482641449954E-2</v>
      </c>
      <c r="V255" s="39">
        <f t="shared" si="38"/>
        <v>-0.18744201235924485</v>
      </c>
    </row>
    <row r="256" spans="1:22" s="22" customFormat="1" x14ac:dyDescent="0.35">
      <c r="A256" s="50" t="s">
        <v>81</v>
      </c>
      <c r="B256" s="48">
        <v>223212</v>
      </c>
      <c r="C256" s="48">
        <v>127736.92000000001</v>
      </c>
      <c r="D256" s="48">
        <f t="shared" si="27"/>
        <v>350948.92000000004</v>
      </c>
      <c r="E256" s="48"/>
      <c r="F256" s="48">
        <v>1463961.24</v>
      </c>
      <c r="G256" s="48">
        <v>99988.01</v>
      </c>
      <c r="H256" s="48"/>
      <c r="I256" s="48">
        <f t="shared" si="28"/>
        <v>1563949.25</v>
      </c>
      <c r="J256" s="49">
        <f t="shared" si="29"/>
        <v>1914898.17</v>
      </c>
      <c r="K256" s="11">
        <v>224650</v>
      </c>
      <c r="L256" s="378">
        <v>134766.44</v>
      </c>
      <c r="M256" s="11">
        <f t="shared" si="30"/>
        <v>359416.44</v>
      </c>
      <c r="N256" s="48"/>
      <c r="O256" s="378">
        <v>733898.68</v>
      </c>
      <c r="P256" s="378">
        <v>135856</v>
      </c>
      <c r="Q256" s="466"/>
      <c r="R256" s="11">
        <f t="shared" si="31"/>
        <v>869754.68</v>
      </c>
      <c r="S256" s="38">
        <f t="shared" si="32"/>
        <v>1229171.1200000001</v>
      </c>
      <c r="T256" s="39">
        <f t="shared" si="36"/>
        <v>2.4127499808234084E-2</v>
      </c>
      <c r="U256" s="381">
        <f t="shared" si="37"/>
        <v>-0.44387282387839627</v>
      </c>
      <c r="V256" s="39">
        <f t="shared" si="38"/>
        <v>-0.35810105244395313</v>
      </c>
    </row>
    <row r="257" spans="1:22" s="22" customFormat="1" x14ac:dyDescent="0.35">
      <c r="A257" s="50" t="s">
        <v>82</v>
      </c>
      <c r="B257" s="48">
        <v>214434</v>
      </c>
      <c r="C257" s="48">
        <v>144813.51999999999</v>
      </c>
      <c r="D257" s="48">
        <f t="shared" si="27"/>
        <v>359247.52</v>
      </c>
      <c r="E257" s="48"/>
      <c r="F257" s="48">
        <v>3677262.0399999996</v>
      </c>
      <c r="G257" s="48">
        <v>40271</v>
      </c>
      <c r="H257" s="48"/>
      <c r="I257" s="48">
        <f t="shared" si="28"/>
        <v>3717533.0399999996</v>
      </c>
      <c r="J257" s="49">
        <f t="shared" si="29"/>
        <v>4076780.5599999996</v>
      </c>
      <c r="K257" s="11">
        <v>397417</v>
      </c>
      <c r="L257" s="378">
        <v>149499.34</v>
      </c>
      <c r="M257" s="11">
        <f t="shared" si="30"/>
        <v>546916.34</v>
      </c>
      <c r="N257" s="48"/>
      <c r="O257" s="378">
        <v>3257248.1</v>
      </c>
      <c r="P257" s="378">
        <v>88050</v>
      </c>
      <c r="Q257" s="466"/>
      <c r="R257" s="11">
        <f t="shared" si="31"/>
        <v>3345298.1</v>
      </c>
      <c r="S257" s="38">
        <f t="shared" si="32"/>
        <v>3892214.44</v>
      </c>
      <c r="T257" s="381">
        <f t="shared" si="36"/>
        <v>0.52239419773865092</v>
      </c>
      <c r="U257" s="39">
        <f t="shared" si="37"/>
        <v>-0.1001295579608351</v>
      </c>
      <c r="V257" s="39">
        <f t="shared" si="38"/>
        <v>-4.5272517684886056E-2</v>
      </c>
    </row>
    <row r="258" spans="1:22" s="22" customFormat="1" x14ac:dyDescent="0.35">
      <c r="A258" s="50" t="s">
        <v>83</v>
      </c>
      <c r="B258" s="48">
        <v>205654</v>
      </c>
      <c r="C258" s="48">
        <v>133307.30000000002</v>
      </c>
      <c r="D258" s="48">
        <f t="shared" si="27"/>
        <v>338961.30000000005</v>
      </c>
      <c r="E258" s="48">
        <v>39800</v>
      </c>
      <c r="F258" s="48">
        <v>2214831.4499999997</v>
      </c>
      <c r="G258" s="48">
        <v>49788</v>
      </c>
      <c r="H258" s="48"/>
      <c r="I258" s="48">
        <f t="shared" si="28"/>
        <v>2304419.4499999997</v>
      </c>
      <c r="J258" s="49">
        <f t="shared" si="29"/>
        <v>2643380.75</v>
      </c>
      <c r="K258" s="11">
        <v>206640</v>
      </c>
      <c r="L258" s="378">
        <v>146341.88</v>
      </c>
      <c r="M258" s="11">
        <f t="shared" si="30"/>
        <v>352981.88</v>
      </c>
      <c r="N258" s="48"/>
      <c r="O258" s="378">
        <v>1959871.96</v>
      </c>
      <c r="P258" s="378">
        <v>45610</v>
      </c>
      <c r="Q258" s="466"/>
      <c r="R258" s="11">
        <f t="shared" si="31"/>
        <v>2005481.96</v>
      </c>
      <c r="S258" s="38">
        <f t="shared" si="32"/>
        <v>2358463.84</v>
      </c>
      <c r="T258" s="39">
        <f t="shared" si="36"/>
        <v>4.136336508032025E-2</v>
      </c>
      <c r="U258" s="39">
        <f t="shared" si="37"/>
        <v>-0.12972355792258211</v>
      </c>
      <c r="V258" s="39">
        <f t="shared" si="38"/>
        <v>-0.10778504383070814</v>
      </c>
    </row>
    <row r="259" spans="1:22" s="22" customFormat="1" x14ac:dyDescent="0.35">
      <c r="A259" s="50" t="s">
        <v>84</v>
      </c>
      <c r="B259" s="48">
        <v>213867</v>
      </c>
      <c r="C259" s="48">
        <v>19322.04</v>
      </c>
      <c r="D259" s="48">
        <f t="shared" si="27"/>
        <v>233189.04</v>
      </c>
      <c r="E259" s="48">
        <v>24000</v>
      </c>
      <c r="F259" s="48">
        <v>1152911.4900000002</v>
      </c>
      <c r="G259" s="48">
        <v>142630</v>
      </c>
      <c r="H259" s="48"/>
      <c r="I259" s="48">
        <f t="shared" si="28"/>
        <v>1319541.4900000002</v>
      </c>
      <c r="J259" s="49">
        <f t="shared" si="29"/>
        <v>1552730.5300000003</v>
      </c>
      <c r="K259" s="11">
        <v>222585</v>
      </c>
      <c r="L259" s="378">
        <v>18100.47</v>
      </c>
      <c r="M259" s="11">
        <f t="shared" si="30"/>
        <v>240685.47</v>
      </c>
      <c r="N259" s="48"/>
      <c r="O259" s="378">
        <v>771078.87</v>
      </c>
      <c r="P259" s="378">
        <v>119650</v>
      </c>
      <c r="Q259" s="466"/>
      <c r="R259" s="11">
        <f t="shared" si="31"/>
        <v>890728.87</v>
      </c>
      <c r="S259" s="38">
        <f t="shared" si="32"/>
        <v>1131414.3400000001</v>
      </c>
      <c r="T259" s="39">
        <f t="shared" si="36"/>
        <v>3.2147437117970863E-2</v>
      </c>
      <c r="U259" s="381">
        <f t="shared" si="37"/>
        <v>-0.32497092607523859</v>
      </c>
      <c r="V259" s="39">
        <f t="shared" si="38"/>
        <v>-0.27133889741963152</v>
      </c>
    </row>
    <row r="260" spans="1:22" s="22" customFormat="1" x14ac:dyDescent="0.35">
      <c r="A260" s="50" t="s">
        <v>85</v>
      </c>
      <c r="B260" s="48">
        <v>321334.5</v>
      </c>
      <c r="C260" s="48">
        <v>17315.11</v>
      </c>
      <c r="D260" s="48">
        <f t="shared" si="27"/>
        <v>338649.61</v>
      </c>
      <c r="E260" s="48"/>
      <c r="F260" s="48">
        <v>2203842.3899999997</v>
      </c>
      <c r="G260" s="48">
        <v>55314</v>
      </c>
      <c r="H260" s="48"/>
      <c r="I260" s="48">
        <f t="shared" si="28"/>
        <v>2259156.3899999997</v>
      </c>
      <c r="J260" s="49">
        <f t="shared" si="29"/>
        <v>2597805.9999999995</v>
      </c>
      <c r="K260" s="11">
        <v>327225.5</v>
      </c>
      <c r="L260" s="378">
        <v>37905.61</v>
      </c>
      <c r="M260" s="11">
        <f t="shared" si="30"/>
        <v>365131.11</v>
      </c>
      <c r="N260" s="48"/>
      <c r="O260" s="378">
        <v>1731694.64</v>
      </c>
      <c r="P260" s="378">
        <v>45538</v>
      </c>
      <c r="Q260" s="466"/>
      <c r="R260" s="11">
        <f t="shared" si="31"/>
        <v>1777232.64</v>
      </c>
      <c r="S260" s="38">
        <f t="shared" si="32"/>
        <v>2142363.75</v>
      </c>
      <c r="T260" s="39">
        <f t="shared" si="36"/>
        <v>7.8197343856383009E-2</v>
      </c>
      <c r="U260" s="381">
        <f t="shared" si="37"/>
        <v>-0.21332022525452513</v>
      </c>
      <c r="V260" s="39">
        <f t="shared" si="38"/>
        <v>-0.17531803760557932</v>
      </c>
    </row>
    <row r="261" spans="1:22" s="22" customFormat="1" x14ac:dyDescent="0.35">
      <c r="A261" s="50" t="s">
        <v>86</v>
      </c>
      <c r="B261" s="48">
        <v>147406</v>
      </c>
      <c r="C261" s="48">
        <v>14031.560000000001</v>
      </c>
      <c r="D261" s="48">
        <f t="shared" si="27"/>
        <v>161437.56</v>
      </c>
      <c r="E261" s="48"/>
      <c r="F261" s="48">
        <v>546471.38</v>
      </c>
      <c r="G261" s="48">
        <v>127780</v>
      </c>
      <c r="H261" s="48"/>
      <c r="I261" s="48">
        <f t="shared" si="28"/>
        <v>674251.38</v>
      </c>
      <c r="J261" s="49">
        <f t="shared" si="29"/>
        <v>835688.94</v>
      </c>
      <c r="K261" s="11">
        <v>128943</v>
      </c>
      <c r="L261" s="378">
        <v>14779</v>
      </c>
      <c r="M261" s="11">
        <f t="shared" si="30"/>
        <v>143722</v>
      </c>
      <c r="N261" s="48"/>
      <c r="O261" s="378">
        <v>774838.99</v>
      </c>
      <c r="P261" s="378">
        <v>93900</v>
      </c>
      <c r="Q261" s="466"/>
      <c r="R261" s="11">
        <f t="shared" si="31"/>
        <v>868738.99</v>
      </c>
      <c r="S261" s="38">
        <f t="shared" si="32"/>
        <v>1012460.99</v>
      </c>
      <c r="T261" s="39">
        <f t="shared" si="36"/>
        <v>-0.10973629680726095</v>
      </c>
      <c r="U261" s="381">
        <f t="shared" si="37"/>
        <v>0.28844970254269259</v>
      </c>
      <c r="V261" s="39">
        <f t="shared" si="38"/>
        <v>0.21152852639165004</v>
      </c>
    </row>
    <row r="262" spans="1:22" s="22" customFormat="1" x14ac:dyDescent="0.35">
      <c r="A262" s="50" t="s">
        <v>87</v>
      </c>
      <c r="B262" s="48">
        <v>432757</v>
      </c>
      <c r="C262" s="48">
        <v>131020.47000000002</v>
      </c>
      <c r="D262" s="48">
        <f t="shared" ref="D262:D280" si="39">SUM(B262:C262)</f>
        <v>563777.47</v>
      </c>
      <c r="E262" s="48"/>
      <c r="F262" s="48">
        <v>1051537.31</v>
      </c>
      <c r="G262" s="48">
        <v>258726</v>
      </c>
      <c r="H262" s="48"/>
      <c r="I262" s="48">
        <f t="shared" ref="I262:I280" si="40">SUM(E262:H262)</f>
        <v>1310263.31</v>
      </c>
      <c r="J262" s="49">
        <f t="shared" ref="J262:J280" si="41">+D262+I262</f>
        <v>1874040.78</v>
      </c>
      <c r="K262" s="11">
        <v>456381</v>
      </c>
      <c r="L262" s="378">
        <v>138301.04999999999</v>
      </c>
      <c r="M262" s="11">
        <f t="shared" si="30"/>
        <v>594682.05000000005</v>
      </c>
      <c r="N262" s="465">
        <v>67040</v>
      </c>
      <c r="O262" s="378">
        <v>1187708.96</v>
      </c>
      <c r="P262" s="378">
        <v>35023</v>
      </c>
      <c r="Q262" s="466"/>
      <c r="R262" s="11">
        <f t="shared" si="31"/>
        <v>1289771.96</v>
      </c>
      <c r="S262" s="38">
        <f t="shared" si="32"/>
        <v>1884454.01</v>
      </c>
      <c r="T262" s="39">
        <f t="shared" si="36"/>
        <v>5.4816983019914001E-2</v>
      </c>
      <c r="U262" s="39">
        <f t="shared" si="37"/>
        <v>-1.563910844759905E-2</v>
      </c>
      <c r="V262" s="39">
        <f t="shared" si="38"/>
        <v>5.5565653165775726E-3</v>
      </c>
    </row>
    <row r="263" spans="1:22" s="22" customFormat="1" x14ac:dyDescent="0.35">
      <c r="A263" s="50" t="s">
        <v>88</v>
      </c>
      <c r="B263" s="48">
        <v>190806</v>
      </c>
      <c r="C263" s="48">
        <v>14734.310000000001</v>
      </c>
      <c r="D263" s="48">
        <f t="shared" si="39"/>
        <v>205540.31</v>
      </c>
      <c r="E263" s="48">
        <v>9000</v>
      </c>
      <c r="F263" s="48">
        <v>1299365.26</v>
      </c>
      <c r="G263" s="48">
        <v>113360</v>
      </c>
      <c r="H263" s="48"/>
      <c r="I263" s="48">
        <f t="shared" si="40"/>
        <v>1421725.26</v>
      </c>
      <c r="J263" s="49">
        <f t="shared" si="41"/>
        <v>1627265.57</v>
      </c>
      <c r="K263" s="11">
        <v>175770</v>
      </c>
      <c r="L263" s="378">
        <v>17770.41</v>
      </c>
      <c r="M263" s="11">
        <f t="shared" ref="M263:M271" si="42">+K263+L263</f>
        <v>193540.41</v>
      </c>
      <c r="N263" s="48"/>
      <c r="O263" s="378">
        <v>696612.09</v>
      </c>
      <c r="P263" s="378">
        <v>207016</v>
      </c>
      <c r="Q263" s="466"/>
      <c r="R263" s="11">
        <f t="shared" ref="R263:R280" si="43">+N263+O263+P263+Q263</f>
        <v>903628.09</v>
      </c>
      <c r="S263" s="38">
        <f t="shared" ref="S263:S280" si="44">+M263+R263</f>
        <v>1097168.5</v>
      </c>
      <c r="T263" s="39">
        <f t="shared" si="36"/>
        <v>-5.8382221959283775E-2</v>
      </c>
      <c r="U263" s="381">
        <f t="shared" si="37"/>
        <v>-0.36441440873041819</v>
      </c>
      <c r="V263" s="39">
        <f t="shared" si="38"/>
        <v>-0.32575940877308679</v>
      </c>
    </row>
    <row r="264" spans="1:22" s="22" customFormat="1" x14ac:dyDescent="0.35">
      <c r="A264" s="50" t="s">
        <v>89</v>
      </c>
      <c r="B264" s="48">
        <v>223212</v>
      </c>
      <c r="C264" s="48">
        <v>17709.02</v>
      </c>
      <c r="D264" s="48">
        <f t="shared" si="39"/>
        <v>240921.02</v>
      </c>
      <c r="E264" s="48"/>
      <c r="F264" s="48">
        <v>895255.47</v>
      </c>
      <c r="G264" s="48">
        <v>68514</v>
      </c>
      <c r="H264" s="48"/>
      <c r="I264" s="48">
        <f t="shared" si="40"/>
        <v>963769.47</v>
      </c>
      <c r="J264" s="49">
        <f t="shared" si="41"/>
        <v>1204690.49</v>
      </c>
      <c r="K264" s="11">
        <v>238530</v>
      </c>
      <c r="L264" s="378">
        <v>18707.509999999998</v>
      </c>
      <c r="M264" s="11">
        <f t="shared" si="42"/>
        <v>257237.51</v>
      </c>
      <c r="N264" s="48"/>
      <c r="O264" s="378">
        <v>1009593.15</v>
      </c>
      <c r="P264" s="378">
        <v>210108</v>
      </c>
      <c r="Q264" s="466"/>
      <c r="R264" s="11">
        <f t="shared" si="43"/>
        <v>1219701.1499999999</v>
      </c>
      <c r="S264" s="38">
        <f t="shared" si="44"/>
        <v>1476938.66</v>
      </c>
      <c r="T264" s="39">
        <f t="shared" si="36"/>
        <v>6.772547285413294E-2</v>
      </c>
      <c r="U264" s="381">
        <f t="shared" si="37"/>
        <v>0.26555279863762438</v>
      </c>
      <c r="V264" s="39">
        <f t="shared" si="38"/>
        <v>0.22599013793161091</v>
      </c>
    </row>
    <row r="265" spans="1:22" s="22" customFormat="1" x14ac:dyDescent="0.35">
      <c r="A265" s="50" t="s">
        <v>90</v>
      </c>
      <c r="B265" s="48">
        <v>187381.34</v>
      </c>
      <c r="C265" s="48">
        <v>21688.690000000002</v>
      </c>
      <c r="D265" s="48">
        <f t="shared" si="39"/>
        <v>209070.03</v>
      </c>
      <c r="E265" s="48"/>
      <c r="F265" s="48">
        <v>843105.90999999992</v>
      </c>
      <c r="G265" s="48">
        <v>109670</v>
      </c>
      <c r="H265" s="48"/>
      <c r="I265" s="48">
        <f t="shared" si="40"/>
        <v>952775.90999999992</v>
      </c>
      <c r="J265" s="49">
        <f t="shared" si="41"/>
        <v>1161845.94</v>
      </c>
      <c r="K265" s="11">
        <v>206640</v>
      </c>
      <c r="L265" s="378">
        <v>18313.61</v>
      </c>
      <c r="M265" s="11">
        <f t="shared" si="42"/>
        <v>224953.61</v>
      </c>
      <c r="N265" s="48"/>
      <c r="O265" s="378">
        <v>1092264.52</v>
      </c>
      <c r="P265" s="378">
        <v>198870</v>
      </c>
      <c r="Q265" s="466"/>
      <c r="R265" s="11">
        <f t="shared" si="43"/>
        <v>1291134.52</v>
      </c>
      <c r="S265" s="38">
        <f t="shared" si="44"/>
        <v>1516088.13</v>
      </c>
      <c r="T265" s="39">
        <f t="shared" si="36"/>
        <v>7.5972534179097731E-2</v>
      </c>
      <c r="U265" s="381">
        <f t="shared" si="37"/>
        <v>0.35512926643999648</v>
      </c>
      <c r="V265" s="39">
        <f t="shared" si="38"/>
        <v>0.30489600884606094</v>
      </c>
    </row>
    <row r="266" spans="1:22" s="22" customFormat="1" x14ac:dyDescent="0.35">
      <c r="A266" s="50" t="s">
        <v>91</v>
      </c>
      <c r="B266" s="48">
        <v>285656</v>
      </c>
      <c r="C266" s="48">
        <v>14031.560000000001</v>
      </c>
      <c r="D266" s="48">
        <f t="shared" si="39"/>
        <v>299687.56</v>
      </c>
      <c r="E266" s="48"/>
      <c r="F266" s="48">
        <v>852864.00000000012</v>
      </c>
      <c r="G266" s="48">
        <v>172280</v>
      </c>
      <c r="H266" s="48"/>
      <c r="I266" s="48">
        <f t="shared" si="40"/>
        <v>1025144.0000000001</v>
      </c>
      <c r="J266" s="49">
        <f t="shared" si="41"/>
        <v>1324831.56</v>
      </c>
      <c r="K266" s="11">
        <v>286640</v>
      </c>
      <c r="L266" s="378">
        <v>114395.43</v>
      </c>
      <c r="M266" s="11">
        <f t="shared" si="42"/>
        <v>401035.43</v>
      </c>
      <c r="N266" s="48"/>
      <c r="O266" s="378">
        <v>644817.92000000004</v>
      </c>
      <c r="P266" s="378">
        <v>295001.71000000002</v>
      </c>
      <c r="Q266" s="466"/>
      <c r="R266" s="11">
        <f t="shared" si="43"/>
        <v>939819.63000000012</v>
      </c>
      <c r="S266" s="38">
        <f t="shared" si="44"/>
        <v>1340855.06</v>
      </c>
      <c r="T266" s="381">
        <f t="shared" si="36"/>
        <v>0.33817843490066785</v>
      </c>
      <c r="U266" s="39">
        <f t="shared" si="37"/>
        <v>-8.3231594780830781E-2</v>
      </c>
      <c r="V266" s="39">
        <f t="shared" si="38"/>
        <v>1.2094745085933792E-2</v>
      </c>
    </row>
    <row r="267" spans="1:22" s="22" customFormat="1" x14ac:dyDescent="0.35">
      <c r="A267" s="47" t="s">
        <v>92</v>
      </c>
      <c r="B267" s="48">
        <v>42093057.75</v>
      </c>
      <c r="C267" s="48">
        <v>36987194.489999995</v>
      </c>
      <c r="D267" s="48">
        <f t="shared" si="39"/>
        <v>79080252.239999995</v>
      </c>
      <c r="E267" s="48">
        <v>1602325</v>
      </c>
      <c r="F267" s="48">
        <v>110569931.55999999</v>
      </c>
      <c r="G267" s="48">
        <v>1478969.8399999999</v>
      </c>
      <c r="H267" s="48">
        <v>2235553.4700000002</v>
      </c>
      <c r="I267" s="48">
        <f t="shared" si="40"/>
        <v>115886779.86999999</v>
      </c>
      <c r="J267" s="49">
        <f t="shared" si="41"/>
        <v>194967032.10999998</v>
      </c>
      <c r="K267" s="11">
        <v>43255774.160000004</v>
      </c>
      <c r="L267" s="378">
        <v>34054924.820000008</v>
      </c>
      <c r="M267" s="11">
        <f t="shared" si="42"/>
        <v>77310698.980000019</v>
      </c>
      <c r="N267" s="465">
        <v>1769580</v>
      </c>
      <c r="O267" s="378">
        <v>80577181.499999955</v>
      </c>
      <c r="P267" s="378">
        <v>1634474.28</v>
      </c>
      <c r="Q267" s="466">
        <v>1207148.1599999999</v>
      </c>
      <c r="R267" s="11">
        <f t="shared" si="43"/>
        <v>85188383.939999953</v>
      </c>
      <c r="S267" s="38">
        <f t="shared" si="44"/>
        <v>162499082.91999996</v>
      </c>
      <c r="T267" s="39">
        <f t="shared" si="36"/>
        <v>-2.2376676981625869E-2</v>
      </c>
      <c r="U267" s="381">
        <f t="shared" si="37"/>
        <v>-0.26489989595393904</v>
      </c>
      <c r="V267" s="39">
        <f t="shared" si="38"/>
        <v>-0.16653045819398676</v>
      </c>
    </row>
    <row r="268" spans="1:22" s="22" customFormat="1" ht="21" customHeight="1" x14ac:dyDescent="0.35">
      <c r="A268" s="28" t="s">
        <v>827</v>
      </c>
      <c r="B268" s="11">
        <v>15746</v>
      </c>
      <c r="C268" s="11">
        <v>15775.720000000001</v>
      </c>
      <c r="D268" s="11">
        <f t="shared" si="39"/>
        <v>31521.72</v>
      </c>
      <c r="E268" s="11">
        <v>21000</v>
      </c>
      <c r="F268" s="11">
        <v>3782585</v>
      </c>
      <c r="G268" s="11">
        <v>1670</v>
      </c>
      <c r="H268" s="11"/>
      <c r="I268" s="11">
        <f>SUM(E268:H268)</f>
        <v>3805255</v>
      </c>
      <c r="J268" s="38">
        <f>+D268+I268</f>
        <v>3836776.72</v>
      </c>
      <c r="K268" s="11">
        <v>120354</v>
      </c>
      <c r="L268" s="378">
        <v>354114.14</v>
      </c>
      <c r="M268" s="11">
        <f t="shared" si="42"/>
        <v>474468.14</v>
      </c>
      <c r="N268" s="465">
        <v>25340</v>
      </c>
      <c r="O268" s="378">
        <v>1407133.63</v>
      </c>
      <c r="P268" s="467"/>
      <c r="Q268" s="466"/>
      <c r="R268" s="11">
        <f t="shared" si="43"/>
        <v>1432473.63</v>
      </c>
      <c r="S268" s="38">
        <f t="shared" si="44"/>
        <v>1906941.77</v>
      </c>
      <c r="T268" s="381">
        <f t="shared" si="36"/>
        <v>14.052101852310091</v>
      </c>
      <c r="U268" s="381">
        <f t="shared" si="37"/>
        <v>-0.62355384067559205</v>
      </c>
      <c r="V268" s="39">
        <f t="shared" si="38"/>
        <v>-0.50298338705516332</v>
      </c>
    </row>
    <row r="269" spans="1:22" s="22" customFormat="1" ht="21" customHeight="1" x14ac:dyDescent="0.35">
      <c r="A269" s="28" t="s">
        <v>828</v>
      </c>
      <c r="B269" s="11">
        <v>63520</v>
      </c>
      <c r="C269" s="11">
        <v>31808.79</v>
      </c>
      <c r="D269" s="11">
        <f t="shared" si="39"/>
        <v>95328.790000000008</v>
      </c>
      <c r="E269" s="11"/>
      <c r="F269" s="11">
        <v>3748778.3099999996</v>
      </c>
      <c r="G269" s="11">
        <v>34773</v>
      </c>
      <c r="H269" s="11"/>
      <c r="I269" s="11">
        <f>SUM(E269:H269)</f>
        <v>3783551.3099999996</v>
      </c>
      <c r="J269" s="38">
        <f>+D269+I269</f>
        <v>3878880.0999999996</v>
      </c>
      <c r="K269" s="11">
        <v>445111</v>
      </c>
      <c r="L269" s="378">
        <v>512060</v>
      </c>
      <c r="M269" s="11">
        <f t="shared" si="42"/>
        <v>957171</v>
      </c>
      <c r="N269" s="465">
        <v>51800</v>
      </c>
      <c r="O269" s="378">
        <v>4132568.85</v>
      </c>
      <c r="P269" s="378">
        <v>98757</v>
      </c>
      <c r="Q269" s="466">
        <v>1</v>
      </c>
      <c r="R269" s="11">
        <f t="shared" si="43"/>
        <v>4283126.8499999996</v>
      </c>
      <c r="S269" s="38">
        <f t="shared" si="44"/>
        <v>5240297.8499999996</v>
      </c>
      <c r="T269" s="381">
        <f t="shared" si="36"/>
        <v>9.0407337594445494</v>
      </c>
      <c r="U269" s="39">
        <f t="shared" si="37"/>
        <v>0.1320387908258604</v>
      </c>
      <c r="V269" s="39">
        <f t="shared" si="38"/>
        <v>0.3509821687966071</v>
      </c>
    </row>
    <row r="270" spans="1:22" s="22" customFormat="1" ht="42" x14ac:dyDescent="0.35">
      <c r="A270" s="558" t="s">
        <v>373</v>
      </c>
      <c r="B270" s="387">
        <v>1124066</v>
      </c>
      <c r="C270" s="387">
        <v>1071744.7000000002</v>
      </c>
      <c r="D270" s="387">
        <f>SUM(B270:C270)</f>
        <v>2195810.7000000002</v>
      </c>
      <c r="E270" s="387"/>
      <c r="F270" s="387">
        <v>1157605.8899999999</v>
      </c>
      <c r="G270" s="387">
        <v>189658</v>
      </c>
      <c r="H270" s="387">
        <v>79590</v>
      </c>
      <c r="I270" s="387">
        <f>SUM(E270:H270)</f>
        <v>1426853.89</v>
      </c>
      <c r="J270" s="388">
        <v>3622664.59</v>
      </c>
      <c r="K270" s="387">
        <v>1157513</v>
      </c>
      <c r="L270" s="389">
        <v>941256.59</v>
      </c>
      <c r="M270" s="387">
        <f t="shared" si="42"/>
        <v>2098769.59</v>
      </c>
      <c r="N270" s="387"/>
      <c r="O270" s="389">
        <v>1571990.94</v>
      </c>
      <c r="P270" s="389">
        <v>221925</v>
      </c>
      <c r="Q270" s="468">
        <v>254680</v>
      </c>
      <c r="R270" s="387">
        <f t="shared" si="43"/>
        <v>2048595.94</v>
      </c>
      <c r="S270" s="388">
        <f t="shared" si="44"/>
        <v>4147365.53</v>
      </c>
      <c r="T270" s="390">
        <f t="shared" si="36"/>
        <v>-4.4193750399340127E-2</v>
      </c>
      <c r="U270" s="391">
        <f t="shared" si="37"/>
        <v>0.43574331917054249</v>
      </c>
      <c r="V270" s="390">
        <f t="shared" si="38"/>
        <v>0.14483839918505953</v>
      </c>
    </row>
    <row r="271" spans="1:22" s="22" customFormat="1" ht="21" customHeight="1" x14ac:dyDescent="0.35">
      <c r="A271" s="353" t="s">
        <v>283</v>
      </c>
      <c r="B271" s="43"/>
      <c r="C271" s="43"/>
      <c r="D271" s="43"/>
      <c r="E271" s="43"/>
      <c r="F271" s="43"/>
      <c r="G271" s="43"/>
      <c r="H271" s="43"/>
      <c r="I271" s="43"/>
      <c r="J271" s="560"/>
      <c r="K271" s="11">
        <v>216919</v>
      </c>
      <c r="L271" s="11"/>
      <c r="M271" s="11">
        <f t="shared" si="42"/>
        <v>216919</v>
      </c>
      <c r="N271" s="11"/>
      <c r="O271" s="378">
        <v>495768.9</v>
      </c>
      <c r="P271" s="378">
        <v>131600</v>
      </c>
      <c r="Q271" s="466">
        <v>92700</v>
      </c>
      <c r="R271" s="11">
        <f t="shared" si="43"/>
        <v>720068.9</v>
      </c>
      <c r="S271" s="38">
        <f t="shared" si="44"/>
        <v>936987.9</v>
      </c>
      <c r="T271" s="380"/>
      <c r="U271" s="380"/>
      <c r="V271" s="380"/>
    </row>
    <row r="272" spans="1:22" s="22" customFormat="1" ht="21" customHeight="1" x14ac:dyDescent="0.35">
      <c r="A272" s="34" t="s">
        <v>93</v>
      </c>
      <c r="B272" s="11"/>
      <c r="C272" s="11"/>
      <c r="D272" s="11"/>
      <c r="E272" s="11"/>
      <c r="F272" s="11"/>
      <c r="G272" s="11"/>
      <c r="H272" s="11"/>
      <c r="I272" s="11"/>
      <c r="J272" s="38"/>
      <c r="K272" s="11"/>
      <c r="L272" s="11"/>
      <c r="M272" s="11"/>
      <c r="N272" s="11"/>
      <c r="O272" s="10"/>
      <c r="P272" s="10"/>
      <c r="Q272" s="10"/>
      <c r="R272" s="11"/>
      <c r="S272" s="38"/>
      <c r="T272" s="39"/>
      <c r="U272" s="39"/>
      <c r="V272" s="39"/>
    </row>
    <row r="273" spans="1:22" s="22" customFormat="1" x14ac:dyDescent="0.35">
      <c r="A273" s="50" t="s">
        <v>94</v>
      </c>
      <c r="B273" s="48">
        <v>402034.13</v>
      </c>
      <c r="C273" s="48">
        <v>45811.199999999997</v>
      </c>
      <c r="D273" s="48">
        <f t="shared" si="39"/>
        <v>447845.33</v>
      </c>
      <c r="E273" s="48">
        <v>840</v>
      </c>
      <c r="F273" s="48">
        <v>268891.94</v>
      </c>
      <c r="G273" s="48">
        <v>930</v>
      </c>
      <c r="H273" s="48">
        <v>303860</v>
      </c>
      <c r="I273" s="48">
        <f t="shared" si="40"/>
        <v>574521.93999999994</v>
      </c>
      <c r="J273" s="49">
        <f t="shared" si="41"/>
        <v>1022367.27</v>
      </c>
      <c r="K273" s="11">
        <v>466855</v>
      </c>
      <c r="L273" s="378">
        <v>50223.03</v>
      </c>
      <c r="M273" s="48">
        <f>+K273+L273</f>
        <v>517078.03</v>
      </c>
      <c r="N273" s="465">
        <v>15540</v>
      </c>
      <c r="O273" s="378">
        <v>228890.84</v>
      </c>
      <c r="P273" s="378">
        <v>12502</v>
      </c>
      <c r="Q273" s="466">
        <v>64281</v>
      </c>
      <c r="R273" s="11">
        <f t="shared" si="43"/>
        <v>321213.83999999997</v>
      </c>
      <c r="S273" s="38">
        <f t="shared" si="44"/>
        <v>838291.87</v>
      </c>
      <c r="T273" s="39">
        <f t="shared" ref="T273:T280" si="45">(M273-D273)/D273</f>
        <v>0.15459064851697796</v>
      </c>
      <c r="U273" s="381">
        <f t="shared" ref="U273:U280" si="46">(R273-I273)/I273</f>
        <v>-0.4409023961730687</v>
      </c>
      <c r="V273" s="39">
        <f t="shared" ref="V273:V280" si="47">(S273-J273)/J273</f>
        <v>-0.18004821300666249</v>
      </c>
    </row>
    <row r="274" spans="1:22" s="22" customFormat="1" x14ac:dyDescent="0.35">
      <c r="A274" s="29" t="s">
        <v>95</v>
      </c>
      <c r="B274" s="11">
        <v>546027.9</v>
      </c>
      <c r="C274" s="11">
        <v>246100.19999999998</v>
      </c>
      <c r="D274" s="11">
        <f t="shared" si="39"/>
        <v>792128.1</v>
      </c>
      <c r="E274" s="11">
        <v>56948.88</v>
      </c>
      <c r="F274" s="11">
        <v>381392.61000000004</v>
      </c>
      <c r="G274" s="11">
        <v>312625</v>
      </c>
      <c r="H274" s="11">
        <v>34719</v>
      </c>
      <c r="I274" s="11">
        <f t="shared" si="40"/>
        <v>785685.49</v>
      </c>
      <c r="J274" s="38">
        <f t="shared" si="41"/>
        <v>1577813.5899999999</v>
      </c>
      <c r="K274" s="11">
        <v>534205.06000000006</v>
      </c>
      <c r="L274" s="378">
        <v>240874.33</v>
      </c>
      <c r="M274" s="48">
        <f t="shared" ref="M274:M280" si="48">+K274+L274</f>
        <v>775079.39</v>
      </c>
      <c r="N274" s="465">
        <v>7253.81</v>
      </c>
      <c r="O274" s="378">
        <v>115309.61</v>
      </c>
      <c r="P274" s="378">
        <v>305165</v>
      </c>
      <c r="Q274" s="466">
        <v>2800</v>
      </c>
      <c r="R274" s="11">
        <f t="shared" si="43"/>
        <v>430528.42</v>
      </c>
      <c r="S274" s="38">
        <f t="shared" si="44"/>
        <v>1205607.81</v>
      </c>
      <c r="T274" s="39">
        <f t="shared" si="45"/>
        <v>-2.1522667861422873E-2</v>
      </c>
      <c r="U274" s="381">
        <f t="shared" si="46"/>
        <v>-0.45203465575010177</v>
      </c>
      <c r="V274" s="39">
        <f t="shared" si="47"/>
        <v>-0.23589971740578039</v>
      </c>
    </row>
    <row r="275" spans="1:22" s="22" customFormat="1" x14ac:dyDescent="0.35">
      <c r="A275" s="28" t="s">
        <v>96</v>
      </c>
      <c r="B275" s="11">
        <v>3507444.4</v>
      </c>
      <c r="C275" s="11">
        <v>2009571.0200000003</v>
      </c>
      <c r="D275" s="11">
        <f t="shared" si="39"/>
        <v>5517015.4199999999</v>
      </c>
      <c r="E275" s="11">
        <v>364460</v>
      </c>
      <c r="F275" s="11">
        <v>3835820.2800000003</v>
      </c>
      <c r="G275" s="11">
        <v>2919266.96</v>
      </c>
      <c r="H275" s="11">
        <v>3351045.87</v>
      </c>
      <c r="I275" s="11">
        <f t="shared" si="40"/>
        <v>10470593.109999999</v>
      </c>
      <c r="J275" s="38">
        <f t="shared" si="41"/>
        <v>15987608.529999999</v>
      </c>
      <c r="K275" s="11">
        <v>3632201.04</v>
      </c>
      <c r="L275" s="378">
        <v>1815502.03</v>
      </c>
      <c r="M275" s="48">
        <f t="shared" si="48"/>
        <v>5447703.0700000003</v>
      </c>
      <c r="N275" s="465">
        <v>774640</v>
      </c>
      <c r="O275" s="378">
        <v>3518481.5</v>
      </c>
      <c r="P275" s="378">
        <v>4103390.36</v>
      </c>
      <c r="Q275" s="466">
        <v>10917910.870000001</v>
      </c>
      <c r="R275" s="11">
        <f t="shared" si="43"/>
        <v>19314422.73</v>
      </c>
      <c r="S275" s="38">
        <f t="shared" si="44"/>
        <v>24762125.800000001</v>
      </c>
      <c r="T275" s="39">
        <f t="shared" si="45"/>
        <v>-1.2563377972215206E-2</v>
      </c>
      <c r="U275" s="381">
        <f t="shared" si="46"/>
        <v>0.84463501991626921</v>
      </c>
      <c r="V275" s="39">
        <f t="shared" si="47"/>
        <v>0.54883238187468941</v>
      </c>
    </row>
    <row r="276" spans="1:22" s="22" customFormat="1" x14ac:dyDescent="0.35">
      <c r="A276" s="50" t="s">
        <v>97</v>
      </c>
      <c r="B276" s="48">
        <v>807602.25</v>
      </c>
      <c r="C276" s="48">
        <v>509890.26999999996</v>
      </c>
      <c r="D276" s="48">
        <f t="shared" si="39"/>
        <v>1317492.52</v>
      </c>
      <c r="E276" s="48">
        <v>26460</v>
      </c>
      <c r="F276" s="48">
        <v>841654.79</v>
      </c>
      <c r="G276" s="48">
        <v>256599</v>
      </c>
      <c r="H276" s="48">
        <v>1863845.06</v>
      </c>
      <c r="I276" s="48">
        <f t="shared" si="40"/>
        <v>2988558.85</v>
      </c>
      <c r="J276" s="49">
        <f t="shared" si="41"/>
        <v>4306051.37</v>
      </c>
      <c r="K276" s="11">
        <v>1163043.93</v>
      </c>
      <c r="L276" s="378">
        <v>632590.03</v>
      </c>
      <c r="M276" s="48">
        <f t="shared" si="48"/>
        <v>1795633.96</v>
      </c>
      <c r="N276" s="465">
        <v>72150</v>
      </c>
      <c r="O276" s="378">
        <v>1287384.9099999999</v>
      </c>
      <c r="P276" s="378">
        <v>478135</v>
      </c>
      <c r="Q276" s="466">
        <v>3688649.24</v>
      </c>
      <c r="R276" s="11">
        <f t="shared" si="43"/>
        <v>5526319.1500000004</v>
      </c>
      <c r="S276" s="38">
        <f t="shared" si="44"/>
        <v>7321953.1100000003</v>
      </c>
      <c r="T276" s="381">
        <f t="shared" si="45"/>
        <v>0.36291776442115964</v>
      </c>
      <c r="U276" s="381">
        <f t="shared" si="46"/>
        <v>0.84915855011521701</v>
      </c>
      <c r="V276" s="39">
        <f t="shared" si="47"/>
        <v>0.70038684652292016</v>
      </c>
    </row>
    <row r="277" spans="1:22" s="22" customFormat="1" x14ac:dyDescent="0.35">
      <c r="A277" s="50" t="s">
        <v>98</v>
      </c>
      <c r="B277" s="48">
        <v>1494012.62</v>
      </c>
      <c r="C277" s="48">
        <v>1737192.09</v>
      </c>
      <c r="D277" s="48">
        <f t="shared" si="39"/>
        <v>3231204.71</v>
      </c>
      <c r="E277" s="48">
        <v>1064750</v>
      </c>
      <c r="F277" s="48">
        <v>1905459.2400000002</v>
      </c>
      <c r="G277" s="48">
        <v>80764</v>
      </c>
      <c r="H277" s="48">
        <v>1521160.83</v>
      </c>
      <c r="I277" s="48">
        <f t="shared" si="40"/>
        <v>4572134.07</v>
      </c>
      <c r="J277" s="49">
        <f t="shared" si="41"/>
        <v>7803338.7800000003</v>
      </c>
      <c r="K277" s="11">
        <v>1938981.68</v>
      </c>
      <c r="L277" s="378">
        <v>2061430.18</v>
      </c>
      <c r="M277" s="48">
        <f t="shared" si="48"/>
        <v>4000411.86</v>
      </c>
      <c r="N277" s="465">
        <v>863190</v>
      </c>
      <c r="O277" s="48">
        <v>2155883.2999999998</v>
      </c>
      <c r="P277" s="48">
        <v>40945</v>
      </c>
      <c r="Q277" s="48">
        <v>1733632.59</v>
      </c>
      <c r="R277" s="11">
        <f t="shared" si="43"/>
        <v>4793650.8899999997</v>
      </c>
      <c r="S277" s="38">
        <f t="shared" si="44"/>
        <v>8794062.75</v>
      </c>
      <c r="T277" s="381">
        <f t="shared" si="45"/>
        <v>0.23805583955093948</v>
      </c>
      <c r="U277" s="39">
        <f t="shared" si="46"/>
        <v>4.8449327296301123E-2</v>
      </c>
      <c r="V277" s="39">
        <f t="shared" si="47"/>
        <v>0.12696154786195246</v>
      </c>
    </row>
    <row r="278" spans="1:22" s="22" customFormat="1" x14ac:dyDescent="0.35">
      <c r="A278" s="28" t="s">
        <v>99</v>
      </c>
      <c r="B278" s="11">
        <v>810374.3</v>
      </c>
      <c r="C278" s="11">
        <v>30266.879999999997</v>
      </c>
      <c r="D278" s="11">
        <f t="shared" si="39"/>
        <v>840641.18</v>
      </c>
      <c r="E278" s="11">
        <v>18780</v>
      </c>
      <c r="F278" s="11">
        <v>382308.72</v>
      </c>
      <c r="G278" s="11">
        <v>199541</v>
      </c>
      <c r="H278" s="11">
        <v>22722</v>
      </c>
      <c r="I278" s="11">
        <f t="shared" si="40"/>
        <v>623351.72</v>
      </c>
      <c r="J278" s="38">
        <f t="shared" si="41"/>
        <v>1463992.9</v>
      </c>
      <c r="K278" s="11">
        <v>820789.21</v>
      </c>
      <c r="L278" s="378">
        <v>28842.240000000002</v>
      </c>
      <c r="M278" s="48">
        <f t="shared" si="48"/>
        <v>849631.45</v>
      </c>
      <c r="N278" s="465">
        <v>9090</v>
      </c>
      <c r="O278" s="378">
        <v>321433.74</v>
      </c>
      <c r="P278" s="378">
        <v>240638</v>
      </c>
      <c r="Q278" s="466">
        <v>34421</v>
      </c>
      <c r="R278" s="11">
        <f t="shared" si="43"/>
        <v>605582.74</v>
      </c>
      <c r="S278" s="38">
        <f t="shared" si="44"/>
        <v>1455214.19</v>
      </c>
      <c r="T278" s="39">
        <f t="shared" si="45"/>
        <v>1.069453913737595E-2</v>
      </c>
      <c r="U278" s="39">
        <f t="shared" si="46"/>
        <v>-2.8505544189402383E-2</v>
      </c>
      <c r="V278" s="39">
        <f t="shared" si="47"/>
        <v>-5.9964156929995793E-3</v>
      </c>
    </row>
    <row r="279" spans="1:22" s="22" customFormat="1" x14ac:dyDescent="0.35">
      <c r="A279" s="29" t="s">
        <v>100</v>
      </c>
      <c r="B279" s="11">
        <v>1826366.12</v>
      </c>
      <c r="C279" s="11">
        <v>551301.01</v>
      </c>
      <c r="D279" s="11">
        <f t="shared" si="39"/>
        <v>2377667.13</v>
      </c>
      <c r="E279" s="11">
        <v>136020</v>
      </c>
      <c r="F279" s="11">
        <v>1044847.8099999999</v>
      </c>
      <c r="G279" s="11">
        <v>371579.41000000003</v>
      </c>
      <c r="H279" s="11">
        <v>1407450.96</v>
      </c>
      <c r="I279" s="11">
        <f t="shared" si="40"/>
        <v>2959898.18</v>
      </c>
      <c r="J279" s="38">
        <f t="shared" si="41"/>
        <v>5337565.3100000005</v>
      </c>
      <c r="K279" s="11">
        <v>1903108.87</v>
      </c>
      <c r="L279" s="378">
        <v>368898.96</v>
      </c>
      <c r="M279" s="48">
        <f t="shared" si="48"/>
        <v>2272007.83</v>
      </c>
      <c r="N279" s="465">
        <v>127590</v>
      </c>
      <c r="O279" s="378">
        <v>1511785.67</v>
      </c>
      <c r="P279" s="378">
        <v>468290</v>
      </c>
      <c r="Q279" s="466">
        <v>398663</v>
      </c>
      <c r="R279" s="11">
        <f t="shared" si="43"/>
        <v>2506328.67</v>
      </c>
      <c r="S279" s="38">
        <f t="shared" si="44"/>
        <v>4778336.5</v>
      </c>
      <c r="T279" s="39">
        <f t="shared" si="45"/>
        <v>-4.4438222098818272E-2</v>
      </c>
      <c r="U279" s="39">
        <f t="shared" si="46"/>
        <v>-0.15323821375504215</v>
      </c>
      <c r="V279" s="39">
        <f t="shared" si="47"/>
        <v>-0.10477226554067223</v>
      </c>
    </row>
    <row r="280" spans="1:22" s="22" customFormat="1" x14ac:dyDescent="0.35">
      <c r="A280" s="28" t="s">
        <v>101</v>
      </c>
      <c r="B280" s="11">
        <v>1230583.52</v>
      </c>
      <c r="C280" s="11">
        <v>7366642.2800000003</v>
      </c>
      <c r="D280" s="11">
        <f t="shared" si="39"/>
        <v>8597225.8000000007</v>
      </c>
      <c r="E280" s="11"/>
      <c r="F280" s="11">
        <v>21571250.909999996</v>
      </c>
      <c r="G280" s="11">
        <v>253960</v>
      </c>
      <c r="H280" s="11">
        <v>37413</v>
      </c>
      <c r="I280" s="11">
        <f t="shared" si="40"/>
        <v>21862623.909999996</v>
      </c>
      <c r="J280" s="38">
        <f t="shared" si="41"/>
        <v>30459849.709999997</v>
      </c>
      <c r="K280" s="11">
        <v>1246107.3600000001</v>
      </c>
      <c r="L280" s="378">
        <v>13560679.920000002</v>
      </c>
      <c r="M280" s="48">
        <f t="shared" si="48"/>
        <v>14806787.280000001</v>
      </c>
      <c r="N280" s="11"/>
      <c r="O280" s="378">
        <v>21851228.469999995</v>
      </c>
      <c r="P280" s="378">
        <v>191840</v>
      </c>
      <c r="Q280" s="466">
        <v>734758.12</v>
      </c>
      <c r="R280" s="11">
        <f t="shared" si="43"/>
        <v>22777826.589999996</v>
      </c>
      <c r="S280" s="38">
        <f t="shared" si="44"/>
        <v>37584613.869999997</v>
      </c>
      <c r="T280" s="381">
        <f t="shared" si="45"/>
        <v>0.72227502504354368</v>
      </c>
      <c r="U280" s="39">
        <f t="shared" si="46"/>
        <v>4.1861520546094405E-2</v>
      </c>
      <c r="V280" s="39">
        <f t="shared" si="47"/>
        <v>0.23390674044136645</v>
      </c>
    </row>
    <row r="281" spans="1:22" ht="21.75" thickBot="1" x14ac:dyDescent="0.4">
      <c r="A281" s="559" t="s">
        <v>147</v>
      </c>
      <c r="B281" s="15">
        <f>SUM(B8:B280)</f>
        <v>686423140.37999988</v>
      </c>
      <c r="C281" s="15">
        <f t="shared" ref="C281:J281" si="49">SUM(C8:C280)</f>
        <v>314337604.95999998</v>
      </c>
      <c r="D281" s="15">
        <f t="shared" si="49"/>
        <v>1000760745.3399996</v>
      </c>
      <c r="E281" s="15">
        <f t="shared" si="49"/>
        <v>19565496.879999999</v>
      </c>
      <c r="F281" s="15">
        <f t="shared" si="49"/>
        <v>1468463127.730001</v>
      </c>
      <c r="G281" s="15">
        <f t="shared" si="49"/>
        <v>128533856.63</v>
      </c>
      <c r="H281" s="15">
        <f t="shared" si="49"/>
        <v>302743839.98000002</v>
      </c>
      <c r="I281" s="15">
        <f t="shared" si="49"/>
        <v>1919306321.2200007</v>
      </c>
      <c r="J281" s="15">
        <f t="shared" si="49"/>
        <v>2920067066.559999</v>
      </c>
      <c r="K281" s="15">
        <f t="shared" ref="K281:S281" si="50">SUM(K8:K280)</f>
        <v>726662356.03999996</v>
      </c>
      <c r="L281" s="15">
        <f t="shared" si="50"/>
        <v>292254421.25999987</v>
      </c>
      <c r="M281" s="15">
        <f t="shared" si="50"/>
        <v>1018916777.3000001</v>
      </c>
      <c r="N281" s="15">
        <f t="shared" si="50"/>
        <v>18339316.810000002</v>
      </c>
      <c r="O281" s="15">
        <f t="shared" si="50"/>
        <v>1759175397.77</v>
      </c>
      <c r="P281" s="15">
        <f t="shared" si="50"/>
        <v>144288481.27000001</v>
      </c>
      <c r="Q281" s="15">
        <f t="shared" si="50"/>
        <v>405319867.35000002</v>
      </c>
      <c r="R281" s="15">
        <f t="shared" si="50"/>
        <v>2327123063.2000003</v>
      </c>
      <c r="S281" s="15">
        <f t="shared" si="50"/>
        <v>3346039840.500001</v>
      </c>
      <c r="T281" s="628"/>
      <c r="U281" s="629"/>
      <c r="V281" s="630"/>
    </row>
    <row r="282" spans="1:22" ht="21.75" thickTop="1" x14ac:dyDescent="0.35">
      <c r="G282" s="36"/>
      <c r="J282" s="36"/>
      <c r="K282" s="16"/>
      <c r="S282" s="36"/>
    </row>
    <row r="283" spans="1:22" x14ac:dyDescent="0.35">
      <c r="B283" s="16"/>
      <c r="C283" s="16"/>
      <c r="D283" s="16"/>
      <c r="E283" s="16"/>
      <c r="F283" s="16"/>
      <c r="G283" s="16"/>
      <c r="H283" s="16"/>
      <c r="I283" s="16"/>
      <c r="J283" s="16"/>
      <c r="K283" s="36"/>
      <c r="L283" s="36"/>
      <c r="O283" s="36"/>
      <c r="P283" s="36"/>
      <c r="Q283" s="36"/>
      <c r="R283" s="36"/>
      <c r="S283" s="36"/>
      <c r="T283" s="16"/>
    </row>
    <row r="284" spans="1:22" x14ac:dyDescent="0.35">
      <c r="A284" s="24"/>
      <c r="B284" s="36"/>
      <c r="C284" s="36"/>
      <c r="D284" s="36"/>
      <c r="E284" s="36"/>
      <c r="F284" s="36"/>
      <c r="G284" s="36"/>
      <c r="H284" s="36"/>
      <c r="I284" s="36"/>
      <c r="J284" s="36"/>
      <c r="K284" s="514"/>
      <c r="L284" s="514"/>
      <c r="M284" s="515"/>
      <c r="N284" s="515"/>
      <c r="O284" s="514"/>
      <c r="P284" s="514"/>
      <c r="Q284" s="514"/>
      <c r="R284" s="516"/>
      <c r="S284" s="514"/>
    </row>
    <row r="285" spans="1:22" x14ac:dyDescent="0.35">
      <c r="A285" s="24"/>
      <c r="J285" s="36"/>
      <c r="K285" s="16"/>
      <c r="O285" s="16"/>
      <c r="P285" s="16"/>
      <c r="Q285" s="16"/>
      <c r="R285" s="16"/>
    </row>
    <row r="286" spans="1:22" x14ac:dyDescent="0.35">
      <c r="A286" s="24"/>
      <c r="N286" s="16"/>
      <c r="R286" s="16"/>
    </row>
    <row r="287" spans="1:22" x14ac:dyDescent="0.35">
      <c r="A287" s="24"/>
    </row>
    <row r="288" spans="1:22" x14ac:dyDescent="0.35">
      <c r="A288" s="24"/>
    </row>
    <row r="289" spans="1:1" x14ac:dyDescent="0.35">
      <c r="A289" s="24"/>
    </row>
    <row r="290" spans="1:1" x14ac:dyDescent="0.35">
      <c r="A290" s="24"/>
    </row>
    <row r="291" spans="1:1" x14ac:dyDescent="0.35">
      <c r="A291" s="24"/>
    </row>
    <row r="292" spans="1:1" x14ac:dyDescent="0.35">
      <c r="A292" s="24"/>
    </row>
    <row r="293" spans="1:1" x14ac:dyDescent="0.35">
      <c r="A293" s="24"/>
    </row>
    <row r="294" spans="1:1" x14ac:dyDescent="0.35">
      <c r="A294" s="24"/>
    </row>
    <row r="295" spans="1:1" x14ac:dyDescent="0.35">
      <c r="A295" s="24"/>
    </row>
    <row r="296" spans="1:1" x14ac:dyDescent="0.35">
      <c r="A296" s="24"/>
    </row>
    <row r="297" spans="1:1" x14ac:dyDescent="0.35">
      <c r="A297" s="24"/>
    </row>
    <row r="298" spans="1:1" x14ac:dyDescent="0.35">
      <c r="A298" s="24"/>
    </row>
    <row r="299" spans="1:1" x14ac:dyDescent="0.35">
      <c r="A299" s="24"/>
    </row>
    <row r="300" spans="1:1" x14ac:dyDescent="0.35">
      <c r="A300" s="24"/>
    </row>
    <row r="301" spans="1:1" x14ac:dyDescent="0.35">
      <c r="A301" s="24"/>
    </row>
  </sheetData>
  <mergeCells count="13">
    <mergeCell ref="A4:A6"/>
    <mergeCell ref="N5:R5"/>
    <mergeCell ref="J5:J6"/>
    <mergeCell ref="B4:J4"/>
    <mergeCell ref="B5:D5"/>
    <mergeCell ref="K5:M5"/>
    <mergeCell ref="K4:S4"/>
    <mergeCell ref="T281:V281"/>
    <mergeCell ref="U4:U6"/>
    <mergeCell ref="E5:I5"/>
    <mergeCell ref="V4:V6"/>
    <mergeCell ref="S5:S6"/>
    <mergeCell ref="T4:T6"/>
  </mergeCells>
  <phoneticPr fontId="3" type="noConversion"/>
  <pageMargins left="0.2" right="0.2" top="0.36" bottom="0.23" header="0.21" footer="0.17"/>
  <pageSetup paperSize="9" scale="5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97E43-DC9B-4381-9F54-D359533B00EC}">
  <dimension ref="A1:Q176"/>
  <sheetViews>
    <sheetView zoomScaleNormal="100" zoomScaleSheetLayoutView="50" workbookViewId="0">
      <pane ySplit="2" topLeftCell="A165" activePane="bottomLeft" state="frozen"/>
      <selection sqref="A1:J1"/>
      <selection pane="bottomLeft" activeCell="A51" sqref="A51"/>
    </sheetView>
  </sheetViews>
  <sheetFormatPr defaultRowHeight="19.5" x14ac:dyDescent="0.2"/>
  <cols>
    <col min="1" max="1" width="54.28515625" style="55" customWidth="1"/>
    <col min="2" max="2" width="19.7109375" style="54" customWidth="1"/>
    <col min="3" max="3" width="7" style="57" customWidth="1"/>
    <col min="4" max="4" width="138.85546875" style="56" bestFit="1" customWidth="1"/>
    <col min="5" max="5" width="16" style="54" bestFit="1" customWidth="1"/>
    <col min="6" max="6" width="14.5703125" style="54" bestFit="1" customWidth="1"/>
    <col min="7" max="7" width="14.5703125" style="54" customWidth="1"/>
    <col min="8" max="9" width="16" style="54" bestFit="1" customWidth="1"/>
    <col min="10" max="10" width="14.5703125" style="54" customWidth="1"/>
    <col min="11" max="11" width="14.5703125" style="54" bestFit="1" customWidth="1"/>
    <col min="12" max="12" width="16" style="54" customWidth="1"/>
    <col min="13" max="13" width="14.7109375" style="54" bestFit="1" customWidth="1"/>
    <col min="14" max="14" width="16" style="54" bestFit="1" customWidth="1"/>
    <col min="15" max="15" width="14.5703125" style="54" bestFit="1" customWidth="1"/>
    <col min="16" max="16" width="14.5703125" style="54" customWidth="1"/>
    <col min="17" max="18" width="16" style="54" customWidth="1"/>
    <col min="19" max="19" width="10.7109375" style="54" bestFit="1" customWidth="1"/>
    <col min="20" max="20" width="12.140625" style="54" bestFit="1" customWidth="1"/>
    <col min="21" max="21" width="9.7109375" style="54" bestFit="1" customWidth="1"/>
    <col min="22" max="22" width="27.7109375" style="54" customWidth="1"/>
    <col min="23" max="16384" width="9.140625" style="54"/>
  </cols>
  <sheetData>
    <row r="1" spans="1:17" s="53" customFormat="1" ht="21" x14ac:dyDescent="0.2">
      <c r="A1" s="641" t="s">
        <v>815</v>
      </c>
      <c r="B1" s="641"/>
      <c r="C1" s="641"/>
      <c r="D1" s="641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2"/>
      <c r="Q1" s="52"/>
    </row>
    <row r="2" spans="1:17" x14ac:dyDescent="0.2">
      <c r="A2" s="640" t="s">
        <v>644</v>
      </c>
      <c r="B2" s="640"/>
      <c r="C2" s="640"/>
      <c r="D2" s="640"/>
    </row>
    <row r="3" spans="1:17" x14ac:dyDescent="0.2">
      <c r="A3" s="392" t="s">
        <v>154</v>
      </c>
      <c r="B3" s="293"/>
      <c r="C3" s="294"/>
      <c r="D3" s="410"/>
    </row>
    <row r="4" spans="1:17" ht="39" x14ac:dyDescent="0.2">
      <c r="A4" s="425" t="s">
        <v>158</v>
      </c>
      <c r="B4" s="412" t="s">
        <v>816</v>
      </c>
      <c r="C4" s="413" t="s">
        <v>645</v>
      </c>
      <c r="D4" s="292" t="s">
        <v>24</v>
      </c>
    </row>
    <row r="5" spans="1:17" ht="58.5" x14ac:dyDescent="0.2">
      <c r="A5" s="406" t="s">
        <v>159</v>
      </c>
      <c r="B5" s="237" t="s">
        <v>816</v>
      </c>
      <c r="C5" s="393" t="s">
        <v>645</v>
      </c>
      <c r="D5" s="409" t="s">
        <v>583</v>
      </c>
    </row>
    <row r="6" spans="1:17" x14ac:dyDescent="0.2">
      <c r="A6" s="411" t="s">
        <v>161</v>
      </c>
      <c r="B6" s="412" t="s">
        <v>825</v>
      </c>
      <c r="C6" s="413" t="s">
        <v>645</v>
      </c>
      <c r="D6" s="414" t="s">
        <v>833</v>
      </c>
    </row>
    <row r="7" spans="1:17" x14ac:dyDescent="0.2">
      <c r="A7" s="397" t="s">
        <v>165</v>
      </c>
      <c r="B7" s="237" t="s">
        <v>816</v>
      </c>
      <c r="C7" s="393" t="s">
        <v>645</v>
      </c>
      <c r="D7" s="56" t="s">
        <v>834</v>
      </c>
    </row>
    <row r="8" spans="1:17" x14ac:dyDescent="0.2">
      <c r="A8" s="426" t="s">
        <v>168</v>
      </c>
      <c r="B8" s="293" t="s">
        <v>646</v>
      </c>
      <c r="C8" s="294" t="s">
        <v>645</v>
      </c>
      <c r="D8" s="410" t="s">
        <v>835</v>
      </c>
    </row>
    <row r="9" spans="1:17" x14ac:dyDescent="0.2">
      <c r="A9" s="421"/>
      <c r="B9" s="418" t="s">
        <v>816</v>
      </c>
      <c r="C9" s="419" t="s">
        <v>645</v>
      </c>
      <c r="D9" s="422" t="s">
        <v>836</v>
      </c>
    </row>
    <row r="10" spans="1:17" x14ac:dyDescent="0.2">
      <c r="A10" s="415" t="s">
        <v>170</v>
      </c>
      <c r="B10" s="412" t="s">
        <v>646</v>
      </c>
      <c r="C10" s="413" t="s">
        <v>645</v>
      </c>
      <c r="D10" s="292" t="s">
        <v>837</v>
      </c>
    </row>
    <row r="11" spans="1:17" ht="39" x14ac:dyDescent="0.2">
      <c r="A11" s="442" t="s">
        <v>171</v>
      </c>
      <c r="B11" s="237" t="s">
        <v>816</v>
      </c>
      <c r="C11" s="393" t="s">
        <v>645</v>
      </c>
      <c r="D11" s="56" t="s">
        <v>538</v>
      </c>
    </row>
    <row r="12" spans="1:17" x14ac:dyDescent="0.2">
      <c r="A12" s="426" t="s">
        <v>179</v>
      </c>
      <c r="B12" s="293" t="s">
        <v>646</v>
      </c>
      <c r="C12" s="294" t="s">
        <v>645</v>
      </c>
      <c r="D12" s="410" t="s">
        <v>837</v>
      </c>
    </row>
    <row r="13" spans="1:17" x14ac:dyDescent="0.2">
      <c r="A13" s="421"/>
      <c r="B13" s="418" t="s">
        <v>816</v>
      </c>
      <c r="C13" s="419" t="s">
        <v>645</v>
      </c>
      <c r="D13" s="422" t="s">
        <v>838</v>
      </c>
    </row>
    <row r="14" spans="1:17" x14ac:dyDescent="0.2">
      <c r="A14" s="415" t="s">
        <v>181</v>
      </c>
      <c r="B14" s="412" t="s">
        <v>646</v>
      </c>
      <c r="C14" s="413" t="s">
        <v>645</v>
      </c>
      <c r="D14" s="292" t="s">
        <v>837</v>
      </c>
    </row>
    <row r="15" spans="1:17" x14ac:dyDescent="0.2">
      <c r="A15" s="397" t="s">
        <v>186</v>
      </c>
      <c r="B15" s="237" t="s">
        <v>816</v>
      </c>
      <c r="C15" s="393" t="s">
        <v>645</v>
      </c>
      <c r="D15" s="56" t="s">
        <v>839</v>
      </c>
    </row>
    <row r="16" spans="1:17" x14ac:dyDescent="0.2">
      <c r="A16" s="416" t="s">
        <v>188</v>
      </c>
      <c r="B16" s="412" t="s">
        <v>816</v>
      </c>
      <c r="C16" s="413" t="s">
        <v>645</v>
      </c>
      <c r="D16" s="412" t="s">
        <v>840</v>
      </c>
    </row>
    <row r="17" spans="1:4" ht="39" x14ac:dyDescent="0.2">
      <c r="A17" s="427" t="s">
        <v>192</v>
      </c>
      <c r="B17" s="237" t="s">
        <v>646</v>
      </c>
      <c r="C17" s="393" t="s">
        <v>645</v>
      </c>
      <c r="D17" s="56" t="s">
        <v>227</v>
      </c>
    </row>
    <row r="18" spans="1:4" ht="39" x14ac:dyDescent="0.2">
      <c r="A18" s="428" t="s">
        <v>193</v>
      </c>
      <c r="B18" s="293" t="s">
        <v>646</v>
      </c>
      <c r="C18" s="294" t="s">
        <v>645</v>
      </c>
      <c r="D18" s="410" t="s">
        <v>530</v>
      </c>
    </row>
    <row r="19" spans="1:4" x14ac:dyDescent="0.2">
      <c r="A19" s="429"/>
      <c r="B19" s="418" t="s">
        <v>816</v>
      </c>
      <c r="C19" s="419" t="s">
        <v>645</v>
      </c>
      <c r="D19" s="422" t="s">
        <v>839</v>
      </c>
    </row>
    <row r="20" spans="1:4" ht="39" x14ac:dyDescent="0.2">
      <c r="A20" s="430" t="s">
        <v>195</v>
      </c>
      <c r="B20" s="293" t="s">
        <v>646</v>
      </c>
      <c r="C20" s="294" t="s">
        <v>645</v>
      </c>
      <c r="D20" s="410" t="s">
        <v>227</v>
      </c>
    </row>
    <row r="21" spans="1:4" x14ac:dyDescent="0.2">
      <c r="A21" s="421"/>
      <c r="B21" s="418" t="s">
        <v>816</v>
      </c>
      <c r="C21" s="419" t="s">
        <v>645</v>
      </c>
      <c r="D21" s="422" t="s">
        <v>839</v>
      </c>
    </row>
    <row r="22" spans="1:4" x14ac:dyDescent="0.2">
      <c r="A22" s="417" t="s">
        <v>198</v>
      </c>
      <c r="B22" s="412" t="s">
        <v>816</v>
      </c>
      <c r="C22" s="413" t="s">
        <v>645</v>
      </c>
      <c r="D22" s="292" t="s">
        <v>839</v>
      </c>
    </row>
    <row r="23" spans="1:4" ht="58.5" x14ac:dyDescent="0.2">
      <c r="A23" s="399" t="s">
        <v>200</v>
      </c>
      <c r="B23" s="237" t="s">
        <v>816</v>
      </c>
      <c r="C23" s="393" t="s">
        <v>645</v>
      </c>
      <c r="D23" s="56" t="s">
        <v>584</v>
      </c>
    </row>
    <row r="24" spans="1:4" ht="58.5" x14ac:dyDescent="0.2">
      <c r="A24" s="425" t="s">
        <v>201</v>
      </c>
      <c r="B24" s="412" t="s">
        <v>816</v>
      </c>
      <c r="C24" s="413" t="s">
        <v>645</v>
      </c>
      <c r="D24" s="292" t="s">
        <v>584</v>
      </c>
    </row>
    <row r="25" spans="1:4" ht="58.5" x14ac:dyDescent="0.2">
      <c r="A25" s="404" t="s">
        <v>202</v>
      </c>
      <c r="B25" s="237" t="s">
        <v>816</v>
      </c>
      <c r="C25" s="393" t="s">
        <v>645</v>
      </c>
      <c r="D25" s="56" t="s">
        <v>585</v>
      </c>
    </row>
    <row r="26" spans="1:4" ht="58.5" x14ac:dyDescent="0.2">
      <c r="A26" s="425" t="s">
        <v>204</v>
      </c>
      <c r="B26" s="412" t="s">
        <v>816</v>
      </c>
      <c r="C26" s="413" t="s">
        <v>645</v>
      </c>
      <c r="D26" s="292" t="s">
        <v>586</v>
      </c>
    </row>
    <row r="27" spans="1:4" ht="58.5" x14ac:dyDescent="0.2">
      <c r="A27" s="420" t="s">
        <v>205</v>
      </c>
      <c r="B27" s="412" t="s">
        <v>816</v>
      </c>
      <c r="C27" s="413" t="s">
        <v>645</v>
      </c>
      <c r="D27" s="292" t="s">
        <v>586</v>
      </c>
    </row>
    <row r="28" spans="1:4" ht="58.5" x14ac:dyDescent="0.2">
      <c r="A28" s="425" t="s">
        <v>206</v>
      </c>
      <c r="B28" s="412" t="s">
        <v>816</v>
      </c>
      <c r="C28" s="413" t="s">
        <v>645</v>
      </c>
      <c r="D28" s="292" t="s">
        <v>585</v>
      </c>
    </row>
    <row r="29" spans="1:4" ht="58.5" x14ac:dyDescent="0.2">
      <c r="A29" s="404" t="s">
        <v>207</v>
      </c>
      <c r="B29" s="237" t="s">
        <v>816</v>
      </c>
      <c r="C29" s="393" t="s">
        <v>645</v>
      </c>
      <c r="D29" s="56" t="s">
        <v>585</v>
      </c>
    </row>
    <row r="30" spans="1:4" ht="58.5" x14ac:dyDescent="0.2">
      <c r="A30" s="420" t="s">
        <v>210</v>
      </c>
      <c r="B30" s="412" t="s">
        <v>816</v>
      </c>
      <c r="C30" s="413" t="s">
        <v>645</v>
      </c>
      <c r="D30" s="292" t="s">
        <v>585</v>
      </c>
    </row>
    <row r="31" spans="1:4" x14ac:dyDescent="0.2">
      <c r="A31" s="395" t="s">
        <v>211</v>
      </c>
      <c r="B31" s="237" t="s">
        <v>825</v>
      </c>
      <c r="C31" s="393" t="s">
        <v>645</v>
      </c>
      <c r="D31" s="56" t="s">
        <v>841</v>
      </c>
    </row>
    <row r="32" spans="1:4" ht="39" x14ac:dyDescent="0.2">
      <c r="A32" s="517" t="s">
        <v>213</v>
      </c>
      <c r="B32" s="293" t="s">
        <v>646</v>
      </c>
      <c r="C32" s="294" t="s">
        <v>645</v>
      </c>
      <c r="D32" s="410" t="s">
        <v>541</v>
      </c>
    </row>
    <row r="33" spans="1:4" ht="58.5" x14ac:dyDescent="0.2">
      <c r="A33" s="421"/>
      <c r="B33" s="418" t="s">
        <v>816</v>
      </c>
      <c r="C33" s="419" t="s">
        <v>645</v>
      </c>
      <c r="D33" s="422" t="s">
        <v>585</v>
      </c>
    </row>
    <row r="34" spans="1:4" ht="58.5" x14ac:dyDescent="0.2">
      <c r="A34" s="561" t="s">
        <v>214</v>
      </c>
      <c r="B34" s="418" t="s">
        <v>816</v>
      </c>
      <c r="C34" s="419" t="s">
        <v>645</v>
      </c>
      <c r="D34" s="422" t="s">
        <v>586</v>
      </c>
    </row>
    <row r="35" spans="1:4" ht="39" x14ac:dyDescent="0.2">
      <c r="A35" s="399" t="s">
        <v>215</v>
      </c>
      <c r="B35" s="237" t="s">
        <v>826</v>
      </c>
      <c r="C35" s="393" t="s">
        <v>645</v>
      </c>
      <c r="D35" s="56" t="s">
        <v>537</v>
      </c>
    </row>
    <row r="36" spans="1:4" x14ac:dyDescent="0.2">
      <c r="A36" s="421"/>
      <c r="B36" s="418" t="s">
        <v>816</v>
      </c>
      <c r="C36" s="419" t="s">
        <v>645</v>
      </c>
      <c r="D36" s="422" t="s">
        <v>842</v>
      </c>
    </row>
    <row r="37" spans="1:4" x14ac:dyDescent="0.2">
      <c r="A37" s="395" t="s">
        <v>216</v>
      </c>
      <c r="B37" s="237" t="s">
        <v>646</v>
      </c>
      <c r="C37" s="393" t="s">
        <v>645</v>
      </c>
      <c r="D37" s="56" t="s">
        <v>837</v>
      </c>
    </row>
    <row r="38" spans="1:4" ht="39" x14ac:dyDescent="0.2">
      <c r="A38" s="421"/>
      <c r="B38" s="418" t="s">
        <v>816</v>
      </c>
      <c r="C38" s="419" t="s">
        <v>645</v>
      </c>
      <c r="D38" s="422" t="s">
        <v>608</v>
      </c>
    </row>
    <row r="39" spans="1:4" x14ac:dyDescent="0.2">
      <c r="A39" s="396" t="s">
        <v>220</v>
      </c>
      <c r="B39" s="237" t="s">
        <v>816</v>
      </c>
      <c r="C39" s="393" t="s">
        <v>645</v>
      </c>
      <c r="D39" s="56" t="s">
        <v>531</v>
      </c>
    </row>
    <row r="40" spans="1:4" ht="39" x14ac:dyDescent="0.2">
      <c r="A40" s="420" t="s">
        <v>221</v>
      </c>
      <c r="B40" s="412" t="s">
        <v>816</v>
      </c>
      <c r="C40" s="413" t="s">
        <v>645</v>
      </c>
      <c r="D40" s="292" t="s">
        <v>843</v>
      </c>
    </row>
    <row r="41" spans="1:4" ht="39" x14ac:dyDescent="0.2">
      <c r="A41" s="424" t="s">
        <v>222</v>
      </c>
      <c r="B41" s="237" t="s">
        <v>646</v>
      </c>
      <c r="C41" s="393" t="s">
        <v>645</v>
      </c>
      <c r="D41" s="56" t="s">
        <v>540</v>
      </c>
    </row>
    <row r="42" spans="1:4" x14ac:dyDescent="0.2">
      <c r="A42" s="421"/>
      <c r="B42" s="418" t="s">
        <v>825</v>
      </c>
      <c r="C42" s="419" t="s">
        <v>645</v>
      </c>
      <c r="D42" s="422" t="s">
        <v>841</v>
      </c>
    </row>
    <row r="43" spans="1:4" ht="39" x14ac:dyDescent="0.2">
      <c r="A43" s="404" t="s">
        <v>228</v>
      </c>
      <c r="B43" s="237" t="s">
        <v>646</v>
      </c>
      <c r="C43" s="393" t="s">
        <v>645</v>
      </c>
      <c r="D43" s="56" t="s">
        <v>532</v>
      </c>
    </row>
    <row r="44" spans="1:4" ht="39" x14ac:dyDescent="0.2">
      <c r="A44" s="421"/>
      <c r="B44" s="418" t="s">
        <v>825</v>
      </c>
      <c r="C44" s="419" t="s">
        <v>645</v>
      </c>
      <c r="D44" s="422" t="s">
        <v>542</v>
      </c>
    </row>
    <row r="45" spans="1:4" x14ac:dyDescent="0.2">
      <c r="A45" s="396" t="s">
        <v>231</v>
      </c>
      <c r="B45" s="237" t="s">
        <v>816</v>
      </c>
      <c r="C45" s="393" t="s">
        <v>645</v>
      </c>
      <c r="D45" s="56" t="s">
        <v>839</v>
      </c>
    </row>
    <row r="46" spans="1:4" ht="21.75" customHeight="1" x14ac:dyDescent="0.2">
      <c r="A46" s="420" t="s">
        <v>234</v>
      </c>
      <c r="B46" s="412" t="s">
        <v>825</v>
      </c>
      <c r="C46" s="413" t="s">
        <v>645</v>
      </c>
      <c r="D46" s="292" t="s">
        <v>844</v>
      </c>
    </row>
    <row r="47" spans="1:4" x14ac:dyDescent="0.2">
      <c r="A47" s="411" t="s">
        <v>237</v>
      </c>
      <c r="B47" s="412" t="s">
        <v>816</v>
      </c>
      <c r="C47" s="413" t="s">
        <v>645</v>
      </c>
      <c r="D47" s="292" t="s">
        <v>839</v>
      </c>
    </row>
    <row r="48" spans="1:4" x14ac:dyDescent="0.2">
      <c r="A48" s="411" t="s">
        <v>238</v>
      </c>
      <c r="B48" s="412" t="s">
        <v>825</v>
      </c>
      <c r="C48" s="413" t="s">
        <v>645</v>
      </c>
      <c r="D48" s="292" t="s">
        <v>841</v>
      </c>
    </row>
    <row r="49" spans="1:4" x14ac:dyDescent="0.2">
      <c r="A49" s="395" t="s">
        <v>240</v>
      </c>
      <c r="B49" s="237" t="s">
        <v>825</v>
      </c>
      <c r="C49" s="393" t="s">
        <v>645</v>
      </c>
      <c r="D49" s="56" t="s">
        <v>7</v>
      </c>
    </row>
    <row r="50" spans="1:4" x14ac:dyDescent="0.2">
      <c r="A50" s="411" t="s">
        <v>245</v>
      </c>
      <c r="B50" s="412" t="s">
        <v>825</v>
      </c>
      <c r="C50" s="413" t="s">
        <v>645</v>
      </c>
      <c r="D50" s="292" t="s">
        <v>841</v>
      </c>
    </row>
    <row r="51" spans="1:4" ht="42.75" customHeight="1" x14ac:dyDescent="0.2">
      <c r="A51" s="404" t="s">
        <v>247</v>
      </c>
      <c r="B51" s="237" t="s">
        <v>826</v>
      </c>
      <c r="C51" s="393" t="s">
        <v>645</v>
      </c>
      <c r="D51" s="56" t="s">
        <v>536</v>
      </c>
    </row>
    <row r="52" spans="1:4" x14ac:dyDescent="0.2">
      <c r="A52" s="411" t="s">
        <v>248</v>
      </c>
      <c r="B52" s="412" t="s">
        <v>826</v>
      </c>
      <c r="C52" s="413" t="s">
        <v>645</v>
      </c>
      <c r="D52" s="412" t="s">
        <v>521</v>
      </c>
    </row>
    <row r="53" spans="1:4" x14ac:dyDescent="0.2">
      <c r="A53" s="395" t="s">
        <v>316</v>
      </c>
      <c r="B53" s="237" t="s">
        <v>825</v>
      </c>
      <c r="C53" s="393" t="s">
        <v>645</v>
      </c>
      <c r="D53" s="56" t="s">
        <v>7</v>
      </c>
    </row>
    <row r="54" spans="1:4" x14ac:dyDescent="0.2">
      <c r="A54" s="411" t="s">
        <v>318</v>
      </c>
      <c r="B54" s="412" t="s">
        <v>825</v>
      </c>
      <c r="C54" s="413" t="s">
        <v>645</v>
      </c>
      <c r="D54" s="292" t="s">
        <v>8</v>
      </c>
    </row>
    <row r="55" spans="1:4" x14ac:dyDescent="0.2">
      <c r="A55" s="395" t="s">
        <v>319</v>
      </c>
      <c r="B55" s="237" t="s">
        <v>825</v>
      </c>
      <c r="C55" s="393" t="s">
        <v>645</v>
      </c>
      <c r="D55" s="56" t="s">
        <v>9</v>
      </c>
    </row>
    <row r="56" spans="1:4" x14ac:dyDescent="0.2">
      <c r="A56" s="411" t="s">
        <v>320</v>
      </c>
      <c r="B56" s="412" t="s">
        <v>825</v>
      </c>
      <c r="C56" s="413" t="s">
        <v>645</v>
      </c>
      <c r="D56" s="292" t="s">
        <v>9</v>
      </c>
    </row>
    <row r="57" spans="1:4" x14ac:dyDescent="0.2">
      <c r="A57" s="395" t="s">
        <v>321</v>
      </c>
      <c r="B57" s="237" t="s">
        <v>646</v>
      </c>
      <c r="C57" s="393" t="s">
        <v>645</v>
      </c>
      <c r="D57" s="56" t="s">
        <v>837</v>
      </c>
    </row>
    <row r="58" spans="1:4" x14ac:dyDescent="0.2">
      <c r="A58" s="394"/>
      <c r="B58" s="237" t="s">
        <v>825</v>
      </c>
      <c r="C58" s="393" t="s">
        <v>645</v>
      </c>
      <c r="D58" s="56" t="s">
        <v>9</v>
      </c>
    </row>
    <row r="59" spans="1:4" x14ac:dyDescent="0.2">
      <c r="A59" s="411" t="s">
        <v>322</v>
      </c>
      <c r="B59" s="412" t="s">
        <v>825</v>
      </c>
      <c r="C59" s="413" t="s">
        <v>645</v>
      </c>
      <c r="D59" s="292" t="s">
        <v>10</v>
      </c>
    </row>
    <row r="60" spans="1:4" x14ac:dyDescent="0.2">
      <c r="A60" s="411" t="s">
        <v>323</v>
      </c>
      <c r="B60" s="412" t="s">
        <v>816</v>
      </c>
      <c r="C60" s="413" t="s">
        <v>645</v>
      </c>
      <c r="D60" s="292" t="s">
        <v>839</v>
      </c>
    </row>
    <row r="61" spans="1:4" x14ac:dyDescent="0.2">
      <c r="A61" s="411" t="s">
        <v>325</v>
      </c>
      <c r="B61" s="412" t="s">
        <v>825</v>
      </c>
      <c r="C61" s="413" t="s">
        <v>645</v>
      </c>
      <c r="D61" s="292" t="s">
        <v>11</v>
      </c>
    </row>
    <row r="62" spans="1:4" x14ac:dyDescent="0.3">
      <c r="A62" s="411" t="s">
        <v>326</v>
      </c>
      <c r="B62" s="412" t="s">
        <v>826</v>
      </c>
      <c r="C62" s="413" t="s">
        <v>645</v>
      </c>
      <c r="D62" s="431" t="s">
        <v>534</v>
      </c>
    </row>
    <row r="63" spans="1:4" x14ac:dyDescent="0.2">
      <c r="A63" s="411" t="s">
        <v>327</v>
      </c>
      <c r="B63" s="412" t="s">
        <v>816</v>
      </c>
      <c r="C63" s="413" t="s">
        <v>645</v>
      </c>
      <c r="D63" s="292" t="s">
        <v>839</v>
      </c>
    </row>
    <row r="64" spans="1:4" x14ac:dyDescent="0.3">
      <c r="A64" s="411" t="s">
        <v>329</v>
      </c>
      <c r="B64" s="412" t="s">
        <v>826</v>
      </c>
      <c r="C64" s="413" t="s">
        <v>645</v>
      </c>
      <c r="D64" s="431" t="s">
        <v>533</v>
      </c>
    </row>
    <row r="65" spans="1:5" x14ac:dyDescent="0.2">
      <c r="A65" s="411" t="s">
        <v>330</v>
      </c>
      <c r="B65" s="412" t="s">
        <v>825</v>
      </c>
      <c r="C65" s="413" t="s">
        <v>645</v>
      </c>
      <c r="D65" s="292" t="s">
        <v>841</v>
      </c>
    </row>
    <row r="66" spans="1:5" x14ac:dyDescent="0.2">
      <c r="A66" s="411" t="s">
        <v>331</v>
      </c>
      <c r="B66" s="412" t="s">
        <v>825</v>
      </c>
      <c r="C66" s="413" t="s">
        <v>645</v>
      </c>
      <c r="D66" s="292" t="s">
        <v>26</v>
      </c>
    </row>
    <row r="67" spans="1:5" x14ac:dyDescent="0.2">
      <c r="A67" s="411" t="s">
        <v>332</v>
      </c>
      <c r="B67" s="412" t="s">
        <v>825</v>
      </c>
      <c r="C67" s="413" t="s">
        <v>645</v>
      </c>
      <c r="D67" s="292" t="s">
        <v>841</v>
      </c>
    </row>
    <row r="68" spans="1:5" x14ac:dyDescent="0.2">
      <c r="A68" s="411" t="s">
        <v>337</v>
      </c>
      <c r="B68" s="412" t="s">
        <v>825</v>
      </c>
      <c r="C68" s="413" t="s">
        <v>645</v>
      </c>
      <c r="D68" s="292" t="s">
        <v>12</v>
      </c>
    </row>
    <row r="69" spans="1:5" x14ac:dyDescent="0.3">
      <c r="A69" s="411" t="s">
        <v>340</v>
      </c>
      <c r="B69" s="412" t="s">
        <v>826</v>
      </c>
      <c r="C69" s="413" t="s">
        <v>645</v>
      </c>
      <c r="D69" s="431" t="s">
        <v>533</v>
      </c>
    </row>
    <row r="70" spans="1:5" ht="39" x14ac:dyDescent="0.3">
      <c r="A70" s="404" t="s">
        <v>341</v>
      </c>
      <c r="B70" s="237" t="s">
        <v>646</v>
      </c>
      <c r="C70" s="393" t="s">
        <v>645</v>
      </c>
      <c r="D70" s="407" t="s">
        <v>15</v>
      </c>
    </row>
    <row r="71" spans="1:5" x14ac:dyDescent="0.2">
      <c r="A71" s="394"/>
      <c r="B71" s="237" t="s">
        <v>825</v>
      </c>
      <c r="C71" s="393" t="s">
        <v>645</v>
      </c>
      <c r="D71" s="56" t="s">
        <v>841</v>
      </c>
      <c r="E71" s="412"/>
    </row>
    <row r="72" spans="1:5" ht="39" x14ac:dyDescent="0.2">
      <c r="A72" s="432" t="s">
        <v>422</v>
      </c>
      <c r="B72" s="412" t="s">
        <v>816</v>
      </c>
      <c r="C72" s="413" t="s">
        <v>645</v>
      </c>
      <c r="D72" s="292" t="s">
        <v>520</v>
      </c>
    </row>
    <row r="73" spans="1:5" x14ac:dyDescent="0.2">
      <c r="A73" s="417" t="s">
        <v>424</v>
      </c>
      <c r="B73" s="412" t="s">
        <v>816</v>
      </c>
      <c r="C73" s="413" t="s">
        <v>645</v>
      </c>
      <c r="D73" s="292" t="s">
        <v>836</v>
      </c>
    </row>
    <row r="74" spans="1:5" x14ac:dyDescent="0.3">
      <c r="A74" s="411" t="s">
        <v>426</v>
      </c>
      <c r="B74" s="412" t="s">
        <v>825</v>
      </c>
      <c r="C74" s="413" t="s">
        <v>645</v>
      </c>
      <c r="D74" s="433" t="s">
        <v>13</v>
      </c>
    </row>
    <row r="75" spans="1:5" x14ac:dyDescent="0.2">
      <c r="A75" s="411" t="s">
        <v>427</v>
      </c>
      <c r="B75" s="412" t="s">
        <v>816</v>
      </c>
      <c r="C75" s="413" t="s">
        <v>645</v>
      </c>
      <c r="D75" s="292" t="s">
        <v>14</v>
      </c>
    </row>
    <row r="76" spans="1:5" x14ac:dyDescent="0.2">
      <c r="A76" s="411" t="s">
        <v>428</v>
      </c>
      <c r="B76" s="412" t="s">
        <v>816</v>
      </c>
      <c r="C76" s="413" t="s">
        <v>645</v>
      </c>
      <c r="D76" s="292" t="s">
        <v>838</v>
      </c>
    </row>
    <row r="77" spans="1:5" x14ac:dyDescent="0.2">
      <c r="A77" s="411" t="s">
        <v>431</v>
      </c>
      <c r="B77" s="412" t="s">
        <v>816</v>
      </c>
      <c r="C77" s="413" t="s">
        <v>645</v>
      </c>
      <c r="D77" s="292" t="s">
        <v>839</v>
      </c>
    </row>
    <row r="78" spans="1:5" x14ac:dyDescent="0.2">
      <c r="A78" s="411" t="s">
        <v>432</v>
      </c>
      <c r="B78" s="412" t="s">
        <v>816</v>
      </c>
      <c r="C78" s="413" t="s">
        <v>645</v>
      </c>
      <c r="D78" s="292" t="s">
        <v>839</v>
      </c>
    </row>
    <row r="79" spans="1:5" x14ac:dyDescent="0.2">
      <c r="A79" s="411" t="s">
        <v>436</v>
      </c>
      <c r="B79" s="412" t="s">
        <v>816</v>
      </c>
      <c r="C79" s="413" t="s">
        <v>645</v>
      </c>
      <c r="D79" s="292" t="s">
        <v>839</v>
      </c>
    </row>
    <row r="80" spans="1:5" ht="39" x14ac:dyDescent="0.2">
      <c r="A80" s="404" t="s">
        <v>437</v>
      </c>
      <c r="B80" s="237" t="s">
        <v>646</v>
      </c>
      <c r="C80" s="393" t="s">
        <v>645</v>
      </c>
      <c r="D80" s="56" t="s">
        <v>522</v>
      </c>
    </row>
    <row r="81" spans="1:4" ht="58.5" x14ac:dyDescent="0.2">
      <c r="A81" s="521"/>
      <c r="B81" s="418" t="s">
        <v>816</v>
      </c>
      <c r="C81" s="419" t="s">
        <v>645</v>
      </c>
      <c r="D81" s="422" t="s">
        <v>31</v>
      </c>
    </row>
    <row r="82" spans="1:4" x14ac:dyDescent="0.2">
      <c r="A82" s="411" t="s">
        <v>438</v>
      </c>
      <c r="B82" s="412" t="s">
        <v>816</v>
      </c>
      <c r="C82" s="413" t="s">
        <v>645</v>
      </c>
      <c r="D82" s="292" t="s">
        <v>839</v>
      </c>
    </row>
    <row r="83" spans="1:4" x14ac:dyDescent="0.2">
      <c r="A83" s="411" t="s">
        <v>439</v>
      </c>
      <c r="B83" s="412" t="s">
        <v>816</v>
      </c>
      <c r="C83" s="413" t="s">
        <v>645</v>
      </c>
      <c r="D83" s="292" t="s">
        <v>838</v>
      </c>
    </row>
    <row r="84" spans="1:4" ht="58.5" x14ac:dyDescent="0.2">
      <c r="A84" s="420" t="s">
        <v>440</v>
      </c>
      <c r="B84" s="412" t="s">
        <v>816</v>
      </c>
      <c r="C84" s="413" t="s">
        <v>645</v>
      </c>
      <c r="D84" s="292" t="s">
        <v>32</v>
      </c>
    </row>
    <row r="85" spans="1:4" ht="58.5" x14ac:dyDescent="0.2">
      <c r="A85" s="425" t="s">
        <v>442</v>
      </c>
      <c r="B85" s="412" t="s">
        <v>816</v>
      </c>
      <c r="C85" s="413" t="s">
        <v>645</v>
      </c>
      <c r="D85" s="292" t="s">
        <v>33</v>
      </c>
    </row>
    <row r="86" spans="1:4" x14ac:dyDescent="0.2">
      <c r="A86" s="420" t="s">
        <v>443</v>
      </c>
      <c r="B86" s="412" t="s">
        <v>825</v>
      </c>
      <c r="C86" s="413" t="s">
        <v>645</v>
      </c>
      <c r="D86" s="292" t="s">
        <v>16</v>
      </c>
    </row>
    <row r="87" spans="1:4" x14ac:dyDescent="0.2">
      <c r="A87" s="434" t="s">
        <v>445</v>
      </c>
      <c r="B87" s="412" t="s">
        <v>825</v>
      </c>
      <c r="C87" s="413" t="s">
        <v>645</v>
      </c>
      <c r="D87" s="292" t="s">
        <v>7</v>
      </c>
    </row>
    <row r="88" spans="1:4" ht="39" x14ac:dyDescent="0.2">
      <c r="A88" s="425" t="s">
        <v>446</v>
      </c>
      <c r="B88" s="412" t="s">
        <v>825</v>
      </c>
      <c r="C88" s="413" t="s">
        <v>645</v>
      </c>
      <c r="D88" s="292" t="s">
        <v>17</v>
      </c>
    </row>
    <row r="89" spans="1:4" x14ac:dyDescent="0.2">
      <c r="A89" s="411" t="s">
        <v>447</v>
      </c>
      <c r="B89" s="412" t="s">
        <v>816</v>
      </c>
      <c r="C89" s="413" t="s">
        <v>645</v>
      </c>
      <c r="D89" s="292" t="s">
        <v>18</v>
      </c>
    </row>
    <row r="90" spans="1:4" x14ac:dyDescent="0.2">
      <c r="A90" s="435" t="s">
        <v>448</v>
      </c>
      <c r="B90" s="412" t="s">
        <v>825</v>
      </c>
      <c r="C90" s="413" t="s">
        <v>645</v>
      </c>
      <c r="D90" s="292" t="s">
        <v>7</v>
      </c>
    </row>
    <row r="91" spans="1:4" ht="39" x14ac:dyDescent="0.2">
      <c r="A91" s="425" t="s">
        <v>449</v>
      </c>
      <c r="B91" s="412" t="s">
        <v>816</v>
      </c>
      <c r="C91" s="413" t="s">
        <v>645</v>
      </c>
      <c r="D91" s="292" t="s">
        <v>19</v>
      </c>
    </row>
    <row r="92" spans="1:4" ht="39" x14ac:dyDescent="0.3">
      <c r="A92" s="517" t="s">
        <v>452</v>
      </c>
      <c r="B92" s="293" t="s">
        <v>646</v>
      </c>
      <c r="C92" s="294" t="s">
        <v>645</v>
      </c>
      <c r="D92" s="518" t="s">
        <v>20</v>
      </c>
    </row>
    <row r="93" spans="1:4" ht="39" x14ac:dyDescent="0.2">
      <c r="A93" s="421"/>
      <c r="B93" s="418" t="s">
        <v>816</v>
      </c>
      <c r="C93" s="419" t="s">
        <v>645</v>
      </c>
      <c r="D93" s="422" t="s">
        <v>516</v>
      </c>
    </row>
    <row r="94" spans="1:4" x14ac:dyDescent="0.2">
      <c r="A94" s="434" t="s">
        <v>453</v>
      </c>
      <c r="B94" s="412" t="s">
        <v>816</v>
      </c>
      <c r="C94" s="413" t="s">
        <v>645</v>
      </c>
      <c r="D94" s="292" t="s">
        <v>839</v>
      </c>
    </row>
    <row r="95" spans="1:4" x14ac:dyDescent="0.2">
      <c r="A95" s="434" t="s">
        <v>454</v>
      </c>
      <c r="B95" s="412" t="s">
        <v>825</v>
      </c>
      <c r="C95" s="413" t="s">
        <v>645</v>
      </c>
      <c r="D95" s="292" t="s">
        <v>834</v>
      </c>
    </row>
    <row r="96" spans="1:4" x14ac:dyDescent="0.3">
      <c r="A96" s="435" t="s">
        <v>587</v>
      </c>
      <c r="B96" s="412" t="s">
        <v>816</v>
      </c>
      <c r="C96" s="413" t="s">
        <v>645</v>
      </c>
      <c r="D96" s="431" t="s">
        <v>21</v>
      </c>
    </row>
    <row r="97" spans="1:4" ht="39" x14ac:dyDescent="0.3">
      <c r="A97" s="438" t="s">
        <v>593</v>
      </c>
      <c r="B97" s="412" t="s">
        <v>646</v>
      </c>
      <c r="C97" s="413" t="s">
        <v>645</v>
      </c>
      <c r="D97" s="437" t="s">
        <v>227</v>
      </c>
    </row>
    <row r="98" spans="1:4" ht="58.5" x14ac:dyDescent="0.2">
      <c r="A98" s="425" t="s">
        <v>594</v>
      </c>
      <c r="B98" s="412" t="s">
        <v>816</v>
      </c>
      <c r="C98" s="413" t="s">
        <v>645</v>
      </c>
      <c r="D98" s="292" t="s">
        <v>585</v>
      </c>
    </row>
    <row r="99" spans="1:4" ht="58.5" x14ac:dyDescent="0.2">
      <c r="A99" s="425" t="s">
        <v>597</v>
      </c>
      <c r="B99" s="412" t="s">
        <v>816</v>
      </c>
      <c r="C99" s="413" t="s">
        <v>645</v>
      </c>
      <c r="D99" s="292" t="s">
        <v>609</v>
      </c>
    </row>
    <row r="100" spans="1:4" ht="39" x14ac:dyDescent="0.2">
      <c r="A100" s="420" t="s">
        <v>598</v>
      </c>
      <c r="B100" s="412" t="s">
        <v>816</v>
      </c>
      <c r="C100" s="413" t="s">
        <v>645</v>
      </c>
      <c r="D100" s="292" t="s">
        <v>610</v>
      </c>
    </row>
    <row r="101" spans="1:4" ht="39" x14ac:dyDescent="0.2">
      <c r="A101" s="420" t="s">
        <v>600</v>
      </c>
      <c r="B101" s="412" t="s">
        <v>816</v>
      </c>
      <c r="C101" s="413" t="s">
        <v>645</v>
      </c>
      <c r="D101" s="292" t="s">
        <v>611</v>
      </c>
    </row>
    <row r="102" spans="1:4" ht="39" x14ac:dyDescent="0.2">
      <c r="A102" s="425" t="s">
        <v>601</v>
      </c>
      <c r="B102" s="412" t="s">
        <v>816</v>
      </c>
      <c r="C102" s="413" t="s">
        <v>645</v>
      </c>
      <c r="D102" s="292" t="s">
        <v>612</v>
      </c>
    </row>
    <row r="103" spans="1:4" ht="39" x14ac:dyDescent="0.2">
      <c r="A103" s="425" t="s">
        <v>457</v>
      </c>
      <c r="B103" s="412" t="s">
        <v>816</v>
      </c>
      <c r="C103" s="413" t="s">
        <v>645</v>
      </c>
      <c r="D103" s="292" t="s">
        <v>612</v>
      </c>
    </row>
    <row r="104" spans="1:4" ht="39" x14ac:dyDescent="0.2">
      <c r="A104" s="517" t="s">
        <v>458</v>
      </c>
      <c r="B104" s="293" t="s">
        <v>646</v>
      </c>
      <c r="C104" s="294" t="s">
        <v>645</v>
      </c>
      <c r="D104" s="410" t="s">
        <v>139</v>
      </c>
    </row>
    <row r="105" spans="1:4" ht="39" x14ac:dyDescent="0.2">
      <c r="A105" s="421"/>
      <c r="B105" s="418" t="s">
        <v>816</v>
      </c>
      <c r="C105" s="419" t="s">
        <v>645</v>
      </c>
      <c r="D105" s="422" t="s">
        <v>612</v>
      </c>
    </row>
    <row r="106" spans="1:4" ht="39" x14ac:dyDescent="0.2">
      <c r="A106" s="411" t="s">
        <v>459</v>
      </c>
      <c r="B106" s="412" t="s">
        <v>816</v>
      </c>
      <c r="C106" s="413" t="s">
        <v>645</v>
      </c>
      <c r="D106" s="292" t="s">
        <v>613</v>
      </c>
    </row>
    <row r="107" spans="1:4" ht="58.5" x14ac:dyDescent="0.2">
      <c r="A107" s="420" t="s">
        <v>460</v>
      </c>
      <c r="B107" s="412" t="s">
        <v>816</v>
      </c>
      <c r="C107" s="413" t="s">
        <v>645</v>
      </c>
      <c r="D107" s="292" t="s">
        <v>614</v>
      </c>
    </row>
    <row r="108" spans="1:4" x14ac:dyDescent="0.2">
      <c r="A108" s="411" t="s">
        <v>461</v>
      </c>
      <c r="B108" s="412" t="s">
        <v>825</v>
      </c>
      <c r="C108" s="413" t="s">
        <v>645</v>
      </c>
      <c r="D108" s="292" t="s">
        <v>841</v>
      </c>
    </row>
    <row r="109" spans="1:4" ht="39" x14ac:dyDescent="0.2">
      <c r="A109" s="425" t="s">
        <v>462</v>
      </c>
      <c r="B109" s="412" t="s">
        <v>816</v>
      </c>
      <c r="C109" s="413" t="s">
        <v>645</v>
      </c>
      <c r="D109" s="292" t="s">
        <v>615</v>
      </c>
    </row>
    <row r="110" spans="1:4" ht="41.25" customHeight="1" x14ac:dyDescent="0.2">
      <c r="A110" s="425" t="s">
        <v>463</v>
      </c>
      <c r="B110" s="412" t="s">
        <v>816</v>
      </c>
      <c r="C110" s="413" t="s">
        <v>645</v>
      </c>
      <c r="D110" s="562" t="s">
        <v>34</v>
      </c>
    </row>
    <row r="111" spans="1:4" ht="39" x14ac:dyDescent="0.2">
      <c r="A111" s="404" t="s">
        <v>464</v>
      </c>
      <c r="B111" s="237" t="s">
        <v>816</v>
      </c>
      <c r="C111" s="393" t="s">
        <v>645</v>
      </c>
      <c r="D111" s="56" t="s">
        <v>610</v>
      </c>
    </row>
    <row r="112" spans="1:4" ht="58.5" x14ac:dyDescent="0.2">
      <c r="A112" s="420" t="s">
        <v>465</v>
      </c>
      <c r="B112" s="412" t="s">
        <v>816</v>
      </c>
      <c r="C112" s="413" t="s">
        <v>645</v>
      </c>
      <c r="D112" s="292" t="s">
        <v>614</v>
      </c>
    </row>
    <row r="113" spans="1:4" ht="58.5" x14ac:dyDescent="0.2">
      <c r="A113" s="420" t="s">
        <v>466</v>
      </c>
      <c r="B113" s="412" t="s">
        <v>816</v>
      </c>
      <c r="C113" s="413" t="s">
        <v>645</v>
      </c>
      <c r="D113" s="292" t="s">
        <v>616</v>
      </c>
    </row>
    <row r="114" spans="1:4" x14ac:dyDescent="0.2">
      <c r="A114" s="411" t="s">
        <v>467</v>
      </c>
      <c r="B114" s="412" t="s">
        <v>816</v>
      </c>
      <c r="C114" s="413" t="s">
        <v>645</v>
      </c>
      <c r="D114" s="292" t="s">
        <v>839</v>
      </c>
    </row>
    <row r="115" spans="1:4" ht="39" x14ac:dyDescent="0.2">
      <c r="A115" s="425" t="s">
        <v>470</v>
      </c>
      <c r="B115" s="412" t="s">
        <v>825</v>
      </c>
      <c r="C115" s="413" t="s">
        <v>645</v>
      </c>
      <c r="D115" s="292" t="s">
        <v>456</v>
      </c>
    </row>
    <row r="116" spans="1:4" ht="39" x14ac:dyDescent="0.2">
      <c r="A116" s="420" t="s">
        <v>471</v>
      </c>
      <c r="B116" s="412" t="s">
        <v>816</v>
      </c>
      <c r="C116" s="413" t="s">
        <v>645</v>
      </c>
      <c r="D116" s="292" t="s">
        <v>610</v>
      </c>
    </row>
    <row r="117" spans="1:4" ht="58.5" x14ac:dyDescent="0.3">
      <c r="A117" s="411" t="s">
        <v>473</v>
      </c>
      <c r="B117" s="412" t="s">
        <v>816</v>
      </c>
      <c r="C117" s="413" t="s">
        <v>645</v>
      </c>
      <c r="D117" s="519" t="s">
        <v>34</v>
      </c>
    </row>
    <row r="118" spans="1:4" ht="58.5" x14ac:dyDescent="0.2">
      <c r="A118" s="420" t="s">
        <v>476</v>
      </c>
      <c r="B118" s="412" t="s">
        <v>816</v>
      </c>
      <c r="C118" s="413" t="s">
        <v>645</v>
      </c>
      <c r="D118" s="292" t="s">
        <v>585</v>
      </c>
    </row>
    <row r="119" spans="1:4" ht="39" x14ac:dyDescent="0.2">
      <c r="A119" s="425" t="s">
        <v>478</v>
      </c>
      <c r="B119" s="412" t="s">
        <v>816</v>
      </c>
      <c r="C119" s="413" t="s">
        <v>645</v>
      </c>
      <c r="D119" s="292" t="s">
        <v>617</v>
      </c>
    </row>
    <row r="120" spans="1:4" ht="58.5" x14ac:dyDescent="0.2">
      <c r="A120" s="420" t="s">
        <v>479</v>
      </c>
      <c r="B120" s="412" t="s">
        <v>816</v>
      </c>
      <c r="C120" s="413" t="s">
        <v>645</v>
      </c>
      <c r="D120" s="292" t="s">
        <v>618</v>
      </c>
    </row>
    <row r="121" spans="1:4" x14ac:dyDescent="0.2">
      <c r="A121" s="411" t="s">
        <v>480</v>
      </c>
      <c r="B121" s="412" t="s">
        <v>646</v>
      </c>
      <c r="C121" s="413" t="s">
        <v>645</v>
      </c>
      <c r="D121" s="292" t="s">
        <v>140</v>
      </c>
    </row>
    <row r="122" spans="1:4" ht="58.5" x14ac:dyDescent="0.2">
      <c r="A122" s="420" t="s">
        <v>482</v>
      </c>
      <c r="B122" s="412" t="s">
        <v>816</v>
      </c>
      <c r="C122" s="413" t="s">
        <v>645</v>
      </c>
      <c r="D122" s="292" t="s">
        <v>619</v>
      </c>
    </row>
    <row r="123" spans="1:4" ht="58.5" x14ac:dyDescent="0.2">
      <c r="A123" s="420" t="s">
        <v>485</v>
      </c>
      <c r="B123" s="412" t="s">
        <v>816</v>
      </c>
      <c r="C123" s="413" t="s">
        <v>645</v>
      </c>
      <c r="D123" s="292" t="s">
        <v>620</v>
      </c>
    </row>
    <row r="124" spans="1:4" ht="39" x14ac:dyDescent="0.3">
      <c r="A124" s="411" t="s">
        <v>487</v>
      </c>
      <c r="B124" s="412" t="s">
        <v>816</v>
      </c>
      <c r="C124" s="413" t="s">
        <v>645</v>
      </c>
      <c r="D124" s="437" t="s">
        <v>35</v>
      </c>
    </row>
    <row r="125" spans="1:4" ht="58.5" x14ac:dyDescent="0.2">
      <c r="A125" s="411" t="s">
        <v>489</v>
      </c>
      <c r="B125" s="412" t="s">
        <v>816</v>
      </c>
      <c r="C125" s="413" t="s">
        <v>645</v>
      </c>
      <c r="D125" s="292" t="s">
        <v>585</v>
      </c>
    </row>
    <row r="126" spans="1:4" ht="58.5" x14ac:dyDescent="0.2">
      <c r="A126" s="420" t="s">
        <v>490</v>
      </c>
      <c r="B126" s="412" t="s">
        <v>816</v>
      </c>
      <c r="C126" s="413" t="s">
        <v>645</v>
      </c>
      <c r="D126" s="292" t="s">
        <v>585</v>
      </c>
    </row>
    <row r="127" spans="1:4" ht="58.5" x14ac:dyDescent="0.2">
      <c r="A127" s="420" t="s">
        <v>492</v>
      </c>
      <c r="B127" s="412" t="s">
        <v>816</v>
      </c>
      <c r="C127" s="413" t="s">
        <v>645</v>
      </c>
      <c r="D127" s="292" t="s">
        <v>619</v>
      </c>
    </row>
    <row r="128" spans="1:4" ht="58.5" x14ac:dyDescent="0.3">
      <c r="A128" s="411" t="s">
        <v>493</v>
      </c>
      <c r="B128" s="412" t="s">
        <v>816</v>
      </c>
      <c r="C128" s="413" t="s">
        <v>645</v>
      </c>
      <c r="D128" s="519" t="s">
        <v>36</v>
      </c>
    </row>
    <row r="129" spans="1:4" ht="39" x14ac:dyDescent="0.2">
      <c r="A129" s="420" t="s">
        <v>495</v>
      </c>
      <c r="B129" s="412" t="s">
        <v>816</v>
      </c>
      <c r="C129" s="413" t="s">
        <v>645</v>
      </c>
      <c r="D129" s="292" t="s">
        <v>621</v>
      </c>
    </row>
    <row r="130" spans="1:4" ht="39" x14ac:dyDescent="0.3">
      <c r="A130" s="411" t="s">
        <v>559</v>
      </c>
      <c r="B130" s="412" t="s">
        <v>816</v>
      </c>
      <c r="C130" s="413" t="s">
        <v>645</v>
      </c>
      <c r="D130" s="437" t="s">
        <v>37</v>
      </c>
    </row>
    <row r="131" spans="1:4" ht="58.5" x14ac:dyDescent="0.2">
      <c r="A131" s="420" t="s">
        <v>562</v>
      </c>
      <c r="B131" s="412" t="s">
        <v>816</v>
      </c>
      <c r="C131" s="413" t="s">
        <v>645</v>
      </c>
      <c r="D131" s="292" t="s">
        <v>585</v>
      </c>
    </row>
    <row r="132" spans="1:4" ht="58.5" x14ac:dyDescent="0.2">
      <c r="A132" s="425" t="s">
        <v>564</v>
      </c>
      <c r="B132" s="412" t="s">
        <v>816</v>
      </c>
      <c r="C132" s="413" t="s">
        <v>645</v>
      </c>
      <c r="D132" s="292" t="s">
        <v>622</v>
      </c>
    </row>
    <row r="133" spans="1:4" ht="58.5" x14ac:dyDescent="0.2">
      <c r="A133" s="420" t="s">
        <v>565</v>
      </c>
      <c r="B133" s="412" t="s">
        <v>816</v>
      </c>
      <c r="C133" s="413" t="s">
        <v>645</v>
      </c>
      <c r="D133" s="292" t="s">
        <v>623</v>
      </c>
    </row>
    <row r="134" spans="1:4" ht="39" x14ac:dyDescent="0.2">
      <c r="A134" s="425" t="s">
        <v>568</v>
      </c>
      <c r="B134" s="412" t="s">
        <v>816</v>
      </c>
      <c r="C134" s="413" t="s">
        <v>645</v>
      </c>
      <c r="D134" s="292" t="s">
        <v>624</v>
      </c>
    </row>
    <row r="135" spans="1:4" ht="58.5" x14ac:dyDescent="0.2">
      <c r="A135" s="425" t="s">
        <v>569</v>
      </c>
      <c r="B135" s="412" t="s">
        <v>816</v>
      </c>
      <c r="C135" s="413" t="s">
        <v>645</v>
      </c>
      <c r="D135" s="292" t="s">
        <v>585</v>
      </c>
    </row>
    <row r="136" spans="1:4" ht="58.5" x14ac:dyDescent="0.2">
      <c r="A136" s="425" t="s">
        <v>572</v>
      </c>
      <c r="B136" s="412" t="s">
        <v>816</v>
      </c>
      <c r="C136" s="413" t="s">
        <v>645</v>
      </c>
      <c r="D136" s="292" t="s">
        <v>585</v>
      </c>
    </row>
    <row r="137" spans="1:4" ht="58.5" x14ac:dyDescent="0.2">
      <c r="A137" s="420" t="s">
        <v>573</v>
      </c>
      <c r="B137" s="412" t="s">
        <v>816</v>
      </c>
      <c r="C137" s="413" t="s">
        <v>645</v>
      </c>
      <c r="D137" s="292" t="s">
        <v>585</v>
      </c>
    </row>
    <row r="138" spans="1:4" ht="39" x14ac:dyDescent="0.2">
      <c r="A138" s="425" t="s">
        <v>574</v>
      </c>
      <c r="B138" s="412" t="s">
        <v>825</v>
      </c>
      <c r="C138" s="413" t="s">
        <v>645</v>
      </c>
      <c r="D138" s="292" t="s">
        <v>502</v>
      </c>
    </row>
    <row r="139" spans="1:4" ht="39" x14ac:dyDescent="0.2">
      <c r="A139" s="404" t="s">
        <v>575</v>
      </c>
      <c r="B139" s="237" t="s">
        <v>646</v>
      </c>
      <c r="C139" s="393" t="s">
        <v>645</v>
      </c>
      <c r="D139" s="56" t="s">
        <v>497</v>
      </c>
    </row>
    <row r="140" spans="1:4" x14ac:dyDescent="0.2">
      <c r="A140" s="411" t="s">
        <v>577</v>
      </c>
      <c r="B140" s="412" t="s">
        <v>825</v>
      </c>
      <c r="C140" s="413" t="s">
        <v>645</v>
      </c>
      <c r="D140" s="292" t="s">
        <v>496</v>
      </c>
    </row>
    <row r="141" spans="1:4" ht="78" x14ac:dyDescent="0.2">
      <c r="A141" s="425" t="s">
        <v>578</v>
      </c>
      <c r="B141" s="412" t="s">
        <v>816</v>
      </c>
      <c r="C141" s="413" t="s">
        <v>645</v>
      </c>
      <c r="D141" s="292" t="s">
        <v>625</v>
      </c>
    </row>
    <row r="142" spans="1:4" x14ac:dyDescent="0.2">
      <c r="A142" s="517" t="s">
        <v>579</v>
      </c>
      <c r="B142" s="293" t="s">
        <v>646</v>
      </c>
      <c r="C142" s="294" t="s">
        <v>645</v>
      </c>
      <c r="D142" s="293" t="s">
        <v>225</v>
      </c>
    </row>
    <row r="143" spans="1:4" ht="78" x14ac:dyDescent="0.2">
      <c r="A143" s="517"/>
      <c r="B143" s="418" t="s">
        <v>816</v>
      </c>
      <c r="C143" s="419" t="s">
        <v>645</v>
      </c>
      <c r="D143" s="422" t="s">
        <v>503</v>
      </c>
    </row>
    <row r="144" spans="1:4" ht="78" x14ac:dyDescent="0.2">
      <c r="A144" s="425" t="s">
        <v>580</v>
      </c>
      <c r="B144" s="412" t="s">
        <v>816</v>
      </c>
      <c r="C144" s="413" t="s">
        <v>645</v>
      </c>
      <c r="D144" s="292" t="s">
        <v>504</v>
      </c>
    </row>
    <row r="145" spans="1:4" x14ac:dyDescent="0.2">
      <c r="A145" s="411" t="s">
        <v>582</v>
      </c>
      <c r="B145" s="412" t="s">
        <v>646</v>
      </c>
      <c r="C145" s="413" t="s">
        <v>645</v>
      </c>
      <c r="D145" s="292" t="s">
        <v>845</v>
      </c>
    </row>
    <row r="146" spans="1:4" x14ac:dyDescent="0.2">
      <c r="A146" s="395" t="s">
        <v>68</v>
      </c>
      <c r="B146" s="237" t="s">
        <v>646</v>
      </c>
      <c r="C146" s="393" t="s">
        <v>645</v>
      </c>
      <c r="D146" s="56" t="s">
        <v>2</v>
      </c>
    </row>
    <row r="147" spans="1:4" x14ac:dyDescent="0.2">
      <c r="A147" s="394"/>
      <c r="B147" s="237" t="s">
        <v>825</v>
      </c>
      <c r="C147" s="393" t="s">
        <v>645</v>
      </c>
      <c r="D147" s="56" t="s">
        <v>526</v>
      </c>
    </row>
    <row r="148" spans="1:4" ht="39" x14ac:dyDescent="0.2">
      <c r="A148" s="425" t="s">
        <v>71</v>
      </c>
      <c r="B148" s="412" t="s">
        <v>646</v>
      </c>
      <c r="C148" s="413" t="s">
        <v>645</v>
      </c>
      <c r="D148" s="292" t="s">
        <v>3</v>
      </c>
    </row>
    <row r="149" spans="1:4" x14ac:dyDescent="0.2">
      <c r="A149" s="411" t="s">
        <v>72</v>
      </c>
      <c r="B149" s="412" t="s">
        <v>825</v>
      </c>
      <c r="C149" s="413" t="s">
        <v>645</v>
      </c>
      <c r="D149" s="292" t="s">
        <v>4</v>
      </c>
    </row>
    <row r="150" spans="1:4" x14ac:dyDescent="0.2">
      <c r="A150" s="411" t="s">
        <v>73</v>
      </c>
      <c r="B150" s="412" t="s">
        <v>825</v>
      </c>
      <c r="C150" s="413" t="s">
        <v>645</v>
      </c>
      <c r="D150" s="292" t="s">
        <v>841</v>
      </c>
    </row>
    <row r="151" spans="1:4" x14ac:dyDescent="0.2">
      <c r="A151" s="411" t="s">
        <v>76</v>
      </c>
      <c r="B151" s="412" t="s">
        <v>825</v>
      </c>
      <c r="C151" s="413" t="s">
        <v>645</v>
      </c>
      <c r="D151" s="292" t="s">
        <v>841</v>
      </c>
    </row>
    <row r="152" spans="1:4" x14ac:dyDescent="0.2">
      <c r="A152" s="411" t="s">
        <v>77</v>
      </c>
      <c r="B152" s="412" t="s">
        <v>825</v>
      </c>
      <c r="C152" s="413" t="s">
        <v>645</v>
      </c>
      <c r="D152" s="292" t="s">
        <v>4</v>
      </c>
    </row>
    <row r="153" spans="1:4" x14ac:dyDescent="0.2">
      <c r="A153" s="411" t="s">
        <v>78</v>
      </c>
      <c r="B153" s="412" t="s">
        <v>825</v>
      </c>
      <c r="C153" s="413" t="s">
        <v>645</v>
      </c>
      <c r="D153" s="292" t="s">
        <v>5</v>
      </c>
    </row>
    <row r="154" spans="1:4" x14ac:dyDescent="0.2">
      <c r="A154" s="411" t="s">
        <v>80</v>
      </c>
      <c r="B154" s="412" t="s">
        <v>826</v>
      </c>
      <c r="C154" s="413" t="s">
        <v>645</v>
      </c>
      <c r="D154" s="292" t="s">
        <v>535</v>
      </c>
    </row>
    <row r="155" spans="1:4" x14ac:dyDescent="0.2">
      <c r="A155" s="411" t="s">
        <v>81</v>
      </c>
      <c r="B155" s="412" t="s">
        <v>825</v>
      </c>
      <c r="C155" s="413" t="s">
        <v>645</v>
      </c>
      <c r="D155" s="292" t="s">
        <v>841</v>
      </c>
    </row>
    <row r="156" spans="1:4" x14ac:dyDescent="0.2">
      <c r="A156" s="411" t="s">
        <v>82</v>
      </c>
      <c r="B156" s="412" t="s">
        <v>646</v>
      </c>
      <c r="C156" s="413" t="s">
        <v>645</v>
      </c>
      <c r="D156" s="292" t="s">
        <v>509</v>
      </c>
    </row>
    <row r="157" spans="1:4" x14ac:dyDescent="0.2">
      <c r="A157" s="411" t="s">
        <v>84</v>
      </c>
      <c r="B157" s="412" t="s">
        <v>825</v>
      </c>
      <c r="C157" s="413" t="s">
        <v>645</v>
      </c>
      <c r="D157" s="292" t="s">
        <v>510</v>
      </c>
    </row>
    <row r="158" spans="1:4" x14ac:dyDescent="0.2">
      <c r="A158" s="411" t="s">
        <v>85</v>
      </c>
      <c r="B158" s="412" t="s">
        <v>825</v>
      </c>
      <c r="C158" s="413" t="s">
        <v>645</v>
      </c>
      <c r="D158" s="292" t="s">
        <v>841</v>
      </c>
    </row>
    <row r="159" spans="1:4" ht="39" x14ac:dyDescent="0.2">
      <c r="A159" s="425" t="s">
        <v>86</v>
      </c>
      <c r="B159" s="412" t="s">
        <v>816</v>
      </c>
      <c r="C159" s="413" t="s">
        <v>645</v>
      </c>
      <c r="D159" s="292" t="s">
        <v>626</v>
      </c>
    </row>
    <row r="160" spans="1:4" x14ac:dyDescent="0.2">
      <c r="A160" s="411" t="s">
        <v>88</v>
      </c>
      <c r="B160" s="412" t="s">
        <v>825</v>
      </c>
      <c r="C160" s="413" t="s">
        <v>645</v>
      </c>
      <c r="D160" s="292" t="s">
        <v>841</v>
      </c>
    </row>
    <row r="161" spans="1:4" x14ac:dyDescent="0.2">
      <c r="A161" s="411" t="s">
        <v>89</v>
      </c>
      <c r="B161" s="412" t="s">
        <v>816</v>
      </c>
      <c r="C161" s="413" t="s">
        <v>645</v>
      </c>
      <c r="D161" s="292" t="s">
        <v>511</v>
      </c>
    </row>
    <row r="162" spans="1:4" x14ac:dyDescent="0.2">
      <c r="A162" s="411" t="s">
        <v>90</v>
      </c>
      <c r="B162" s="412" t="s">
        <v>816</v>
      </c>
      <c r="C162" s="413" t="s">
        <v>645</v>
      </c>
      <c r="D162" s="292" t="s">
        <v>512</v>
      </c>
    </row>
    <row r="163" spans="1:4" x14ac:dyDescent="0.2">
      <c r="A163" s="411" t="s">
        <v>91</v>
      </c>
      <c r="B163" s="412" t="s">
        <v>646</v>
      </c>
      <c r="C163" s="413" t="s">
        <v>645</v>
      </c>
      <c r="D163" s="292" t="s">
        <v>513</v>
      </c>
    </row>
    <row r="164" spans="1:4" x14ac:dyDescent="0.3">
      <c r="A164" s="423" t="s">
        <v>92</v>
      </c>
      <c r="B164" s="412" t="s">
        <v>825</v>
      </c>
      <c r="C164" s="413" t="s">
        <v>645</v>
      </c>
      <c r="D164" s="433" t="s">
        <v>226</v>
      </c>
    </row>
    <row r="165" spans="1:4" ht="58.5" x14ac:dyDescent="0.2">
      <c r="A165" s="405" t="s">
        <v>827</v>
      </c>
      <c r="B165" s="237" t="s">
        <v>646</v>
      </c>
      <c r="C165" s="393" t="s">
        <v>645</v>
      </c>
      <c r="D165" s="56" t="s">
        <v>223</v>
      </c>
    </row>
    <row r="166" spans="1:4" x14ac:dyDescent="0.2">
      <c r="A166" s="394"/>
      <c r="B166" s="237" t="s">
        <v>825</v>
      </c>
      <c r="C166" s="393" t="s">
        <v>645</v>
      </c>
      <c r="D166" s="56" t="s">
        <v>528</v>
      </c>
    </row>
    <row r="167" spans="1:4" ht="58.5" x14ac:dyDescent="0.2">
      <c r="A167" s="432" t="s">
        <v>828</v>
      </c>
      <c r="B167" s="412" t="s">
        <v>646</v>
      </c>
      <c r="C167" s="413" t="s">
        <v>645</v>
      </c>
      <c r="D167" s="292" t="s">
        <v>38</v>
      </c>
    </row>
    <row r="168" spans="1:4" ht="58.5" x14ac:dyDescent="0.2">
      <c r="A168" s="520" t="s">
        <v>373</v>
      </c>
      <c r="B168" s="237" t="s">
        <v>816</v>
      </c>
      <c r="C168" s="393" t="s">
        <v>645</v>
      </c>
      <c r="D168" s="56" t="s">
        <v>627</v>
      </c>
    </row>
    <row r="169" spans="1:4" ht="39" x14ac:dyDescent="0.3">
      <c r="A169" s="425" t="s">
        <v>94</v>
      </c>
      <c r="B169" s="412" t="s">
        <v>825</v>
      </c>
      <c r="C169" s="413" t="s">
        <v>645</v>
      </c>
      <c r="D169" s="522" t="s">
        <v>39</v>
      </c>
    </row>
    <row r="170" spans="1:4" ht="39" x14ac:dyDescent="0.2">
      <c r="A170" s="420" t="s">
        <v>95</v>
      </c>
      <c r="B170" s="412" t="s">
        <v>825</v>
      </c>
      <c r="C170" s="413" t="s">
        <v>645</v>
      </c>
      <c r="D170" s="439" t="s">
        <v>527</v>
      </c>
    </row>
    <row r="171" spans="1:4" ht="39" x14ac:dyDescent="0.2">
      <c r="A171" s="432" t="s">
        <v>96</v>
      </c>
      <c r="B171" s="412" t="s">
        <v>816</v>
      </c>
      <c r="C171" s="413" t="s">
        <v>645</v>
      </c>
      <c r="D171" s="292" t="s">
        <v>529</v>
      </c>
    </row>
    <row r="172" spans="1:4" x14ac:dyDescent="0.2">
      <c r="A172" s="440" t="s">
        <v>97</v>
      </c>
      <c r="B172" s="293" t="s">
        <v>646</v>
      </c>
      <c r="C172" s="294" t="s">
        <v>645</v>
      </c>
      <c r="D172" s="410" t="s">
        <v>835</v>
      </c>
    </row>
    <row r="173" spans="1:4" ht="83.25" customHeight="1" x14ac:dyDescent="0.2">
      <c r="A173" s="394"/>
      <c r="B173" s="237" t="s">
        <v>816</v>
      </c>
      <c r="C173" s="393" t="s">
        <v>645</v>
      </c>
      <c r="D173" s="441" t="s">
        <v>42</v>
      </c>
    </row>
    <row r="174" spans="1:4" ht="39" x14ac:dyDescent="0.3">
      <c r="A174" s="411" t="s">
        <v>98</v>
      </c>
      <c r="B174" s="412" t="s">
        <v>646</v>
      </c>
      <c r="C174" s="413" t="s">
        <v>645</v>
      </c>
      <c r="D174" s="522" t="s">
        <v>539</v>
      </c>
    </row>
    <row r="175" spans="1:4" x14ac:dyDescent="0.3">
      <c r="A175" s="417" t="s">
        <v>101</v>
      </c>
      <c r="B175" s="412" t="s">
        <v>646</v>
      </c>
      <c r="C175" s="413" t="s">
        <v>645</v>
      </c>
      <c r="D175" s="436" t="s">
        <v>138</v>
      </c>
    </row>
    <row r="176" spans="1:4" x14ac:dyDescent="0.2">
      <c r="A176" s="394"/>
      <c r="B176" s="237"/>
      <c r="C176" s="393"/>
    </row>
  </sheetData>
  <mergeCells count="2">
    <mergeCell ref="A2:D2"/>
    <mergeCell ref="A1:D1"/>
  </mergeCells>
  <phoneticPr fontId="3" type="noConversion"/>
  <pageMargins left="0.4" right="0.2" top="0.57999999999999996" bottom="0.53" header="0.21" footer="0.59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4B311-6848-4B41-94D5-DBA8E8A5BE2D}">
  <dimension ref="A1:J16"/>
  <sheetViews>
    <sheetView workbookViewId="0">
      <selection activeCell="B16" sqref="B16"/>
    </sheetView>
  </sheetViews>
  <sheetFormatPr defaultRowHeight="21" x14ac:dyDescent="0.35"/>
  <cols>
    <col min="1" max="1" width="35.28515625" style="7" customWidth="1"/>
    <col min="2" max="2" width="18.140625" style="7" bestFit="1" customWidth="1"/>
    <col min="3" max="3" width="15.28515625" style="7" bestFit="1" customWidth="1"/>
    <col min="4" max="5" width="18.42578125" style="7" bestFit="1" customWidth="1"/>
    <col min="6" max="6" width="18.140625" style="7" bestFit="1" customWidth="1"/>
    <col min="7" max="7" width="18.28515625" style="7" bestFit="1" customWidth="1"/>
    <col min="8" max="8" width="16.7109375" style="7" bestFit="1" customWidth="1"/>
    <col min="9" max="9" width="13.7109375" style="7" bestFit="1" customWidth="1"/>
    <col min="10" max="10" width="14.5703125" style="7" customWidth="1"/>
    <col min="11" max="16384" width="9.140625" style="7"/>
  </cols>
  <sheetData>
    <row r="1" spans="1:10" x14ac:dyDescent="0.35">
      <c r="A1" s="317" t="s">
        <v>402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x14ac:dyDescent="0.35">
      <c r="A2" s="382" t="s">
        <v>831</v>
      </c>
      <c r="B2" s="340"/>
      <c r="C2" s="340"/>
      <c r="D2" s="340"/>
      <c r="E2" s="340"/>
      <c r="F2" s="340"/>
      <c r="G2" s="340"/>
      <c r="H2" s="25"/>
    </row>
    <row r="3" spans="1:10" x14ac:dyDescent="0.35">
      <c r="A3" s="383"/>
      <c r="B3" s="384"/>
      <c r="C3" s="384"/>
      <c r="D3" s="384"/>
      <c r="E3" s="384"/>
      <c r="F3" s="384"/>
      <c r="G3" s="384"/>
      <c r="J3" s="9" t="s">
        <v>142</v>
      </c>
    </row>
    <row r="4" spans="1:10" ht="21.75" customHeight="1" x14ac:dyDescent="0.35">
      <c r="A4" s="642" t="s">
        <v>636</v>
      </c>
      <c r="B4" s="634" t="s">
        <v>830</v>
      </c>
      <c r="C4" s="635"/>
      <c r="D4" s="636"/>
      <c r="E4" s="634" t="s">
        <v>372</v>
      </c>
      <c r="F4" s="635"/>
      <c r="G4" s="636"/>
      <c r="H4" s="644" t="s">
        <v>637</v>
      </c>
      <c r="I4" s="644"/>
      <c r="J4" s="644"/>
    </row>
    <row r="5" spans="1:10" ht="42" x14ac:dyDescent="0.35">
      <c r="A5" s="643"/>
      <c r="B5" s="26" t="s">
        <v>633</v>
      </c>
      <c r="C5" s="26" t="s">
        <v>634</v>
      </c>
      <c r="D5" s="26" t="s">
        <v>146</v>
      </c>
      <c r="E5" s="26" t="s">
        <v>633</v>
      </c>
      <c r="F5" s="26" t="s">
        <v>634</v>
      </c>
      <c r="G5" s="26" t="s">
        <v>146</v>
      </c>
      <c r="H5" s="33" t="s">
        <v>638</v>
      </c>
      <c r="I5" s="33" t="s">
        <v>632</v>
      </c>
      <c r="J5" s="33" t="s">
        <v>639</v>
      </c>
    </row>
    <row r="6" spans="1:10" s="22" customFormat="1" x14ac:dyDescent="0.35">
      <c r="A6" s="10" t="s">
        <v>149</v>
      </c>
      <c r="B6" s="41">
        <v>2035440163.039999</v>
      </c>
      <c r="C6" s="41"/>
      <c r="D6" s="12">
        <f>SUM(B6:C6)</f>
        <v>2035440163.039999</v>
      </c>
      <c r="E6" s="41">
        <v>2101037370.6329994</v>
      </c>
      <c r="F6" s="41"/>
      <c r="G6" s="12">
        <f>SUM(E6:F6)</f>
        <v>2101037370.6329994</v>
      </c>
      <c r="H6" s="42">
        <f>(E6-B6)/B6</f>
        <v>3.2227529349243438E-2</v>
      </c>
      <c r="I6" s="12">
        <v>0</v>
      </c>
      <c r="J6" s="42">
        <f>(G6-D6)/D6</f>
        <v>3.2227529349243438E-2</v>
      </c>
    </row>
    <row r="7" spans="1:10" s="22" customFormat="1" x14ac:dyDescent="0.35">
      <c r="A7" s="10" t="s">
        <v>150</v>
      </c>
      <c r="B7" s="41"/>
      <c r="C7" s="41">
        <v>11303691.470000001</v>
      </c>
      <c r="D7" s="12">
        <f>SUM(B7:C7)</f>
        <v>11303691.470000001</v>
      </c>
      <c r="E7" s="41">
        <v>3140196</v>
      </c>
      <c r="F7" s="41">
        <v>13014893.34</v>
      </c>
      <c r="G7" s="12">
        <f>SUM(E7:F7)</f>
        <v>16155089.34</v>
      </c>
      <c r="H7" s="386"/>
      <c r="I7" s="42">
        <f>(F7-C7)/C7</f>
        <v>0.15138433975675375</v>
      </c>
      <c r="J7" s="42">
        <f>(G7-D7)/D7</f>
        <v>0.42918703884263032</v>
      </c>
    </row>
    <row r="8" spans="1:10" ht="21.75" thickBot="1" x14ac:dyDescent="0.4">
      <c r="A8" s="44" t="s">
        <v>146</v>
      </c>
      <c r="B8" s="15">
        <f t="shared" ref="B8:J8" si="0">SUM(B6:B7)</f>
        <v>2035440163.039999</v>
      </c>
      <c r="C8" s="15">
        <f t="shared" si="0"/>
        <v>11303691.470000001</v>
      </c>
      <c r="D8" s="15">
        <f t="shared" si="0"/>
        <v>2046743854.509999</v>
      </c>
      <c r="E8" s="15">
        <f t="shared" si="0"/>
        <v>2104177566.6329994</v>
      </c>
      <c r="F8" s="15">
        <f t="shared" si="0"/>
        <v>13014893.34</v>
      </c>
      <c r="G8" s="15">
        <f t="shared" si="0"/>
        <v>2117192459.9729993</v>
      </c>
      <c r="H8" s="45">
        <f t="shared" si="0"/>
        <v>3.2227529349243438E-2</v>
      </c>
      <c r="I8" s="45">
        <f t="shared" si="0"/>
        <v>0.15138433975675375</v>
      </c>
      <c r="J8" s="45">
        <f t="shared" si="0"/>
        <v>0.46141456819187376</v>
      </c>
    </row>
    <row r="9" spans="1:10" ht="21.75" thickTop="1" x14ac:dyDescent="0.35">
      <c r="D9" s="17"/>
      <c r="G9" s="17"/>
    </row>
    <row r="10" spans="1:10" s="22" customFormat="1" x14ac:dyDescent="0.35">
      <c r="A10" s="24"/>
    </row>
    <row r="11" spans="1:10" hidden="1" x14ac:dyDescent="0.35">
      <c r="A11" s="8" t="s">
        <v>832</v>
      </c>
    </row>
    <row r="12" spans="1:10" hidden="1" x14ac:dyDescent="0.35">
      <c r="A12" s="8" t="s">
        <v>635</v>
      </c>
    </row>
    <row r="13" spans="1:10" x14ac:dyDescent="0.35">
      <c r="B13" s="17"/>
      <c r="C13" s="17"/>
      <c r="D13" s="17"/>
      <c r="F13" s="385"/>
    </row>
    <row r="14" spans="1:10" x14ac:dyDescent="0.35">
      <c r="F14" s="385"/>
    </row>
    <row r="15" spans="1:10" x14ac:dyDescent="0.35">
      <c r="B15" s="17"/>
      <c r="C15" s="17"/>
      <c r="D15" s="17"/>
      <c r="E15" s="17"/>
      <c r="F15" s="17"/>
      <c r="G15" s="17"/>
    </row>
    <row r="16" spans="1:10" x14ac:dyDescent="0.35">
      <c r="E16" s="17"/>
      <c r="F16" s="17"/>
      <c r="G16" s="17"/>
    </row>
  </sheetData>
  <mergeCells count="4">
    <mergeCell ref="E4:G4"/>
    <mergeCell ref="B4:D4"/>
    <mergeCell ref="A4:A5"/>
    <mergeCell ref="H4:J4"/>
  </mergeCells>
  <phoneticPr fontId="3" type="noConversion"/>
  <pageMargins left="0.43" right="0.2" top="0.69" bottom="0.5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3F3D0-37A0-4987-8918-808059215E47}">
  <dimension ref="A1:E29"/>
  <sheetViews>
    <sheetView zoomScaleNormal="131" zoomScaleSheetLayoutView="69" workbookViewId="0">
      <selection activeCell="B13" sqref="B13"/>
    </sheetView>
  </sheetViews>
  <sheetFormatPr defaultRowHeight="21" x14ac:dyDescent="0.35"/>
  <cols>
    <col min="1" max="1" width="6" style="368" customWidth="1"/>
    <col min="2" max="2" width="63" style="368" customWidth="1"/>
    <col min="3" max="3" width="16.5703125" style="368" bestFit="1" customWidth="1"/>
    <col min="4" max="4" width="18.42578125" style="368" customWidth="1"/>
    <col min="5" max="5" width="20.42578125" style="368" customWidth="1"/>
    <col min="6" max="6" width="14.28515625" style="368" customWidth="1"/>
    <col min="7" max="16384" width="9.140625" style="368"/>
  </cols>
  <sheetData>
    <row r="1" spans="1:5" s="363" customFormat="1" x14ac:dyDescent="0.35">
      <c r="A1" s="362" t="s">
        <v>367</v>
      </c>
      <c r="C1" s="364"/>
    </row>
    <row r="2" spans="1:5" s="363" customFormat="1" x14ac:dyDescent="0.35">
      <c r="A2" s="364" t="s">
        <v>375</v>
      </c>
      <c r="C2" s="364"/>
    </row>
    <row r="3" spans="1:5" s="363" customFormat="1" x14ac:dyDescent="0.35">
      <c r="A3" s="363" t="s">
        <v>376</v>
      </c>
      <c r="E3" s="365">
        <v>3983105988.73</v>
      </c>
    </row>
    <row r="4" spans="1:5" x14ac:dyDescent="0.35">
      <c r="A4" s="366" t="s">
        <v>377</v>
      </c>
      <c r="B4" s="367" t="s">
        <v>378</v>
      </c>
      <c r="D4" s="367"/>
    </row>
    <row r="5" spans="1:5" x14ac:dyDescent="0.35">
      <c r="B5" s="367" t="s">
        <v>379</v>
      </c>
      <c r="D5" s="369">
        <v>241985979.80000001</v>
      </c>
    </row>
    <row r="6" spans="1:5" x14ac:dyDescent="0.35">
      <c r="B6" s="367" t="s">
        <v>380</v>
      </c>
      <c r="D6" s="369">
        <v>1633638.71</v>
      </c>
    </row>
    <row r="7" spans="1:5" x14ac:dyDescent="0.35">
      <c r="B7" s="367" t="s">
        <v>381</v>
      </c>
      <c r="D7" s="369">
        <v>3326341.5</v>
      </c>
    </row>
    <row r="8" spans="1:5" x14ac:dyDescent="0.35">
      <c r="B8" s="367" t="s">
        <v>382</v>
      </c>
      <c r="D8" s="369">
        <v>32455736.120000001</v>
      </c>
    </row>
    <row r="9" spans="1:5" x14ac:dyDescent="0.35">
      <c r="B9" s="367" t="s">
        <v>383</v>
      </c>
      <c r="D9" s="369">
        <v>24388014.73</v>
      </c>
    </row>
    <row r="10" spans="1:5" x14ac:dyDescent="0.35">
      <c r="B10" s="367" t="s">
        <v>384</v>
      </c>
      <c r="D10" s="369">
        <v>12978131.07</v>
      </c>
    </row>
    <row r="11" spans="1:5" x14ac:dyDescent="0.35">
      <c r="B11" s="367" t="s">
        <v>385</v>
      </c>
      <c r="D11" s="369">
        <v>26415986.699999999</v>
      </c>
    </row>
    <row r="12" spans="1:5" x14ac:dyDescent="0.35">
      <c r="B12" s="367" t="s">
        <v>386</v>
      </c>
      <c r="D12" s="369">
        <v>1133185.6499999999</v>
      </c>
    </row>
    <row r="13" spans="1:5" x14ac:dyDescent="0.35">
      <c r="B13" s="367" t="s">
        <v>387</v>
      </c>
      <c r="D13" s="369">
        <v>40081550</v>
      </c>
    </row>
    <row r="14" spans="1:5" x14ac:dyDescent="0.35">
      <c r="B14" s="367" t="s">
        <v>388</v>
      </c>
      <c r="D14" s="369">
        <v>15214730.5</v>
      </c>
    </row>
    <row r="15" spans="1:5" x14ac:dyDescent="0.35">
      <c r="B15" s="367" t="s">
        <v>389</v>
      </c>
      <c r="D15" s="369">
        <v>39120</v>
      </c>
    </row>
    <row r="16" spans="1:5" x14ac:dyDescent="0.35">
      <c r="B16" s="367" t="s">
        <v>390</v>
      </c>
      <c r="D16" s="369">
        <v>1260269</v>
      </c>
    </row>
    <row r="17" spans="1:5" x14ac:dyDescent="0.35">
      <c r="B17" s="367" t="s">
        <v>391</v>
      </c>
      <c r="D17" s="369">
        <v>33234974</v>
      </c>
    </row>
    <row r="18" spans="1:5" x14ac:dyDescent="0.35">
      <c r="B18" s="367" t="s">
        <v>392</v>
      </c>
      <c r="D18" s="369">
        <v>11924742.029999999</v>
      </c>
    </row>
    <row r="19" spans="1:5" x14ac:dyDescent="0.35">
      <c r="B19" s="367" t="s">
        <v>393</v>
      </c>
      <c r="D19" s="369">
        <v>552500</v>
      </c>
    </row>
    <row r="20" spans="1:5" x14ac:dyDescent="0.35">
      <c r="B20" s="367" t="s">
        <v>394</v>
      </c>
      <c r="D20" s="369">
        <v>368252.25</v>
      </c>
    </row>
    <row r="21" spans="1:5" x14ac:dyDescent="0.35">
      <c r="B21" s="367" t="s">
        <v>395</v>
      </c>
      <c r="D21" s="369">
        <v>933955</v>
      </c>
    </row>
    <row r="22" spans="1:5" x14ac:dyDescent="0.35">
      <c r="B22" s="367" t="s">
        <v>396</v>
      </c>
      <c r="D22" s="369">
        <v>26140850.879999999</v>
      </c>
    </row>
    <row r="23" spans="1:5" x14ac:dyDescent="0.35">
      <c r="B23" s="367" t="s">
        <v>397</v>
      </c>
      <c r="D23" s="369">
        <v>398192685.31</v>
      </c>
    </row>
    <row r="24" spans="1:5" x14ac:dyDescent="0.35">
      <c r="B24" s="367" t="s">
        <v>398</v>
      </c>
      <c r="D24" s="369">
        <v>237081606.97999999</v>
      </c>
    </row>
    <row r="25" spans="1:5" x14ac:dyDescent="0.35">
      <c r="B25" s="367" t="s">
        <v>399</v>
      </c>
      <c r="D25" s="369">
        <v>57572892.659999996</v>
      </c>
    </row>
    <row r="26" spans="1:5" x14ac:dyDescent="0.35">
      <c r="B26" s="367" t="s">
        <v>400</v>
      </c>
      <c r="D26" s="369">
        <v>15000</v>
      </c>
    </row>
    <row r="27" spans="1:5" x14ac:dyDescent="0.35">
      <c r="B27" s="367" t="s">
        <v>401</v>
      </c>
      <c r="D27" s="370">
        <v>313196168.85000002</v>
      </c>
      <c r="E27" s="371">
        <f>SUM(D5:D27)</f>
        <v>1480126311.7400002</v>
      </c>
    </row>
    <row r="28" spans="1:5" s="372" customFormat="1" ht="21.75" thickBot="1" x14ac:dyDescent="0.4">
      <c r="A28" s="372" t="s">
        <v>147</v>
      </c>
      <c r="D28" s="373"/>
      <c r="E28" s="374">
        <f>+E27+E3</f>
        <v>5463232300.4700003</v>
      </c>
    </row>
    <row r="29" spans="1:5" ht="21.75" thickTop="1" x14ac:dyDescent="0.35">
      <c r="E29" s="375"/>
    </row>
  </sheetData>
  <phoneticPr fontId="50" type="noConversion"/>
  <pageMargins left="1.4960629921259843" right="0.74803149606299213" top="0.59055118110236227" bottom="0.23622047244094491" header="0.47244094488188981" footer="0.15748031496062992"/>
  <pageSetup scale="8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4B27-38A3-4A58-8F3B-4E6ED09FB4F8}">
  <dimension ref="A1:Q283"/>
  <sheetViews>
    <sheetView topLeftCell="I1" zoomScaleNormal="100" zoomScaleSheetLayoutView="90" workbookViewId="0">
      <selection activeCell="E13" sqref="E13"/>
    </sheetView>
  </sheetViews>
  <sheetFormatPr defaultRowHeight="21" x14ac:dyDescent="0.35"/>
  <cols>
    <col min="1" max="1" width="35.42578125" style="345" customWidth="1"/>
    <col min="2" max="2" width="16.7109375" style="345" customWidth="1"/>
    <col min="3" max="3" width="18.28515625" style="345" customWidth="1"/>
    <col min="4" max="4" width="16.42578125" style="345" customWidth="1"/>
    <col min="5" max="5" width="16.5703125" style="345" customWidth="1"/>
    <col min="6" max="7" width="16.5703125" style="527" customWidth="1"/>
    <col min="8" max="8" width="16.5703125" style="345" customWidth="1"/>
    <col min="9" max="10" width="18.28515625" style="345" customWidth="1"/>
    <col min="11" max="11" width="16.7109375" style="345" customWidth="1"/>
    <col min="12" max="12" width="18.42578125" style="345" customWidth="1"/>
    <col min="13" max="13" width="18.85546875" style="345" customWidth="1"/>
    <col min="14" max="14" width="15.28515625" style="345" bestFit="1" customWidth="1"/>
    <col min="15" max="15" width="9.85546875" style="345" bestFit="1" customWidth="1"/>
    <col min="16" max="17" width="9.140625" style="345"/>
    <col min="18" max="16384" width="9.140625" style="356"/>
  </cols>
  <sheetData>
    <row r="1" spans="1:15" x14ac:dyDescent="0.35">
      <c r="A1" s="344" t="s">
        <v>374</v>
      </c>
      <c r="I1" s="346"/>
      <c r="L1" s="346"/>
      <c r="M1" s="346"/>
    </row>
    <row r="2" spans="1:15" x14ac:dyDescent="0.35">
      <c r="A2" s="344"/>
      <c r="B2" s="347"/>
      <c r="C2" s="347"/>
      <c r="D2" s="347"/>
      <c r="E2" s="348"/>
      <c r="F2" s="348"/>
      <c r="G2" s="348"/>
      <c r="I2" s="346"/>
      <c r="J2" s="347"/>
      <c r="K2" s="347"/>
      <c r="L2" s="346"/>
      <c r="M2" s="348" t="s">
        <v>142</v>
      </c>
    </row>
    <row r="3" spans="1:15" x14ac:dyDescent="0.35">
      <c r="A3" s="575" t="s">
        <v>148</v>
      </c>
      <c r="B3" s="575" t="s">
        <v>817</v>
      </c>
      <c r="C3" s="575"/>
      <c r="D3" s="575"/>
      <c r="E3" s="575"/>
      <c r="F3" s="575"/>
      <c r="G3" s="575"/>
      <c r="H3" s="575"/>
      <c r="I3" s="575"/>
      <c r="J3" s="577" t="s">
        <v>818</v>
      </c>
      <c r="K3" s="578"/>
      <c r="L3" s="579"/>
      <c r="M3" s="574" t="s">
        <v>146</v>
      </c>
    </row>
    <row r="4" spans="1:15" ht="21" customHeight="1" x14ac:dyDescent="0.35">
      <c r="A4" s="576"/>
      <c r="B4" s="573" t="s">
        <v>149</v>
      </c>
      <c r="C4" s="573" t="s">
        <v>819</v>
      </c>
      <c r="D4" s="573" t="s">
        <v>820</v>
      </c>
      <c r="E4" s="573" t="s">
        <v>152</v>
      </c>
      <c r="F4" s="571" t="s">
        <v>0</v>
      </c>
      <c r="G4" s="571" t="s">
        <v>1</v>
      </c>
      <c r="H4" s="573" t="s">
        <v>153</v>
      </c>
      <c r="I4" s="574" t="s">
        <v>146</v>
      </c>
      <c r="J4" s="573" t="s">
        <v>149</v>
      </c>
      <c r="K4" s="573" t="s">
        <v>819</v>
      </c>
      <c r="L4" s="574" t="s">
        <v>146</v>
      </c>
      <c r="M4" s="574"/>
    </row>
    <row r="5" spans="1:15" x14ac:dyDescent="0.35">
      <c r="A5" s="576"/>
      <c r="B5" s="573"/>
      <c r="C5" s="573"/>
      <c r="D5" s="573"/>
      <c r="E5" s="573"/>
      <c r="F5" s="572"/>
      <c r="G5" s="572"/>
      <c r="H5" s="573"/>
      <c r="I5" s="574"/>
      <c r="J5" s="573"/>
      <c r="K5" s="573"/>
      <c r="L5" s="574"/>
      <c r="M5" s="574"/>
    </row>
    <row r="6" spans="1:15" x14ac:dyDescent="0.35">
      <c r="A6" s="349" t="s">
        <v>154</v>
      </c>
      <c r="B6" s="350"/>
      <c r="C6" s="351"/>
      <c r="D6" s="352"/>
      <c r="E6" s="350"/>
      <c r="F6" s="350"/>
      <c r="G6" s="350"/>
      <c r="H6" s="353"/>
      <c r="I6" s="354"/>
      <c r="J6" s="350"/>
      <c r="K6" s="351"/>
      <c r="L6" s="354"/>
      <c r="M6" s="354"/>
    </row>
    <row r="7" spans="1:15" x14ac:dyDescent="0.35">
      <c r="A7" s="47" t="s">
        <v>155</v>
      </c>
      <c r="B7" s="355">
        <v>18168067.789999999</v>
      </c>
      <c r="C7" s="355">
        <v>44099120.019999996</v>
      </c>
      <c r="D7" s="355">
        <v>19383092.429999989</v>
      </c>
      <c r="E7" s="355">
        <v>1446817.1</v>
      </c>
      <c r="F7" s="570">
        <v>2739951.18</v>
      </c>
      <c r="G7" s="10"/>
      <c r="H7" s="528">
        <v>169025</v>
      </c>
      <c r="I7" s="529">
        <f>SUM(B7:H7)</f>
        <v>86006073.519999981</v>
      </c>
      <c r="J7" s="355">
        <f>39249845.18</f>
        <v>39249845.18</v>
      </c>
      <c r="K7" s="353"/>
      <c r="L7" s="530">
        <f t="shared" ref="L7:L70" si="0">SUM(J7:K7)</f>
        <v>39249845.18</v>
      </c>
      <c r="M7" s="529">
        <f t="shared" ref="M7:M70" si="1">+I7+L7</f>
        <v>125255918.69999999</v>
      </c>
      <c r="N7" s="357"/>
    </row>
    <row r="8" spans="1:15" x14ac:dyDescent="0.35">
      <c r="A8" s="50" t="s">
        <v>156</v>
      </c>
      <c r="B8" s="355">
        <v>1445088.04</v>
      </c>
      <c r="C8" s="355">
        <v>5933765.0700000003</v>
      </c>
      <c r="D8" s="355">
        <v>2770337.28</v>
      </c>
      <c r="E8" s="355">
        <v>388452</v>
      </c>
      <c r="F8" s="570">
        <v>78605</v>
      </c>
      <c r="G8" s="355"/>
      <c r="H8" s="528">
        <v>6</v>
      </c>
      <c r="I8" s="529">
        <f t="shared" ref="I8:I71" si="2">SUM(B8:H8)</f>
        <v>10616253.390000001</v>
      </c>
      <c r="J8" s="355">
        <v>4271608.6399999997</v>
      </c>
      <c r="K8" s="353"/>
      <c r="L8" s="531">
        <f t="shared" si="0"/>
        <v>4271608.6399999997</v>
      </c>
      <c r="M8" s="529">
        <f t="shared" si="1"/>
        <v>14887862.030000001</v>
      </c>
      <c r="N8" s="357"/>
    </row>
    <row r="9" spans="1:15" x14ac:dyDescent="0.35">
      <c r="A9" s="50" t="s">
        <v>157</v>
      </c>
      <c r="B9" s="355">
        <v>4341344.4800000004</v>
      </c>
      <c r="C9" s="355">
        <v>15034530.620000012</v>
      </c>
      <c r="D9" s="355">
        <v>11927931.969999988</v>
      </c>
      <c r="E9" s="355">
        <v>66252.600000000006</v>
      </c>
      <c r="F9" s="570">
        <v>381516.07</v>
      </c>
      <c r="G9" s="355"/>
      <c r="H9" s="528"/>
      <c r="I9" s="529">
        <f t="shared" si="2"/>
        <v>31751575.740000002</v>
      </c>
      <c r="J9" s="355">
        <f>6575166.73</f>
        <v>6575166.7300000004</v>
      </c>
      <c r="K9" s="353"/>
      <c r="L9" s="531">
        <f t="shared" si="0"/>
        <v>6575166.7300000004</v>
      </c>
      <c r="M9" s="529">
        <f t="shared" si="1"/>
        <v>38326742.469999999</v>
      </c>
      <c r="N9" s="357"/>
    </row>
    <row r="10" spans="1:15" ht="42" x14ac:dyDescent="0.35">
      <c r="A10" s="47" t="s">
        <v>158</v>
      </c>
      <c r="B10" s="355">
        <v>16411363.960000001</v>
      </c>
      <c r="C10" s="355">
        <v>53331478.57</v>
      </c>
      <c r="D10" s="355">
        <v>1558995.46</v>
      </c>
      <c r="E10" s="355">
        <v>6588682.5099999998</v>
      </c>
      <c r="F10" s="570">
        <v>9263332.5</v>
      </c>
      <c r="G10" s="355"/>
      <c r="H10" s="528">
        <v>2209337.46</v>
      </c>
      <c r="I10" s="529">
        <f t="shared" si="2"/>
        <v>89363190.459999993</v>
      </c>
      <c r="J10" s="355">
        <v>43480671.899999999</v>
      </c>
      <c r="K10" s="355">
        <v>1546435.32</v>
      </c>
      <c r="L10" s="531">
        <f t="shared" si="0"/>
        <v>45027107.219999999</v>
      </c>
      <c r="M10" s="529">
        <f t="shared" si="1"/>
        <v>134390297.68000001</v>
      </c>
      <c r="N10" s="357"/>
    </row>
    <row r="11" spans="1:15" ht="42" x14ac:dyDescent="0.35">
      <c r="A11" s="47" t="s">
        <v>159</v>
      </c>
      <c r="B11" s="355">
        <v>6065833.0599999996</v>
      </c>
      <c r="C11" s="355">
        <v>58561854.780000009</v>
      </c>
      <c r="D11" s="355">
        <v>2455470.25</v>
      </c>
      <c r="E11" s="355">
        <v>5652031.8499999996</v>
      </c>
      <c r="F11" s="570">
        <v>3847280.5</v>
      </c>
      <c r="G11" s="355"/>
      <c r="H11" s="528">
        <v>519190</v>
      </c>
      <c r="I11" s="529">
        <f t="shared" si="2"/>
        <v>77101660.440000013</v>
      </c>
      <c r="J11" s="355">
        <v>29185843.460000001</v>
      </c>
      <c r="K11" s="355">
        <v>1297782.95</v>
      </c>
      <c r="L11" s="531">
        <f t="shared" si="0"/>
        <v>30483626.41</v>
      </c>
      <c r="M11" s="529">
        <f t="shared" si="1"/>
        <v>107585286.85000001</v>
      </c>
      <c r="N11" s="357"/>
    </row>
    <row r="12" spans="1:15" x14ac:dyDescent="0.35">
      <c r="A12" s="50" t="s">
        <v>160</v>
      </c>
      <c r="B12" s="355">
        <v>2319192</v>
      </c>
      <c r="C12" s="355">
        <v>2001655.85</v>
      </c>
      <c r="D12" s="355">
        <v>1092401.52</v>
      </c>
      <c r="E12" s="355">
        <v>80532</v>
      </c>
      <c r="F12" s="570">
        <v>37327</v>
      </c>
      <c r="G12" s="355"/>
      <c r="H12" s="528"/>
      <c r="I12" s="529">
        <f t="shared" si="2"/>
        <v>5531108.3699999992</v>
      </c>
      <c r="J12" s="355">
        <v>2097576.13</v>
      </c>
      <c r="K12" s="353"/>
      <c r="L12" s="531">
        <f t="shared" si="0"/>
        <v>2097576.13</v>
      </c>
      <c r="M12" s="529">
        <f t="shared" si="1"/>
        <v>7628684.4999999991</v>
      </c>
      <c r="N12" s="357"/>
    </row>
    <row r="13" spans="1:15" x14ac:dyDescent="0.35">
      <c r="A13" s="50" t="s">
        <v>161</v>
      </c>
      <c r="B13" s="355">
        <v>1935036.39</v>
      </c>
      <c r="C13" s="355">
        <v>1738463.73</v>
      </c>
      <c r="D13" s="355">
        <v>653008.19999999995</v>
      </c>
      <c r="E13" s="355">
        <v>1453149.05</v>
      </c>
      <c r="F13" s="570">
        <v>1372878.48</v>
      </c>
      <c r="G13" s="355"/>
      <c r="H13" s="528"/>
      <c r="I13" s="529">
        <f t="shared" si="2"/>
        <v>7152535.8499999996</v>
      </c>
      <c r="J13" s="355">
        <v>12782571.130000001</v>
      </c>
      <c r="K13" s="355">
        <v>564154.59</v>
      </c>
      <c r="L13" s="531">
        <f t="shared" si="0"/>
        <v>13346725.720000001</v>
      </c>
      <c r="M13" s="529">
        <f t="shared" si="1"/>
        <v>20499261.57</v>
      </c>
      <c r="N13" s="357"/>
      <c r="O13" s="357"/>
    </row>
    <row r="14" spans="1:15" x14ac:dyDescent="0.35">
      <c r="A14" s="51" t="s">
        <v>162</v>
      </c>
      <c r="B14" s="355">
        <v>1210236.5</v>
      </c>
      <c r="C14" s="355">
        <v>15767252.76</v>
      </c>
      <c r="D14" s="355">
        <v>1265537.06</v>
      </c>
      <c r="E14" s="355">
        <v>270538.5</v>
      </c>
      <c r="F14" s="10"/>
      <c r="G14" s="355"/>
      <c r="H14" s="528"/>
      <c r="I14" s="529">
        <f t="shared" si="2"/>
        <v>18513564.819999997</v>
      </c>
      <c r="J14" s="355">
        <v>23001573.719999999</v>
      </c>
      <c r="K14" s="353"/>
      <c r="L14" s="531">
        <f t="shared" si="0"/>
        <v>23001573.719999999</v>
      </c>
      <c r="M14" s="529">
        <f t="shared" si="1"/>
        <v>41515138.539999992</v>
      </c>
      <c r="N14" s="357"/>
    </row>
    <row r="15" spans="1:15" x14ac:dyDescent="0.35">
      <c r="A15" s="51" t="s">
        <v>163</v>
      </c>
      <c r="B15" s="355">
        <v>3998033</v>
      </c>
      <c r="C15" s="355">
        <v>12873565.010000004</v>
      </c>
      <c r="D15" s="355">
        <v>993167.12</v>
      </c>
      <c r="E15" s="355">
        <v>168615</v>
      </c>
      <c r="F15" s="10"/>
      <c r="G15" s="355"/>
      <c r="H15" s="528"/>
      <c r="I15" s="529">
        <f t="shared" si="2"/>
        <v>18033380.130000006</v>
      </c>
      <c r="J15" s="355">
        <v>4162252.89</v>
      </c>
      <c r="K15" s="353"/>
      <c r="L15" s="531">
        <f t="shared" si="0"/>
        <v>4162252.89</v>
      </c>
      <c r="M15" s="529">
        <f t="shared" si="1"/>
        <v>22195633.020000007</v>
      </c>
      <c r="N15" s="357"/>
    </row>
    <row r="16" spans="1:15" x14ac:dyDescent="0.35">
      <c r="A16" s="51" t="s">
        <v>164</v>
      </c>
      <c r="B16" s="355">
        <v>3123231.33</v>
      </c>
      <c r="C16" s="355">
        <v>5518336.8800000008</v>
      </c>
      <c r="D16" s="355">
        <v>1047103.24</v>
      </c>
      <c r="E16" s="355">
        <v>113578</v>
      </c>
      <c r="F16" s="570">
        <v>2715</v>
      </c>
      <c r="G16" s="355"/>
      <c r="H16" s="528">
        <v>1</v>
      </c>
      <c r="I16" s="529">
        <f t="shared" si="2"/>
        <v>9804965.4500000011</v>
      </c>
      <c r="J16" s="355">
        <v>3277244.36</v>
      </c>
      <c r="K16" s="353"/>
      <c r="L16" s="531">
        <f t="shared" si="0"/>
        <v>3277244.36</v>
      </c>
      <c r="M16" s="529">
        <f t="shared" si="1"/>
        <v>13082209.810000001</v>
      </c>
      <c r="N16" s="357"/>
    </row>
    <row r="17" spans="1:14" x14ac:dyDescent="0.35">
      <c r="A17" s="51" t="s">
        <v>165</v>
      </c>
      <c r="B17" s="355">
        <v>3523832</v>
      </c>
      <c r="C17" s="355">
        <v>6701553.5299999993</v>
      </c>
      <c r="D17" s="355">
        <v>709373.28</v>
      </c>
      <c r="E17" s="355">
        <v>205862</v>
      </c>
      <c r="F17" s="10"/>
      <c r="G17" s="10"/>
      <c r="H17" s="528"/>
      <c r="I17" s="529">
        <f t="shared" si="2"/>
        <v>11140620.809999999</v>
      </c>
      <c r="J17" s="355">
        <v>3629208.01</v>
      </c>
      <c r="K17" s="353"/>
      <c r="L17" s="531">
        <f t="shared" si="0"/>
        <v>3629208.01</v>
      </c>
      <c r="M17" s="529">
        <f t="shared" si="1"/>
        <v>14769828.819999998</v>
      </c>
      <c r="N17" s="357"/>
    </row>
    <row r="18" spans="1:14" x14ac:dyDescent="0.35">
      <c r="A18" s="51" t="s">
        <v>166</v>
      </c>
      <c r="B18" s="355">
        <v>589093.85</v>
      </c>
      <c r="C18" s="355">
        <v>2911497.19</v>
      </c>
      <c r="D18" s="355">
        <v>802486.91</v>
      </c>
      <c r="E18" s="355">
        <v>28137</v>
      </c>
      <c r="F18" s="10"/>
      <c r="G18" s="10"/>
      <c r="H18" s="528">
        <v>4</v>
      </c>
      <c r="I18" s="529">
        <f t="shared" si="2"/>
        <v>4331218.95</v>
      </c>
      <c r="J18" s="355">
        <v>4355478.3600000003</v>
      </c>
      <c r="K18" s="353"/>
      <c r="L18" s="531">
        <f t="shared" si="0"/>
        <v>4355478.3600000003</v>
      </c>
      <c r="M18" s="529">
        <f t="shared" si="1"/>
        <v>8686697.3100000005</v>
      </c>
      <c r="N18" s="357"/>
    </row>
    <row r="19" spans="1:14" x14ac:dyDescent="0.35">
      <c r="A19" s="51" t="s">
        <v>167</v>
      </c>
      <c r="B19" s="355">
        <v>1401829</v>
      </c>
      <c r="C19" s="355">
        <v>17994154.069999993</v>
      </c>
      <c r="D19" s="355">
        <v>1018870.7</v>
      </c>
      <c r="E19" s="355">
        <v>431852</v>
      </c>
      <c r="F19" s="10"/>
      <c r="G19" s="10"/>
      <c r="H19" s="528"/>
      <c r="I19" s="529">
        <f t="shared" si="2"/>
        <v>20846705.769999992</v>
      </c>
      <c r="J19" s="355">
        <v>7535836.5199999996</v>
      </c>
      <c r="K19" s="353"/>
      <c r="L19" s="531">
        <f t="shared" si="0"/>
        <v>7535836.5199999996</v>
      </c>
      <c r="M19" s="529">
        <f t="shared" si="1"/>
        <v>28382542.289999992</v>
      </c>
      <c r="N19" s="357"/>
    </row>
    <row r="20" spans="1:14" x14ac:dyDescent="0.35">
      <c r="A20" s="51" t="s">
        <v>168</v>
      </c>
      <c r="B20" s="355">
        <v>1010669</v>
      </c>
      <c r="C20" s="355">
        <v>8894226.2700000014</v>
      </c>
      <c r="D20" s="355">
        <v>802679.04</v>
      </c>
      <c r="E20" s="355">
        <v>65179</v>
      </c>
      <c r="F20" s="10"/>
      <c r="G20" s="10"/>
      <c r="H20" s="528"/>
      <c r="I20" s="529">
        <f t="shared" si="2"/>
        <v>10772753.310000002</v>
      </c>
      <c r="J20" s="355">
        <v>5422754.9199999999</v>
      </c>
      <c r="K20" s="353"/>
      <c r="L20" s="531">
        <f t="shared" si="0"/>
        <v>5422754.9199999999</v>
      </c>
      <c r="M20" s="529">
        <f t="shared" si="1"/>
        <v>16195508.230000002</v>
      </c>
      <c r="N20" s="357"/>
    </row>
    <row r="21" spans="1:14" x14ac:dyDescent="0.35">
      <c r="A21" s="51" t="s">
        <v>169</v>
      </c>
      <c r="B21" s="355">
        <v>3888388.08</v>
      </c>
      <c r="C21" s="355">
        <v>13573217.640000002</v>
      </c>
      <c r="D21" s="355">
        <v>1929728.81</v>
      </c>
      <c r="E21" s="355">
        <v>238120</v>
      </c>
      <c r="F21" s="10"/>
      <c r="G21" s="10"/>
      <c r="H21" s="528"/>
      <c r="I21" s="529">
        <f t="shared" si="2"/>
        <v>19629454.530000001</v>
      </c>
      <c r="J21" s="355">
        <v>21851548.859999999</v>
      </c>
      <c r="K21" s="353"/>
      <c r="L21" s="531">
        <f t="shared" si="0"/>
        <v>21851548.859999999</v>
      </c>
      <c r="M21" s="529">
        <f t="shared" si="1"/>
        <v>41481003.390000001</v>
      </c>
      <c r="N21" s="357"/>
    </row>
    <row r="22" spans="1:14" x14ac:dyDescent="0.35">
      <c r="A22" s="51" t="s">
        <v>170</v>
      </c>
      <c r="B22" s="355">
        <v>716016</v>
      </c>
      <c r="C22" s="355">
        <v>1889041.59</v>
      </c>
      <c r="D22" s="355">
        <v>226086.85</v>
      </c>
      <c r="E22" s="355">
        <v>152297</v>
      </c>
      <c r="F22" s="10"/>
      <c r="G22" s="10"/>
      <c r="H22" s="528"/>
      <c r="I22" s="529">
        <f t="shared" si="2"/>
        <v>2983441.44</v>
      </c>
      <c r="J22" s="355">
        <v>7128799.5999999996</v>
      </c>
      <c r="K22" s="353"/>
      <c r="L22" s="531">
        <f t="shared" si="0"/>
        <v>7128799.5999999996</v>
      </c>
      <c r="M22" s="529">
        <f t="shared" si="1"/>
        <v>10112241.039999999</v>
      </c>
      <c r="N22" s="357"/>
    </row>
    <row r="23" spans="1:14" x14ac:dyDescent="0.35">
      <c r="A23" s="51" t="s">
        <v>171</v>
      </c>
      <c r="B23" s="355">
        <v>631442.5</v>
      </c>
      <c r="C23" s="355">
        <v>5145231.28</v>
      </c>
      <c r="D23" s="355">
        <v>335901.23</v>
      </c>
      <c r="E23" s="355">
        <v>137692</v>
      </c>
      <c r="F23" s="570">
        <v>76000</v>
      </c>
      <c r="G23" s="570">
        <v>3252000</v>
      </c>
      <c r="H23" s="528"/>
      <c r="I23" s="529">
        <f t="shared" si="2"/>
        <v>9578267.0099999998</v>
      </c>
      <c r="J23" s="355">
        <v>3980480.57</v>
      </c>
      <c r="K23" s="353"/>
      <c r="L23" s="531">
        <f t="shared" si="0"/>
        <v>3980480.57</v>
      </c>
      <c r="M23" s="529">
        <f t="shared" si="1"/>
        <v>13558747.58</v>
      </c>
      <c r="N23" s="357"/>
    </row>
    <row r="24" spans="1:14" x14ac:dyDescent="0.35">
      <c r="A24" s="51" t="s">
        <v>172</v>
      </c>
      <c r="B24" s="355">
        <v>1539756</v>
      </c>
      <c r="C24" s="355">
        <v>5498852.4400000004</v>
      </c>
      <c r="D24" s="355">
        <v>1088349</v>
      </c>
      <c r="E24" s="355">
        <v>175880</v>
      </c>
      <c r="F24" s="10"/>
      <c r="G24" s="10"/>
      <c r="H24" s="528"/>
      <c r="I24" s="529">
        <f t="shared" si="2"/>
        <v>8302837.4400000004</v>
      </c>
      <c r="J24" s="355">
        <v>10006357.91</v>
      </c>
      <c r="K24" s="353"/>
      <c r="L24" s="531">
        <f t="shared" si="0"/>
        <v>10006357.91</v>
      </c>
      <c r="M24" s="529">
        <f t="shared" si="1"/>
        <v>18309195.350000001</v>
      </c>
      <c r="N24" s="357"/>
    </row>
    <row r="25" spans="1:14" x14ac:dyDescent="0.35">
      <c r="A25" s="51" t="s">
        <v>173</v>
      </c>
      <c r="B25" s="355">
        <v>6599459</v>
      </c>
      <c r="C25" s="355">
        <v>2594177.73</v>
      </c>
      <c r="D25" s="355">
        <v>893494.3</v>
      </c>
      <c r="E25" s="355">
        <v>161674</v>
      </c>
      <c r="F25" s="570">
        <v>18240</v>
      </c>
      <c r="G25" s="10"/>
      <c r="H25" s="528"/>
      <c r="I25" s="529">
        <f t="shared" si="2"/>
        <v>10267045.030000001</v>
      </c>
      <c r="J25" s="355">
        <v>1999920.21</v>
      </c>
      <c r="K25" s="353"/>
      <c r="L25" s="531">
        <f t="shared" si="0"/>
        <v>1999920.21</v>
      </c>
      <c r="M25" s="529">
        <f t="shared" si="1"/>
        <v>12266965.240000002</v>
      </c>
      <c r="N25" s="357"/>
    </row>
    <row r="26" spans="1:14" x14ac:dyDescent="0.35">
      <c r="A26" s="51" t="s">
        <v>174</v>
      </c>
      <c r="B26" s="355">
        <v>1569056.77</v>
      </c>
      <c r="C26" s="355">
        <v>2771651.78</v>
      </c>
      <c r="D26" s="355">
        <v>549064.02</v>
      </c>
      <c r="E26" s="355">
        <v>67948</v>
      </c>
      <c r="F26" s="10"/>
      <c r="G26" s="10"/>
      <c r="H26" s="528"/>
      <c r="I26" s="529">
        <f t="shared" si="2"/>
        <v>4957720.57</v>
      </c>
      <c r="J26" s="355">
        <v>2416095.5099999998</v>
      </c>
      <c r="K26" s="353"/>
      <c r="L26" s="531">
        <f t="shared" si="0"/>
        <v>2416095.5099999998</v>
      </c>
      <c r="M26" s="529">
        <f t="shared" si="1"/>
        <v>7373816.0800000001</v>
      </c>
      <c r="N26" s="357"/>
    </row>
    <row r="27" spans="1:14" x14ac:dyDescent="0.35">
      <c r="A27" s="51" t="s">
        <v>175</v>
      </c>
      <c r="B27" s="355">
        <v>881156.2</v>
      </c>
      <c r="C27" s="355">
        <v>7396487.5199999996</v>
      </c>
      <c r="D27" s="355">
        <v>639390.93999999994</v>
      </c>
      <c r="E27" s="355">
        <v>263613</v>
      </c>
      <c r="F27" s="570">
        <v>10096</v>
      </c>
      <c r="G27" s="10"/>
      <c r="H27" s="528">
        <v>1</v>
      </c>
      <c r="I27" s="529">
        <f t="shared" si="2"/>
        <v>9190744.6600000001</v>
      </c>
      <c r="J27" s="355">
        <v>13144404.49</v>
      </c>
      <c r="K27" s="353"/>
      <c r="L27" s="531">
        <f t="shared" si="0"/>
        <v>13144404.49</v>
      </c>
      <c r="M27" s="529">
        <f t="shared" si="1"/>
        <v>22335149.149999999</v>
      </c>
      <c r="N27" s="357"/>
    </row>
    <row r="28" spans="1:14" x14ac:dyDescent="0.35">
      <c r="A28" s="51" t="s">
        <v>176</v>
      </c>
      <c r="B28" s="355">
        <v>914161.98</v>
      </c>
      <c r="C28" s="355">
        <v>6555505.1800000044</v>
      </c>
      <c r="D28" s="355">
        <v>902044.12</v>
      </c>
      <c r="E28" s="355">
        <v>153108</v>
      </c>
      <c r="F28" s="10"/>
      <c r="G28" s="10"/>
      <c r="H28" s="528"/>
      <c r="I28" s="529">
        <f t="shared" si="2"/>
        <v>8524819.2800000049</v>
      </c>
      <c r="J28" s="355">
        <v>9264484.8300000001</v>
      </c>
      <c r="K28" s="353"/>
      <c r="L28" s="531">
        <f t="shared" si="0"/>
        <v>9264484.8300000001</v>
      </c>
      <c r="M28" s="529">
        <f t="shared" si="1"/>
        <v>17789304.110000007</v>
      </c>
      <c r="N28" s="357"/>
    </row>
    <row r="29" spans="1:14" x14ac:dyDescent="0.35">
      <c r="A29" s="51" t="s">
        <v>177</v>
      </c>
      <c r="B29" s="355">
        <v>459017</v>
      </c>
      <c r="C29" s="355">
        <v>1763790.34</v>
      </c>
      <c r="D29" s="355">
        <v>201978.7</v>
      </c>
      <c r="E29" s="355">
        <v>113006</v>
      </c>
      <c r="F29" s="570">
        <v>500</v>
      </c>
      <c r="G29" s="10"/>
      <c r="H29" s="528">
        <v>7</v>
      </c>
      <c r="I29" s="529">
        <f t="shared" si="2"/>
        <v>2538299.04</v>
      </c>
      <c r="J29" s="355">
        <v>3622048.62</v>
      </c>
      <c r="K29" s="353"/>
      <c r="L29" s="531">
        <f t="shared" si="0"/>
        <v>3622048.62</v>
      </c>
      <c r="M29" s="529">
        <f t="shared" si="1"/>
        <v>6160347.6600000001</v>
      </c>
      <c r="N29" s="357"/>
    </row>
    <row r="30" spans="1:14" x14ac:dyDescent="0.35">
      <c r="A30" s="51" t="s">
        <v>178</v>
      </c>
      <c r="B30" s="355">
        <v>2060317.99</v>
      </c>
      <c r="C30" s="355">
        <v>5650111.8799999999</v>
      </c>
      <c r="D30" s="355">
        <v>791148.95</v>
      </c>
      <c r="E30" s="355">
        <v>169132</v>
      </c>
      <c r="F30" s="10"/>
      <c r="G30" s="10"/>
      <c r="H30" s="528"/>
      <c r="I30" s="529">
        <f t="shared" si="2"/>
        <v>8670710.8200000003</v>
      </c>
      <c r="J30" s="355">
        <v>8797214.9000000004</v>
      </c>
      <c r="K30" s="353"/>
      <c r="L30" s="531">
        <f t="shared" si="0"/>
        <v>8797214.9000000004</v>
      </c>
      <c r="M30" s="529">
        <f t="shared" si="1"/>
        <v>17467925.719999999</v>
      </c>
      <c r="N30" s="357"/>
    </row>
    <row r="31" spans="1:14" x14ac:dyDescent="0.35">
      <c r="A31" s="51" t="s">
        <v>179</v>
      </c>
      <c r="B31" s="355">
        <v>630567.77</v>
      </c>
      <c r="C31" s="355">
        <v>1802451.6</v>
      </c>
      <c r="D31" s="355">
        <v>266608.28999999998</v>
      </c>
      <c r="E31" s="355">
        <v>156550</v>
      </c>
      <c r="F31" s="570">
        <v>705745</v>
      </c>
      <c r="G31" s="10"/>
      <c r="H31" s="528">
        <v>1</v>
      </c>
      <c r="I31" s="529">
        <f t="shared" si="2"/>
        <v>3561923.66</v>
      </c>
      <c r="J31" s="355">
        <v>2653581.58</v>
      </c>
      <c r="K31" s="353"/>
      <c r="L31" s="531">
        <f t="shared" si="0"/>
        <v>2653581.58</v>
      </c>
      <c r="M31" s="529">
        <f t="shared" si="1"/>
        <v>6215505.2400000002</v>
      </c>
      <c r="N31" s="357"/>
    </row>
    <row r="32" spans="1:14" x14ac:dyDescent="0.35">
      <c r="A32" s="51" t="s">
        <v>180</v>
      </c>
      <c r="B32" s="355">
        <v>1586303.5</v>
      </c>
      <c r="C32" s="355">
        <v>12832990.08</v>
      </c>
      <c r="D32" s="355">
        <v>3022697.18</v>
      </c>
      <c r="E32" s="355">
        <v>295659</v>
      </c>
      <c r="F32" s="10"/>
      <c r="G32" s="10"/>
      <c r="H32" s="528"/>
      <c r="I32" s="529">
        <f t="shared" si="2"/>
        <v>17737649.760000002</v>
      </c>
      <c r="J32" s="355">
        <v>20496886.940000001</v>
      </c>
      <c r="K32" s="353"/>
      <c r="L32" s="531">
        <f t="shared" si="0"/>
        <v>20496886.940000001</v>
      </c>
      <c r="M32" s="529">
        <f t="shared" si="1"/>
        <v>38234536.700000003</v>
      </c>
      <c r="N32" s="357"/>
    </row>
    <row r="33" spans="1:14" x14ac:dyDescent="0.35">
      <c r="A33" s="51" t="s">
        <v>181</v>
      </c>
      <c r="B33" s="355">
        <v>549184.5</v>
      </c>
      <c r="C33" s="355">
        <v>4241511.0999999996</v>
      </c>
      <c r="D33" s="355">
        <v>690718.98</v>
      </c>
      <c r="E33" s="355">
        <v>103503</v>
      </c>
      <c r="F33" s="570">
        <v>500</v>
      </c>
      <c r="G33" s="10"/>
      <c r="H33" s="528">
        <v>1</v>
      </c>
      <c r="I33" s="529">
        <f t="shared" si="2"/>
        <v>5585418.5800000001</v>
      </c>
      <c r="J33" s="355">
        <v>6832170.4900000002</v>
      </c>
      <c r="K33" s="353"/>
      <c r="L33" s="531">
        <f t="shared" si="0"/>
        <v>6832170.4900000002</v>
      </c>
      <c r="M33" s="529">
        <f t="shared" si="1"/>
        <v>12417589.07</v>
      </c>
      <c r="N33" s="357"/>
    </row>
    <row r="34" spans="1:14" x14ac:dyDescent="0.35">
      <c r="A34" s="51" t="s">
        <v>182</v>
      </c>
      <c r="B34" s="355">
        <v>5525747</v>
      </c>
      <c r="C34" s="355">
        <v>4189341.42</v>
      </c>
      <c r="D34" s="355">
        <v>535441.86</v>
      </c>
      <c r="E34" s="355">
        <v>132511</v>
      </c>
      <c r="F34" s="10"/>
      <c r="G34" s="10"/>
      <c r="H34" s="528">
        <v>2</v>
      </c>
      <c r="I34" s="529">
        <f t="shared" si="2"/>
        <v>10383043.279999999</v>
      </c>
      <c r="J34" s="355">
        <v>2500677.06</v>
      </c>
      <c r="K34" s="353"/>
      <c r="L34" s="531">
        <f t="shared" si="0"/>
        <v>2500677.06</v>
      </c>
      <c r="M34" s="529">
        <f t="shared" si="1"/>
        <v>12883720.34</v>
      </c>
      <c r="N34" s="357"/>
    </row>
    <row r="35" spans="1:14" x14ac:dyDescent="0.35">
      <c r="A35" s="51" t="s">
        <v>183</v>
      </c>
      <c r="B35" s="355">
        <v>1978137</v>
      </c>
      <c r="C35" s="355">
        <v>2491962.23</v>
      </c>
      <c r="D35" s="355">
        <v>261169.73</v>
      </c>
      <c r="E35" s="355">
        <v>119814</v>
      </c>
      <c r="F35" s="10"/>
      <c r="G35" s="10"/>
      <c r="H35" s="528">
        <v>1</v>
      </c>
      <c r="I35" s="529">
        <f t="shared" si="2"/>
        <v>4851083.9600000009</v>
      </c>
      <c r="J35" s="355">
        <v>3313906.64</v>
      </c>
      <c r="K35" s="353"/>
      <c r="L35" s="531">
        <f t="shared" si="0"/>
        <v>3313906.64</v>
      </c>
      <c r="M35" s="529">
        <f t="shared" si="1"/>
        <v>8164990.6000000015</v>
      </c>
      <c r="N35" s="357"/>
    </row>
    <row r="36" spans="1:14" x14ac:dyDescent="0.35">
      <c r="A36" s="51" t="s">
        <v>184</v>
      </c>
      <c r="B36" s="355">
        <v>1202141.78</v>
      </c>
      <c r="C36" s="355">
        <v>7063531.1499999985</v>
      </c>
      <c r="D36" s="355">
        <v>1136722.99</v>
      </c>
      <c r="E36" s="355">
        <v>409586</v>
      </c>
      <c r="F36" s="10"/>
      <c r="G36" s="10"/>
      <c r="H36" s="528">
        <v>3</v>
      </c>
      <c r="I36" s="529">
        <f t="shared" si="2"/>
        <v>9811984.9199999981</v>
      </c>
      <c r="J36" s="355">
        <v>12112743.68</v>
      </c>
      <c r="K36" s="353"/>
      <c r="L36" s="531">
        <f t="shared" si="0"/>
        <v>12112743.68</v>
      </c>
      <c r="M36" s="529">
        <f t="shared" si="1"/>
        <v>21924728.599999998</v>
      </c>
      <c r="N36" s="357"/>
    </row>
    <row r="37" spans="1:14" x14ac:dyDescent="0.35">
      <c r="A37" s="51" t="s">
        <v>185</v>
      </c>
      <c r="B37" s="355">
        <v>4908779</v>
      </c>
      <c r="C37" s="355">
        <v>5527761.2000000011</v>
      </c>
      <c r="D37" s="355">
        <v>530917.39</v>
      </c>
      <c r="E37" s="355">
        <v>164451</v>
      </c>
      <c r="F37" s="10"/>
      <c r="G37" s="10"/>
      <c r="H37" s="528"/>
      <c r="I37" s="529">
        <f t="shared" si="2"/>
        <v>11131908.590000002</v>
      </c>
      <c r="J37" s="355">
        <v>2568520.09</v>
      </c>
      <c r="K37" s="353"/>
      <c r="L37" s="531">
        <f t="shared" si="0"/>
        <v>2568520.09</v>
      </c>
      <c r="M37" s="529">
        <f t="shared" si="1"/>
        <v>13700428.680000002</v>
      </c>
      <c r="N37" s="357"/>
    </row>
    <row r="38" spans="1:14" x14ac:dyDescent="0.35">
      <c r="A38" s="51" t="s">
        <v>186</v>
      </c>
      <c r="B38" s="355">
        <v>4360536</v>
      </c>
      <c r="C38" s="355">
        <v>3184348.85</v>
      </c>
      <c r="D38" s="355">
        <v>698381.49</v>
      </c>
      <c r="E38" s="355">
        <v>118889</v>
      </c>
      <c r="F38" s="10"/>
      <c r="G38" s="10"/>
      <c r="H38" s="528">
        <v>2</v>
      </c>
      <c r="I38" s="529">
        <f t="shared" si="2"/>
        <v>8362157.3399999999</v>
      </c>
      <c r="J38" s="355">
        <v>2810044.38</v>
      </c>
      <c r="K38" s="353"/>
      <c r="L38" s="531">
        <f t="shared" si="0"/>
        <v>2810044.38</v>
      </c>
      <c r="M38" s="529">
        <f t="shared" si="1"/>
        <v>11172201.719999999</v>
      </c>
      <c r="N38" s="357"/>
    </row>
    <row r="39" spans="1:14" x14ac:dyDescent="0.35">
      <c r="A39" s="51" t="s">
        <v>187</v>
      </c>
      <c r="B39" s="355">
        <v>1372659.07</v>
      </c>
      <c r="C39" s="355">
        <v>10965958.660000002</v>
      </c>
      <c r="D39" s="355">
        <v>2741010.01</v>
      </c>
      <c r="E39" s="355">
        <v>275638.5</v>
      </c>
      <c r="F39" s="10"/>
      <c r="G39" s="570">
        <v>923000</v>
      </c>
      <c r="H39" s="528"/>
      <c r="I39" s="529">
        <f t="shared" si="2"/>
        <v>16278266.240000002</v>
      </c>
      <c r="J39" s="355">
        <v>16137494.640000001</v>
      </c>
      <c r="K39" s="353"/>
      <c r="L39" s="531">
        <f t="shared" si="0"/>
        <v>16137494.640000001</v>
      </c>
      <c r="M39" s="529">
        <f t="shared" si="1"/>
        <v>32415760.880000003</v>
      </c>
      <c r="N39" s="357"/>
    </row>
    <row r="40" spans="1:14" x14ac:dyDescent="0.35">
      <c r="A40" s="51" t="s">
        <v>188</v>
      </c>
      <c r="B40" s="355">
        <v>3136085</v>
      </c>
      <c r="C40" s="355">
        <v>4660108.26</v>
      </c>
      <c r="D40" s="355">
        <v>813548.11</v>
      </c>
      <c r="E40" s="355">
        <v>21855</v>
      </c>
      <c r="F40" s="570">
        <v>88230</v>
      </c>
      <c r="G40" s="10"/>
      <c r="H40" s="528"/>
      <c r="I40" s="529">
        <f t="shared" si="2"/>
        <v>8719826.3699999992</v>
      </c>
      <c r="J40" s="355">
        <v>1553906.19</v>
      </c>
      <c r="K40" s="353"/>
      <c r="L40" s="531">
        <f t="shared" si="0"/>
        <v>1553906.19</v>
      </c>
      <c r="M40" s="529">
        <f t="shared" si="1"/>
        <v>10273732.559999999</v>
      </c>
      <c r="N40" s="357"/>
    </row>
    <row r="41" spans="1:14" x14ac:dyDescent="0.35">
      <c r="A41" s="51" t="s">
        <v>189</v>
      </c>
      <c r="B41" s="355">
        <v>2048871.19</v>
      </c>
      <c r="C41" s="355">
        <v>12596672</v>
      </c>
      <c r="D41" s="355">
        <v>727214.84</v>
      </c>
      <c r="E41" s="355">
        <v>481064.94</v>
      </c>
      <c r="F41" s="10"/>
      <c r="G41" s="10"/>
      <c r="H41" s="528"/>
      <c r="I41" s="529">
        <f t="shared" si="2"/>
        <v>15853822.969999999</v>
      </c>
      <c r="J41" s="355">
        <v>14422460.48</v>
      </c>
      <c r="K41" s="353"/>
      <c r="L41" s="531">
        <f t="shared" si="0"/>
        <v>14422460.48</v>
      </c>
      <c r="M41" s="529">
        <f t="shared" si="1"/>
        <v>30276283.449999999</v>
      </c>
      <c r="N41" s="357"/>
    </row>
    <row r="42" spans="1:14" x14ac:dyDescent="0.35">
      <c r="A42" s="47" t="s">
        <v>190</v>
      </c>
      <c r="B42" s="355">
        <v>5058810</v>
      </c>
      <c r="C42" s="355">
        <v>2502944.46</v>
      </c>
      <c r="D42" s="355">
        <v>477614.37</v>
      </c>
      <c r="E42" s="355">
        <v>199370</v>
      </c>
      <c r="F42" s="355"/>
      <c r="G42" s="355"/>
      <c r="H42" s="528"/>
      <c r="I42" s="529">
        <f t="shared" si="2"/>
        <v>8238738.8300000001</v>
      </c>
      <c r="J42" s="355">
        <v>2244650.5099999998</v>
      </c>
      <c r="K42" s="353"/>
      <c r="L42" s="531">
        <f t="shared" si="0"/>
        <v>2244650.5099999998</v>
      </c>
      <c r="M42" s="529">
        <f t="shared" si="1"/>
        <v>10483389.34</v>
      </c>
      <c r="N42" s="357"/>
    </row>
    <row r="43" spans="1:14" x14ac:dyDescent="0.35">
      <c r="A43" s="51" t="s">
        <v>191</v>
      </c>
      <c r="B43" s="355">
        <v>4285650.0599999996</v>
      </c>
      <c r="C43" s="355">
        <v>2884944.34</v>
      </c>
      <c r="D43" s="355">
        <v>521339.66</v>
      </c>
      <c r="E43" s="355">
        <v>149075</v>
      </c>
      <c r="F43" s="10"/>
      <c r="G43" s="10"/>
      <c r="H43" s="528"/>
      <c r="I43" s="529">
        <f t="shared" si="2"/>
        <v>7841009.0599999996</v>
      </c>
      <c r="J43" s="355">
        <v>1590917.55</v>
      </c>
      <c r="K43" s="353"/>
      <c r="L43" s="531">
        <f t="shared" si="0"/>
        <v>1590917.55</v>
      </c>
      <c r="M43" s="529">
        <f t="shared" si="1"/>
        <v>9431926.6099999994</v>
      </c>
      <c r="N43" s="357"/>
    </row>
    <row r="44" spans="1:14" x14ac:dyDescent="0.35">
      <c r="A44" s="51" t="s">
        <v>192</v>
      </c>
      <c r="B44" s="355">
        <v>2632847</v>
      </c>
      <c r="C44" s="355">
        <v>6548764.2100000018</v>
      </c>
      <c r="D44" s="355">
        <v>1534184.6</v>
      </c>
      <c r="E44" s="355">
        <v>353000</v>
      </c>
      <c r="F44" s="10"/>
      <c r="G44" s="10"/>
      <c r="H44" s="528"/>
      <c r="I44" s="529">
        <f t="shared" si="2"/>
        <v>11068795.810000001</v>
      </c>
      <c r="J44" s="355">
        <v>10185523.76</v>
      </c>
      <c r="K44" s="353"/>
      <c r="L44" s="531">
        <f t="shared" si="0"/>
        <v>10185523.76</v>
      </c>
      <c r="M44" s="529">
        <f t="shared" si="1"/>
        <v>21254319.57</v>
      </c>
      <c r="N44" s="357"/>
    </row>
    <row r="45" spans="1:14" x14ac:dyDescent="0.35">
      <c r="A45" s="51" t="s">
        <v>193</v>
      </c>
      <c r="B45" s="355">
        <v>2593491.06</v>
      </c>
      <c r="C45" s="355">
        <v>14098967.83</v>
      </c>
      <c r="D45" s="355">
        <v>1416936.27</v>
      </c>
      <c r="E45" s="355">
        <v>232793</v>
      </c>
      <c r="F45" s="570">
        <v>4730</v>
      </c>
      <c r="G45" s="570">
        <v>0</v>
      </c>
      <c r="H45" s="528">
        <v>1</v>
      </c>
      <c r="I45" s="529">
        <f t="shared" si="2"/>
        <v>18346919.16</v>
      </c>
      <c r="J45" s="355">
        <v>4706611.4400000004</v>
      </c>
      <c r="K45" s="353"/>
      <c r="L45" s="531">
        <f t="shared" si="0"/>
        <v>4706611.4400000004</v>
      </c>
      <c r="M45" s="529">
        <f t="shared" si="1"/>
        <v>23053530.600000001</v>
      </c>
      <c r="N45" s="357"/>
    </row>
    <row r="46" spans="1:14" x14ac:dyDescent="0.35">
      <c r="A46" s="51" t="s">
        <v>194</v>
      </c>
      <c r="B46" s="355">
        <v>3220380.47</v>
      </c>
      <c r="C46" s="355">
        <v>2391873.69</v>
      </c>
      <c r="D46" s="355">
        <v>502557.89</v>
      </c>
      <c r="E46" s="355">
        <v>62392</v>
      </c>
      <c r="F46" s="570">
        <v>6730</v>
      </c>
      <c r="G46" s="10"/>
      <c r="H46" s="528"/>
      <c r="I46" s="529">
        <f t="shared" si="2"/>
        <v>6183934.0499999998</v>
      </c>
      <c r="J46" s="355">
        <v>1763149.95</v>
      </c>
      <c r="K46" s="353"/>
      <c r="L46" s="531">
        <f t="shared" si="0"/>
        <v>1763149.95</v>
      </c>
      <c r="M46" s="529">
        <f t="shared" si="1"/>
        <v>7947084</v>
      </c>
      <c r="N46" s="357"/>
    </row>
    <row r="47" spans="1:14" x14ac:dyDescent="0.35">
      <c r="A47" s="51" t="s">
        <v>195</v>
      </c>
      <c r="B47" s="355">
        <v>425325.5</v>
      </c>
      <c r="C47" s="355">
        <v>3226884.74</v>
      </c>
      <c r="D47" s="355">
        <v>666845.05000000005</v>
      </c>
      <c r="E47" s="355">
        <v>149153</v>
      </c>
      <c r="F47" s="10"/>
      <c r="G47" s="10"/>
      <c r="H47" s="528"/>
      <c r="I47" s="529">
        <f t="shared" si="2"/>
        <v>4468208.29</v>
      </c>
      <c r="J47" s="355">
        <v>4495145.76</v>
      </c>
      <c r="K47" s="353"/>
      <c r="L47" s="531">
        <f t="shared" si="0"/>
        <v>4495145.76</v>
      </c>
      <c r="M47" s="529">
        <f t="shared" si="1"/>
        <v>8963354.0500000007</v>
      </c>
      <c r="N47" s="357"/>
    </row>
    <row r="48" spans="1:14" x14ac:dyDescent="0.35">
      <c r="A48" s="47" t="s">
        <v>196</v>
      </c>
      <c r="B48" s="355">
        <v>925027.3</v>
      </c>
      <c r="C48" s="355">
        <v>2021962.76</v>
      </c>
      <c r="D48" s="355">
        <v>2274269.5699999998</v>
      </c>
      <c r="E48" s="355">
        <v>946778</v>
      </c>
      <c r="F48" s="570">
        <v>355725</v>
      </c>
      <c r="G48" s="10"/>
      <c r="H48" s="528"/>
      <c r="I48" s="529">
        <f t="shared" si="2"/>
        <v>6523762.6299999999</v>
      </c>
      <c r="J48" s="355">
        <v>13945411.689999999</v>
      </c>
      <c r="K48" s="355">
        <v>457384.17</v>
      </c>
      <c r="L48" s="531">
        <f t="shared" si="0"/>
        <v>14402795.859999999</v>
      </c>
      <c r="M48" s="529">
        <f t="shared" si="1"/>
        <v>20926558.489999998</v>
      </c>
      <c r="N48" s="357"/>
    </row>
    <row r="49" spans="1:14" x14ac:dyDescent="0.35">
      <c r="A49" s="47" t="s">
        <v>197</v>
      </c>
      <c r="B49" s="355">
        <v>1183962</v>
      </c>
      <c r="C49" s="355">
        <v>2913647.96</v>
      </c>
      <c r="D49" s="355">
        <v>741517.45</v>
      </c>
      <c r="E49" s="355">
        <v>256885</v>
      </c>
      <c r="F49" s="570">
        <v>42030</v>
      </c>
      <c r="G49" s="10"/>
      <c r="H49" s="528"/>
      <c r="I49" s="529">
        <f t="shared" si="2"/>
        <v>5138042.41</v>
      </c>
      <c r="J49" s="355">
        <v>6148589.3200000003</v>
      </c>
      <c r="K49" s="353"/>
      <c r="L49" s="531">
        <f t="shared" si="0"/>
        <v>6148589.3200000003</v>
      </c>
      <c r="M49" s="529">
        <f t="shared" si="1"/>
        <v>11286631.73</v>
      </c>
      <c r="N49" s="357"/>
    </row>
    <row r="50" spans="1:14" x14ac:dyDescent="0.35">
      <c r="A50" s="47" t="s">
        <v>198</v>
      </c>
      <c r="B50" s="355">
        <v>1066834</v>
      </c>
      <c r="C50" s="355">
        <v>2223183.5299999998</v>
      </c>
      <c r="D50" s="355">
        <v>532889.56000000006</v>
      </c>
      <c r="E50" s="355">
        <v>188014</v>
      </c>
      <c r="F50" s="570">
        <v>47200</v>
      </c>
      <c r="G50" s="10"/>
      <c r="H50" s="528"/>
      <c r="I50" s="529">
        <f t="shared" si="2"/>
        <v>4058121.09</v>
      </c>
      <c r="J50" s="355">
        <v>4091486.74</v>
      </c>
      <c r="K50" s="353"/>
      <c r="L50" s="531">
        <f t="shared" si="0"/>
        <v>4091486.74</v>
      </c>
      <c r="M50" s="529">
        <f t="shared" si="1"/>
        <v>8149607.8300000001</v>
      </c>
      <c r="N50" s="357"/>
    </row>
    <row r="51" spans="1:14" ht="42" x14ac:dyDescent="0.35">
      <c r="A51" s="47" t="s">
        <v>199</v>
      </c>
      <c r="B51" s="355">
        <v>1716313.29</v>
      </c>
      <c r="C51" s="355">
        <v>5459088.0800000001</v>
      </c>
      <c r="D51" s="355">
        <v>1298542.1000000001</v>
      </c>
      <c r="E51" s="355">
        <v>452266.4</v>
      </c>
      <c r="F51" s="570">
        <v>43200</v>
      </c>
      <c r="G51" s="10"/>
      <c r="H51" s="528">
        <v>2</v>
      </c>
      <c r="I51" s="529">
        <f t="shared" si="2"/>
        <v>8969411.870000001</v>
      </c>
      <c r="J51" s="355">
        <v>9611396.8599999994</v>
      </c>
      <c r="K51" s="353"/>
      <c r="L51" s="531">
        <f t="shared" si="0"/>
        <v>9611396.8599999994</v>
      </c>
      <c r="M51" s="529">
        <f t="shared" si="1"/>
        <v>18580808.73</v>
      </c>
      <c r="N51" s="357"/>
    </row>
    <row r="52" spans="1:14" x14ac:dyDescent="0.35">
      <c r="A52" s="50" t="s">
        <v>200</v>
      </c>
      <c r="B52" s="355">
        <v>1079258</v>
      </c>
      <c r="C52" s="355">
        <v>2295933.11</v>
      </c>
      <c r="D52" s="355">
        <v>273212.88</v>
      </c>
      <c r="E52" s="355">
        <v>41972</v>
      </c>
      <c r="F52" s="570">
        <v>40750</v>
      </c>
      <c r="G52" s="10"/>
      <c r="H52" s="528">
        <v>2</v>
      </c>
      <c r="I52" s="529">
        <f t="shared" si="2"/>
        <v>3731127.9899999998</v>
      </c>
      <c r="J52" s="355">
        <v>1784763.93</v>
      </c>
      <c r="K52" s="353"/>
      <c r="L52" s="531">
        <f t="shared" si="0"/>
        <v>1784763.93</v>
      </c>
      <c r="M52" s="529">
        <f t="shared" si="1"/>
        <v>5515891.9199999999</v>
      </c>
      <c r="N52" s="357"/>
    </row>
    <row r="53" spans="1:14" x14ac:dyDescent="0.35">
      <c r="A53" s="50" t="s">
        <v>201</v>
      </c>
      <c r="B53" s="355">
        <v>840485</v>
      </c>
      <c r="C53" s="355">
        <v>1894908.75</v>
      </c>
      <c r="D53" s="355">
        <v>158034.34</v>
      </c>
      <c r="E53" s="355">
        <v>107854</v>
      </c>
      <c r="F53" s="10"/>
      <c r="G53" s="10"/>
      <c r="H53" s="528"/>
      <c r="I53" s="529">
        <f t="shared" si="2"/>
        <v>3001282.09</v>
      </c>
      <c r="J53" s="355">
        <v>3083842.74</v>
      </c>
      <c r="K53" s="353"/>
      <c r="L53" s="531">
        <f t="shared" si="0"/>
        <v>3083842.74</v>
      </c>
      <c r="M53" s="529">
        <f t="shared" si="1"/>
        <v>6085124.8300000001</v>
      </c>
      <c r="N53" s="357"/>
    </row>
    <row r="54" spans="1:14" x14ac:dyDescent="0.35">
      <c r="A54" s="50" t="s">
        <v>202</v>
      </c>
      <c r="B54" s="355">
        <v>1022994</v>
      </c>
      <c r="C54" s="355">
        <v>2862497.75</v>
      </c>
      <c r="D54" s="355">
        <v>395645.64</v>
      </c>
      <c r="E54" s="355">
        <v>142576</v>
      </c>
      <c r="F54" s="10"/>
      <c r="G54" s="10"/>
      <c r="H54" s="528"/>
      <c r="I54" s="529">
        <f t="shared" si="2"/>
        <v>4423713.3899999997</v>
      </c>
      <c r="J54" s="355">
        <v>5352535.47</v>
      </c>
      <c r="K54" s="353"/>
      <c r="L54" s="531">
        <f t="shared" si="0"/>
        <v>5352535.47</v>
      </c>
      <c r="M54" s="529">
        <f t="shared" si="1"/>
        <v>9776248.8599999994</v>
      </c>
      <c r="N54" s="357"/>
    </row>
    <row r="55" spans="1:14" x14ac:dyDescent="0.35">
      <c r="A55" s="47" t="s">
        <v>203</v>
      </c>
      <c r="B55" s="355">
        <v>1186615.5</v>
      </c>
      <c r="C55" s="355">
        <v>4755052.9000000004</v>
      </c>
      <c r="D55" s="355">
        <v>694549.19</v>
      </c>
      <c r="E55" s="355">
        <v>307590</v>
      </c>
      <c r="F55" s="570">
        <v>58703</v>
      </c>
      <c r="G55" s="10"/>
      <c r="H55" s="528">
        <v>2</v>
      </c>
      <c r="I55" s="529">
        <f t="shared" si="2"/>
        <v>7002512.5899999999</v>
      </c>
      <c r="J55" s="355">
        <v>9693474.9800000004</v>
      </c>
      <c r="K55" s="353"/>
      <c r="L55" s="531">
        <f t="shared" si="0"/>
        <v>9693474.9800000004</v>
      </c>
      <c r="M55" s="529">
        <f t="shared" si="1"/>
        <v>16695987.57</v>
      </c>
      <c r="N55" s="357"/>
    </row>
    <row r="56" spans="1:14" x14ac:dyDescent="0.35">
      <c r="A56" s="50" t="s">
        <v>204</v>
      </c>
      <c r="B56" s="355">
        <v>482721.41</v>
      </c>
      <c r="C56" s="355">
        <v>2789375.3</v>
      </c>
      <c r="D56" s="355">
        <v>286167.59000000003</v>
      </c>
      <c r="E56" s="355">
        <v>88692</v>
      </c>
      <c r="F56" s="10"/>
      <c r="G56" s="10"/>
      <c r="H56" s="528"/>
      <c r="I56" s="529">
        <f t="shared" si="2"/>
        <v>3646956.3</v>
      </c>
      <c r="J56" s="355">
        <v>4392002.79</v>
      </c>
      <c r="K56" s="353"/>
      <c r="L56" s="531">
        <f t="shared" si="0"/>
        <v>4392002.79</v>
      </c>
      <c r="M56" s="529">
        <f t="shared" si="1"/>
        <v>8038959.0899999999</v>
      </c>
      <c r="N56" s="357"/>
    </row>
    <row r="57" spans="1:14" x14ac:dyDescent="0.35">
      <c r="A57" s="50" t="s">
        <v>205</v>
      </c>
      <c r="B57" s="355">
        <v>431632</v>
      </c>
      <c r="C57" s="355">
        <v>1568495.61</v>
      </c>
      <c r="D57" s="355">
        <v>95541.89</v>
      </c>
      <c r="E57" s="355">
        <v>122528</v>
      </c>
      <c r="F57" s="10"/>
      <c r="G57" s="10"/>
      <c r="H57" s="528"/>
      <c r="I57" s="529">
        <f t="shared" si="2"/>
        <v>2218197.5</v>
      </c>
      <c r="J57" s="355">
        <v>4031678.2</v>
      </c>
      <c r="K57" s="353"/>
      <c r="L57" s="531">
        <f t="shared" si="0"/>
        <v>4031678.2</v>
      </c>
      <c r="M57" s="529">
        <f t="shared" si="1"/>
        <v>6249875.7000000002</v>
      </c>
      <c r="N57" s="357"/>
    </row>
    <row r="58" spans="1:14" x14ac:dyDescent="0.35">
      <c r="A58" s="50" t="s">
        <v>206</v>
      </c>
      <c r="B58" s="355">
        <v>502932</v>
      </c>
      <c r="C58" s="355">
        <v>1443417.95</v>
      </c>
      <c r="D58" s="355">
        <v>343367.6</v>
      </c>
      <c r="E58" s="355">
        <v>126190</v>
      </c>
      <c r="F58" s="10"/>
      <c r="G58" s="10"/>
      <c r="H58" s="528"/>
      <c r="I58" s="529">
        <f t="shared" si="2"/>
        <v>2415907.5499999998</v>
      </c>
      <c r="J58" s="355">
        <v>3628544.36</v>
      </c>
      <c r="K58" s="353"/>
      <c r="L58" s="531">
        <f t="shared" si="0"/>
        <v>3628544.36</v>
      </c>
      <c r="M58" s="529">
        <f t="shared" si="1"/>
        <v>6044451.9100000001</v>
      </c>
      <c r="N58" s="357"/>
    </row>
    <row r="59" spans="1:14" x14ac:dyDescent="0.35">
      <c r="A59" s="50" t="s">
        <v>207</v>
      </c>
      <c r="B59" s="355">
        <v>998393</v>
      </c>
      <c r="C59" s="355">
        <v>3049964.83</v>
      </c>
      <c r="D59" s="355">
        <v>204933.2</v>
      </c>
      <c r="E59" s="355">
        <v>84685</v>
      </c>
      <c r="F59" s="570">
        <v>3220</v>
      </c>
      <c r="G59" s="10"/>
      <c r="H59" s="528">
        <v>3</v>
      </c>
      <c r="I59" s="529">
        <f t="shared" si="2"/>
        <v>4341199.03</v>
      </c>
      <c r="J59" s="355">
        <v>6330778.6600000001</v>
      </c>
      <c r="K59" s="353"/>
      <c r="L59" s="531">
        <f t="shared" si="0"/>
        <v>6330778.6600000001</v>
      </c>
      <c r="M59" s="529">
        <f t="shared" si="1"/>
        <v>10671977.690000001</v>
      </c>
      <c r="N59" s="357"/>
    </row>
    <row r="60" spans="1:14" x14ac:dyDescent="0.35">
      <c r="A60" s="50" t="s">
        <v>208</v>
      </c>
      <c r="B60" s="355">
        <v>585652</v>
      </c>
      <c r="C60" s="355">
        <v>1763168.53</v>
      </c>
      <c r="D60" s="355">
        <v>154904.75</v>
      </c>
      <c r="E60" s="355">
        <v>137907</v>
      </c>
      <c r="F60" s="10"/>
      <c r="G60" s="10"/>
      <c r="H60" s="528"/>
      <c r="I60" s="529">
        <f t="shared" si="2"/>
        <v>2641632.2800000003</v>
      </c>
      <c r="J60" s="355">
        <v>2020052.38</v>
      </c>
      <c r="K60" s="353"/>
      <c r="L60" s="531">
        <f t="shared" si="0"/>
        <v>2020052.38</v>
      </c>
      <c r="M60" s="529">
        <f t="shared" si="1"/>
        <v>4661684.66</v>
      </c>
      <c r="N60" s="357"/>
    </row>
    <row r="61" spans="1:14" x14ac:dyDescent="0.35">
      <c r="A61" s="50" t="s">
        <v>209</v>
      </c>
      <c r="B61" s="355">
        <v>585486</v>
      </c>
      <c r="C61" s="355">
        <v>2472417.33</v>
      </c>
      <c r="D61" s="355">
        <v>429944.45</v>
      </c>
      <c r="E61" s="355">
        <v>213813</v>
      </c>
      <c r="F61" s="570">
        <v>34900</v>
      </c>
      <c r="G61" s="10"/>
      <c r="H61" s="528"/>
      <c r="I61" s="529">
        <f t="shared" si="2"/>
        <v>3736560.7800000003</v>
      </c>
      <c r="J61" s="355">
        <v>2080748.96</v>
      </c>
      <c r="K61" s="353"/>
      <c r="L61" s="531">
        <f t="shared" si="0"/>
        <v>2080748.96</v>
      </c>
      <c r="M61" s="529">
        <f t="shared" si="1"/>
        <v>5817309.7400000002</v>
      </c>
      <c r="N61" s="357"/>
    </row>
    <row r="62" spans="1:14" x14ac:dyDescent="0.35">
      <c r="A62" s="50" t="s">
        <v>210</v>
      </c>
      <c r="B62" s="355">
        <v>539110</v>
      </c>
      <c r="C62" s="355">
        <v>1914490.08</v>
      </c>
      <c r="D62" s="355">
        <v>47916.65</v>
      </c>
      <c r="E62" s="355">
        <v>148481</v>
      </c>
      <c r="F62" s="10"/>
      <c r="G62" s="10"/>
      <c r="H62" s="528">
        <v>1</v>
      </c>
      <c r="I62" s="529">
        <f t="shared" si="2"/>
        <v>2649998.73</v>
      </c>
      <c r="J62" s="355">
        <v>3851398.01</v>
      </c>
      <c r="K62" s="353"/>
      <c r="L62" s="531">
        <f t="shared" si="0"/>
        <v>3851398.01</v>
      </c>
      <c r="M62" s="529">
        <f t="shared" si="1"/>
        <v>6501396.7400000002</v>
      </c>
      <c r="N62" s="357"/>
    </row>
    <row r="63" spans="1:14" x14ac:dyDescent="0.35">
      <c r="A63" s="50" t="s">
        <v>211</v>
      </c>
      <c r="B63" s="355">
        <v>415783.33</v>
      </c>
      <c r="C63" s="355">
        <v>1519214.9</v>
      </c>
      <c r="D63" s="355">
        <v>621193.31000000006</v>
      </c>
      <c r="E63" s="355">
        <v>88707</v>
      </c>
      <c r="F63" s="570">
        <v>12800</v>
      </c>
      <c r="G63" s="10"/>
      <c r="H63" s="528">
        <v>133176.9</v>
      </c>
      <c r="I63" s="529">
        <f t="shared" si="2"/>
        <v>2790875.44</v>
      </c>
      <c r="J63" s="355">
        <v>3005659.24</v>
      </c>
      <c r="K63" s="353"/>
      <c r="L63" s="531">
        <f t="shared" si="0"/>
        <v>3005659.24</v>
      </c>
      <c r="M63" s="529">
        <f t="shared" si="1"/>
        <v>5796534.6799999997</v>
      </c>
      <c r="N63" s="357"/>
    </row>
    <row r="64" spans="1:14" x14ac:dyDescent="0.35">
      <c r="A64" s="47" t="s">
        <v>212</v>
      </c>
      <c r="B64" s="355">
        <v>515395</v>
      </c>
      <c r="C64" s="355">
        <v>2290042.7999999998</v>
      </c>
      <c r="D64" s="355">
        <v>562651.24</v>
      </c>
      <c r="E64" s="355">
        <v>352944</v>
      </c>
      <c r="F64" s="570">
        <v>42903.75</v>
      </c>
      <c r="G64" s="10"/>
      <c r="H64" s="528">
        <v>2</v>
      </c>
      <c r="I64" s="529">
        <f t="shared" si="2"/>
        <v>3763938.79</v>
      </c>
      <c r="J64" s="355">
        <v>7062715.04</v>
      </c>
      <c r="K64" s="353"/>
      <c r="L64" s="531">
        <f t="shared" si="0"/>
        <v>7062715.04</v>
      </c>
      <c r="M64" s="529">
        <f t="shared" si="1"/>
        <v>10826653.83</v>
      </c>
      <c r="N64" s="357"/>
    </row>
    <row r="65" spans="1:14" x14ac:dyDescent="0.35">
      <c r="A65" s="50" t="s">
        <v>213</v>
      </c>
      <c r="B65" s="355">
        <v>629433.71</v>
      </c>
      <c r="C65" s="355">
        <v>3175381.49</v>
      </c>
      <c r="D65" s="355">
        <v>204977.62</v>
      </c>
      <c r="E65" s="355">
        <v>195955.36</v>
      </c>
      <c r="F65" s="10"/>
      <c r="G65" s="10"/>
      <c r="H65" s="528">
        <v>1</v>
      </c>
      <c r="I65" s="529">
        <f t="shared" si="2"/>
        <v>4205749.1800000006</v>
      </c>
      <c r="J65" s="355">
        <v>2888488.47</v>
      </c>
      <c r="K65" s="353"/>
      <c r="L65" s="531">
        <f t="shared" si="0"/>
        <v>2888488.47</v>
      </c>
      <c r="M65" s="529">
        <f t="shared" si="1"/>
        <v>7094237.6500000004</v>
      </c>
      <c r="N65" s="357"/>
    </row>
    <row r="66" spans="1:14" x14ac:dyDescent="0.35">
      <c r="A66" s="50" t="s">
        <v>214</v>
      </c>
      <c r="B66" s="355">
        <v>1024148</v>
      </c>
      <c r="C66" s="355">
        <v>2079162.6</v>
      </c>
      <c r="D66" s="355">
        <v>399999.44</v>
      </c>
      <c r="E66" s="355">
        <v>123910</v>
      </c>
      <c r="F66" s="10"/>
      <c r="G66" s="10"/>
      <c r="H66" s="528">
        <v>1</v>
      </c>
      <c r="I66" s="529">
        <f t="shared" si="2"/>
        <v>3627221.04</v>
      </c>
      <c r="J66" s="355">
        <v>3701352.49</v>
      </c>
      <c r="K66" s="353"/>
      <c r="L66" s="531">
        <f t="shared" si="0"/>
        <v>3701352.49</v>
      </c>
      <c r="M66" s="529">
        <f t="shared" si="1"/>
        <v>7328573.5300000003</v>
      </c>
      <c r="N66" s="357"/>
    </row>
    <row r="67" spans="1:14" x14ac:dyDescent="0.35">
      <c r="A67" s="50" t="s">
        <v>215</v>
      </c>
      <c r="B67" s="355">
        <v>1079023.5</v>
      </c>
      <c r="C67" s="355">
        <v>1619959.93</v>
      </c>
      <c r="D67" s="355">
        <v>292811.76</v>
      </c>
      <c r="E67" s="355">
        <v>135305</v>
      </c>
      <c r="F67" s="570">
        <v>149350</v>
      </c>
      <c r="G67" s="10"/>
      <c r="H67" s="528"/>
      <c r="I67" s="529">
        <f t="shared" si="2"/>
        <v>3276450.1899999995</v>
      </c>
      <c r="J67" s="355">
        <v>1452902.7</v>
      </c>
      <c r="K67" s="353"/>
      <c r="L67" s="531">
        <f t="shared" si="0"/>
        <v>1452902.7</v>
      </c>
      <c r="M67" s="529">
        <f t="shared" si="1"/>
        <v>4729352.8899999997</v>
      </c>
      <c r="N67" s="357"/>
    </row>
    <row r="68" spans="1:14" x14ac:dyDescent="0.35">
      <c r="A68" s="50" t="s">
        <v>216</v>
      </c>
      <c r="B68" s="355">
        <v>1117463.5</v>
      </c>
      <c r="C68" s="355">
        <v>2723682.59</v>
      </c>
      <c r="D68" s="355">
        <v>236116.28</v>
      </c>
      <c r="E68" s="355">
        <v>307267</v>
      </c>
      <c r="F68" s="570">
        <v>454970</v>
      </c>
      <c r="G68" s="10"/>
      <c r="H68" s="528">
        <v>1</v>
      </c>
      <c r="I68" s="529">
        <f t="shared" si="2"/>
        <v>4839500.3699999992</v>
      </c>
      <c r="J68" s="355">
        <v>4388631</v>
      </c>
      <c r="K68" s="353"/>
      <c r="L68" s="531">
        <f t="shared" si="0"/>
        <v>4388631</v>
      </c>
      <c r="M68" s="529">
        <f t="shared" si="1"/>
        <v>9228131.3699999992</v>
      </c>
      <c r="N68" s="357"/>
    </row>
    <row r="69" spans="1:14" x14ac:dyDescent="0.35">
      <c r="A69" s="47" t="s">
        <v>217</v>
      </c>
      <c r="B69" s="355">
        <v>548118</v>
      </c>
      <c r="C69" s="355">
        <v>2268185.8199999998</v>
      </c>
      <c r="D69" s="355">
        <v>706522.39</v>
      </c>
      <c r="E69" s="355">
        <v>281981</v>
      </c>
      <c r="F69" s="570">
        <v>83149.899999999994</v>
      </c>
      <c r="G69" s="10"/>
      <c r="H69" s="528">
        <v>62430</v>
      </c>
      <c r="I69" s="529">
        <f t="shared" si="2"/>
        <v>3950387.11</v>
      </c>
      <c r="J69" s="355">
        <v>5171391.41</v>
      </c>
      <c r="K69" s="353"/>
      <c r="L69" s="531">
        <f t="shared" si="0"/>
        <v>5171391.41</v>
      </c>
      <c r="M69" s="529">
        <f t="shared" si="1"/>
        <v>9121778.5199999996</v>
      </c>
      <c r="N69" s="357"/>
    </row>
    <row r="70" spans="1:14" x14ac:dyDescent="0.35">
      <c r="A70" s="50" t="s">
        <v>218</v>
      </c>
      <c r="B70" s="355">
        <v>1604174.5</v>
      </c>
      <c r="C70" s="355">
        <v>1900009.86</v>
      </c>
      <c r="D70" s="355">
        <v>511259.61</v>
      </c>
      <c r="E70" s="355">
        <v>116973.6</v>
      </c>
      <c r="F70" s="570">
        <v>7500</v>
      </c>
      <c r="G70" s="10"/>
      <c r="H70" s="528">
        <v>1</v>
      </c>
      <c r="I70" s="529">
        <f t="shared" si="2"/>
        <v>4139918.5700000003</v>
      </c>
      <c r="J70" s="355">
        <v>1925434.68</v>
      </c>
      <c r="K70" s="353"/>
      <c r="L70" s="531">
        <f t="shared" si="0"/>
        <v>1925434.68</v>
      </c>
      <c r="M70" s="529">
        <f t="shared" si="1"/>
        <v>6065353.25</v>
      </c>
      <c r="N70" s="357"/>
    </row>
    <row r="71" spans="1:14" x14ac:dyDescent="0.35">
      <c r="A71" s="50" t="s">
        <v>219</v>
      </c>
      <c r="B71" s="355">
        <v>2044450</v>
      </c>
      <c r="C71" s="355">
        <v>3662702.86</v>
      </c>
      <c r="D71" s="355">
        <v>832971.7</v>
      </c>
      <c r="E71" s="355">
        <v>73490</v>
      </c>
      <c r="F71" s="570">
        <v>500</v>
      </c>
      <c r="G71" s="10"/>
      <c r="H71" s="528"/>
      <c r="I71" s="529">
        <f t="shared" si="2"/>
        <v>6614114.5599999996</v>
      </c>
      <c r="J71" s="355">
        <v>1449026.59</v>
      </c>
      <c r="K71" s="353"/>
      <c r="L71" s="531">
        <f t="shared" ref="L71:L134" si="3">SUM(J71:K71)</f>
        <v>1449026.59</v>
      </c>
      <c r="M71" s="529">
        <f t="shared" ref="M71:M134" si="4">+I71+L71</f>
        <v>8063141.1499999994</v>
      </c>
      <c r="N71" s="357"/>
    </row>
    <row r="72" spans="1:14" ht="42" x14ac:dyDescent="0.35">
      <c r="A72" s="47" t="s">
        <v>220</v>
      </c>
      <c r="B72" s="355">
        <v>1592938.82</v>
      </c>
      <c r="C72" s="355">
        <v>1883553.82</v>
      </c>
      <c r="D72" s="355">
        <v>534836.23</v>
      </c>
      <c r="E72" s="355">
        <v>243425.65</v>
      </c>
      <c r="F72" s="570">
        <v>64750</v>
      </c>
      <c r="G72" s="10"/>
      <c r="H72" s="528"/>
      <c r="I72" s="529">
        <f t="shared" ref="I72:I135" si="5">SUM(B72:H72)</f>
        <v>4319504.5200000005</v>
      </c>
      <c r="J72" s="355">
        <v>2723321.43</v>
      </c>
      <c r="K72" s="353"/>
      <c r="L72" s="531">
        <f t="shared" si="3"/>
        <v>2723321.43</v>
      </c>
      <c r="M72" s="529">
        <f t="shared" si="4"/>
        <v>7042825.9500000011</v>
      </c>
      <c r="N72" s="357"/>
    </row>
    <row r="73" spans="1:14" x14ac:dyDescent="0.35">
      <c r="A73" s="50" t="s">
        <v>221</v>
      </c>
      <c r="B73" s="355">
        <v>344792</v>
      </c>
      <c r="C73" s="355">
        <v>2239226.48</v>
      </c>
      <c r="D73" s="355">
        <v>513515.22</v>
      </c>
      <c r="E73" s="355">
        <v>97677</v>
      </c>
      <c r="F73" s="10"/>
      <c r="G73" s="10"/>
      <c r="H73" s="528"/>
      <c r="I73" s="529">
        <f t="shared" si="5"/>
        <v>3195210.7</v>
      </c>
      <c r="J73" s="355">
        <v>3799169.58</v>
      </c>
      <c r="K73" s="353"/>
      <c r="L73" s="531">
        <f t="shared" si="3"/>
        <v>3799169.58</v>
      </c>
      <c r="M73" s="529">
        <f t="shared" si="4"/>
        <v>6994380.2800000003</v>
      </c>
      <c r="N73" s="357"/>
    </row>
    <row r="74" spans="1:14" x14ac:dyDescent="0.35">
      <c r="A74" s="47" t="s">
        <v>222</v>
      </c>
      <c r="B74" s="355">
        <v>528086.61</v>
      </c>
      <c r="C74" s="355">
        <v>3513503.74</v>
      </c>
      <c r="D74" s="355">
        <v>701860.02</v>
      </c>
      <c r="E74" s="355">
        <v>432533</v>
      </c>
      <c r="F74" s="570">
        <v>48700</v>
      </c>
      <c r="G74" s="10"/>
      <c r="H74" s="528"/>
      <c r="I74" s="529">
        <f t="shared" si="5"/>
        <v>5224683.37</v>
      </c>
      <c r="J74" s="355">
        <v>6701711.5199999996</v>
      </c>
      <c r="K74" s="353"/>
      <c r="L74" s="531">
        <f t="shared" si="3"/>
        <v>6701711.5199999996</v>
      </c>
      <c r="M74" s="529">
        <f t="shared" si="4"/>
        <v>11926394.890000001</v>
      </c>
      <c r="N74" s="357"/>
    </row>
    <row r="75" spans="1:14" x14ac:dyDescent="0.35">
      <c r="A75" s="50" t="s">
        <v>228</v>
      </c>
      <c r="B75" s="355">
        <v>464386.77</v>
      </c>
      <c r="C75" s="355">
        <v>2150478.59</v>
      </c>
      <c r="D75" s="355">
        <v>652321.56000000006</v>
      </c>
      <c r="E75" s="355">
        <v>188951</v>
      </c>
      <c r="F75" s="10"/>
      <c r="G75" s="10"/>
      <c r="H75" s="528"/>
      <c r="I75" s="529">
        <f t="shared" si="5"/>
        <v>3456137.92</v>
      </c>
      <c r="J75" s="355">
        <v>2247044.91</v>
      </c>
      <c r="K75" s="353"/>
      <c r="L75" s="531">
        <f t="shared" si="3"/>
        <v>2247044.91</v>
      </c>
      <c r="M75" s="529">
        <f t="shared" si="4"/>
        <v>5703182.8300000001</v>
      </c>
      <c r="N75" s="357"/>
    </row>
    <row r="76" spans="1:14" x14ac:dyDescent="0.35">
      <c r="A76" s="50" t="s">
        <v>229</v>
      </c>
      <c r="B76" s="355">
        <v>621559.21</v>
      </c>
      <c r="C76" s="355">
        <v>1457294.45</v>
      </c>
      <c r="D76" s="355">
        <v>668377.41</v>
      </c>
      <c r="E76" s="355">
        <v>86096</v>
      </c>
      <c r="F76" s="10"/>
      <c r="G76" s="10"/>
      <c r="H76" s="528"/>
      <c r="I76" s="529">
        <f t="shared" si="5"/>
        <v>2833327.07</v>
      </c>
      <c r="J76" s="355">
        <v>1739094.31</v>
      </c>
      <c r="K76" s="353"/>
      <c r="L76" s="531">
        <f t="shared" si="3"/>
        <v>1739094.31</v>
      </c>
      <c r="M76" s="529">
        <f t="shared" si="4"/>
        <v>4572421.38</v>
      </c>
      <c r="N76" s="357"/>
    </row>
    <row r="77" spans="1:14" x14ac:dyDescent="0.35">
      <c r="A77" s="50" t="s">
        <v>230</v>
      </c>
      <c r="B77" s="355">
        <v>1314458.93</v>
      </c>
      <c r="C77" s="355">
        <v>1798252.77</v>
      </c>
      <c r="D77" s="355">
        <v>406677.72</v>
      </c>
      <c r="E77" s="355">
        <v>104787</v>
      </c>
      <c r="F77" s="10"/>
      <c r="G77" s="10"/>
      <c r="H77" s="528">
        <v>1</v>
      </c>
      <c r="I77" s="529">
        <f t="shared" si="5"/>
        <v>3624177.42</v>
      </c>
      <c r="J77" s="355">
        <v>808497.38</v>
      </c>
      <c r="K77" s="353"/>
      <c r="L77" s="531">
        <f t="shared" si="3"/>
        <v>808497.38</v>
      </c>
      <c r="M77" s="529">
        <f t="shared" si="4"/>
        <v>4432674.8</v>
      </c>
      <c r="N77" s="357"/>
    </row>
    <row r="78" spans="1:14" x14ac:dyDescent="0.35">
      <c r="A78" s="47" t="s">
        <v>231</v>
      </c>
      <c r="B78" s="355">
        <v>9021083.6099999994</v>
      </c>
      <c r="C78" s="355">
        <v>162761789.06000006</v>
      </c>
      <c r="D78" s="355">
        <v>2918664.02</v>
      </c>
      <c r="E78" s="355">
        <v>4225892.63</v>
      </c>
      <c r="F78" s="570">
        <v>1869101.31</v>
      </c>
      <c r="G78" s="570">
        <v>1973703</v>
      </c>
      <c r="H78" s="528">
        <v>7875.9899999997579</v>
      </c>
      <c r="I78" s="529">
        <f t="shared" si="5"/>
        <v>182778109.62000009</v>
      </c>
      <c r="J78" s="355">
        <v>37403874.490000002</v>
      </c>
      <c r="K78" s="355">
        <v>2114424.0499999998</v>
      </c>
      <c r="L78" s="531">
        <f t="shared" si="3"/>
        <v>39518298.539999999</v>
      </c>
      <c r="M78" s="529">
        <f t="shared" si="4"/>
        <v>222296408.16000009</v>
      </c>
      <c r="N78" s="357"/>
    </row>
    <row r="79" spans="1:14" x14ac:dyDescent="0.35">
      <c r="A79" s="50" t="s">
        <v>232</v>
      </c>
      <c r="B79" s="355">
        <v>1505397.65</v>
      </c>
      <c r="C79" s="355">
        <v>2376785.6800000002</v>
      </c>
      <c r="D79" s="355">
        <v>486083.64</v>
      </c>
      <c r="E79" s="355">
        <v>353089</v>
      </c>
      <c r="F79" s="570">
        <v>1458</v>
      </c>
      <c r="G79" s="10"/>
      <c r="H79" s="528"/>
      <c r="I79" s="529">
        <f t="shared" si="5"/>
        <v>4722813.97</v>
      </c>
      <c r="J79" s="355">
        <v>1705514.92</v>
      </c>
      <c r="K79" s="353"/>
      <c r="L79" s="531">
        <f t="shared" si="3"/>
        <v>1705514.92</v>
      </c>
      <c r="M79" s="529">
        <f t="shared" si="4"/>
        <v>6428328.8899999997</v>
      </c>
      <c r="N79" s="357"/>
    </row>
    <row r="80" spans="1:14" x14ac:dyDescent="0.35">
      <c r="A80" s="50" t="s">
        <v>233</v>
      </c>
      <c r="B80" s="355">
        <v>623270.5</v>
      </c>
      <c r="C80" s="355">
        <v>2444837.1800000002</v>
      </c>
      <c r="D80" s="355">
        <v>309068.52</v>
      </c>
      <c r="E80" s="355">
        <v>178634</v>
      </c>
      <c r="F80" s="355"/>
      <c r="G80" s="355"/>
      <c r="H80" s="528">
        <v>2</v>
      </c>
      <c r="I80" s="529">
        <f t="shared" si="5"/>
        <v>3555812.2</v>
      </c>
      <c r="J80" s="355">
        <v>2146765.96</v>
      </c>
      <c r="K80" s="353"/>
      <c r="L80" s="531">
        <f t="shared" si="3"/>
        <v>2146765.96</v>
      </c>
      <c r="M80" s="529">
        <f t="shared" si="4"/>
        <v>5702578.1600000001</v>
      </c>
      <c r="N80" s="357"/>
    </row>
    <row r="81" spans="1:14" x14ac:dyDescent="0.35">
      <c r="A81" s="50" t="s">
        <v>234</v>
      </c>
      <c r="B81" s="355">
        <v>889370</v>
      </c>
      <c r="C81" s="355">
        <v>3858395.33</v>
      </c>
      <c r="D81" s="355">
        <v>679256.64</v>
      </c>
      <c r="E81" s="355">
        <v>165093</v>
      </c>
      <c r="F81" s="355"/>
      <c r="G81" s="355"/>
      <c r="H81" s="528">
        <v>2</v>
      </c>
      <c r="I81" s="529">
        <f t="shared" si="5"/>
        <v>5592116.9699999997</v>
      </c>
      <c r="J81" s="355">
        <v>4431134.25</v>
      </c>
      <c r="K81" s="353"/>
      <c r="L81" s="531">
        <f t="shared" si="3"/>
        <v>4431134.25</v>
      </c>
      <c r="M81" s="529">
        <f t="shared" si="4"/>
        <v>10023251.219999999</v>
      </c>
      <c r="N81" s="357"/>
    </row>
    <row r="82" spans="1:14" x14ac:dyDescent="0.35">
      <c r="A82" s="50" t="s">
        <v>235</v>
      </c>
      <c r="B82" s="355">
        <v>723148</v>
      </c>
      <c r="C82" s="355">
        <v>2848295.57</v>
      </c>
      <c r="D82" s="355">
        <v>561234.48</v>
      </c>
      <c r="E82" s="355">
        <v>83679.13</v>
      </c>
      <c r="F82" s="355"/>
      <c r="G82" s="355"/>
      <c r="H82" s="528"/>
      <c r="I82" s="529">
        <f t="shared" si="5"/>
        <v>4216357.18</v>
      </c>
      <c r="J82" s="355">
        <v>1873482.52</v>
      </c>
      <c r="K82" s="353"/>
      <c r="L82" s="531">
        <f t="shared" si="3"/>
        <v>1873482.52</v>
      </c>
      <c r="M82" s="529">
        <f t="shared" si="4"/>
        <v>6089839.6999999993</v>
      </c>
      <c r="N82" s="357"/>
    </row>
    <row r="83" spans="1:14" x14ac:dyDescent="0.35">
      <c r="A83" s="50" t="s">
        <v>236</v>
      </c>
      <c r="B83" s="355">
        <v>626178</v>
      </c>
      <c r="C83" s="355">
        <v>1478886.11</v>
      </c>
      <c r="D83" s="355">
        <v>233639.51</v>
      </c>
      <c r="E83" s="355">
        <v>324557</v>
      </c>
      <c r="F83" s="355"/>
      <c r="G83" s="355"/>
      <c r="H83" s="528"/>
      <c r="I83" s="529">
        <f t="shared" si="5"/>
        <v>2663260.62</v>
      </c>
      <c r="J83" s="355">
        <v>1217773.8400000001</v>
      </c>
      <c r="K83" s="353"/>
      <c r="L83" s="531">
        <f t="shared" si="3"/>
        <v>1217773.8400000001</v>
      </c>
      <c r="M83" s="529">
        <f t="shared" si="4"/>
        <v>3881034.46</v>
      </c>
      <c r="N83" s="357"/>
    </row>
    <row r="84" spans="1:14" x14ac:dyDescent="0.35">
      <c r="A84" s="50" t="s">
        <v>237</v>
      </c>
      <c r="B84" s="355">
        <v>1486891</v>
      </c>
      <c r="C84" s="355">
        <v>3138572.84</v>
      </c>
      <c r="D84" s="355">
        <v>539345.87</v>
      </c>
      <c r="E84" s="355">
        <v>383128.06</v>
      </c>
      <c r="F84" s="355"/>
      <c r="G84" s="355"/>
      <c r="H84" s="528"/>
      <c r="I84" s="529">
        <f t="shared" si="5"/>
        <v>5547937.7699999996</v>
      </c>
      <c r="J84" s="355">
        <v>2574887.61</v>
      </c>
      <c r="K84" s="353"/>
      <c r="L84" s="531">
        <f t="shared" si="3"/>
        <v>2574887.61</v>
      </c>
      <c r="M84" s="529">
        <f t="shared" si="4"/>
        <v>8122825.379999999</v>
      </c>
      <c r="N84" s="357"/>
    </row>
    <row r="85" spans="1:14" x14ac:dyDescent="0.35">
      <c r="A85" s="50" t="s">
        <v>238</v>
      </c>
      <c r="B85" s="355">
        <v>973883</v>
      </c>
      <c r="C85" s="355">
        <v>2418965.44</v>
      </c>
      <c r="D85" s="355">
        <v>396603.51</v>
      </c>
      <c r="E85" s="355">
        <v>258303</v>
      </c>
      <c r="F85" s="355"/>
      <c r="G85" s="355"/>
      <c r="H85" s="528"/>
      <c r="I85" s="529">
        <f t="shared" si="5"/>
        <v>4047754.95</v>
      </c>
      <c r="J85" s="355">
        <v>2221865.96</v>
      </c>
      <c r="K85" s="353"/>
      <c r="L85" s="531">
        <f t="shared" si="3"/>
        <v>2221865.96</v>
      </c>
      <c r="M85" s="529">
        <f t="shared" si="4"/>
        <v>6269620.9100000001</v>
      </c>
      <c r="N85" s="357"/>
    </row>
    <row r="86" spans="1:14" x14ac:dyDescent="0.35">
      <c r="A86" s="50" t="s">
        <v>239</v>
      </c>
      <c r="B86" s="355">
        <v>963778</v>
      </c>
      <c r="C86" s="355">
        <v>3090142.49</v>
      </c>
      <c r="D86" s="355">
        <v>300284.33</v>
      </c>
      <c r="E86" s="355">
        <v>41824</v>
      </c>
      <c r="F86" s="355"/>
      <c r="G86" s="355"/>
      <c r="H86" s="528">
        <v>139256.56</v>
      </c>
      <c r="I86" s="529">
        <f t="shared" si="5"/>
        <v>4535285.38</v>
      </c>
      <c r="J86" s="355">
        <v>1569354.6</v>
      </c>
      <c r="K86" s="353"/>
      <c r="L86" s="531">
        <f t="shared" si="3"/>
        <v>1569354.6</v>
      </c>
      <c r="M86" s="529">
        <f t="shared" si="4"/>
        <v>6104639.9800000004</v>
      </c>
      <c r="N86" s="357"/>
    </row>
    <row r="87" spans="1:14" x14ac:dyDescent="0.35">
      <c r="A87" s="50" t="s">
        <v>240</v>
      </c>
      <c r="B87" s="355">
        <v>1169307</v>
      </c>
      <c r="C87" s="355">
        <v>1086666.51</v>
      </c>
      <c r="D87" s="355">
        <v>517311.47</v>
      </c>
      <c r="E87" s="355">
        <v>167040</v>
      </c>
      <c r="F87" s="355"/>
      <c r="G87" s="355"/>
      <c r="H87" s="528">
        <v>1</v>
      </c>
      <c r="I87" s="529">
        <f t="shared" si="5"/>
        <v>2940325.9799999995</v>
      </c>
      <c r="J87" s="355">
        <v>2731694.0800000001</v>
      </c>
      <c r="K87" s="353"/>
      <c r="L87" s="531">
        <f t="shared" si="3"/>
        <v>2731694.0800000001</v>
      </c>
      <c r="M87" s="529">
        <f t="shared" si="4"/>
        <v>5672020.0599999996</v>
      </c>
      <c r="N87" s="357"/>
    </row>
    <row r="88" spans="1:14" x14ac:dyDescent="0.35">
      <c r="A88" s="50" t="s">
        <v>241</v>
      </c>
      <c r="B88" s="355">
        <v>339478</v>
      </c>
      <c r="C88" s="355">
        <v>934326.1</v>
      </c>
      <c r="D88" s="355">
        <v>133934.35999999999</v>
      </c>
      <c r="E88" s="355">
        <v>146638</v>
      </c>
      <c r="F88" s="355"/>
      <c r="G88" s="355"/>
      <c r="H88" s="528"/>
      <c r="I88" s="529">
        <f t="shared" si="5"/>
        <v>1554376.46</v>
      </c>
      <c r="J88" s="355">
        <v>1056973.53</v>
      </c>
      <c r="K88" s="353"/>
      <c r="L88" s="531">
        <f t="shared" si="3"/>
        <v>1056973.53</v>
      </c>
      <c r="M88" s="529">
        <f t="shared" si="4"/>
        <v>2611349.9900000002</v>
      </c>
      <c r="N88" s="357"/>
    </row>
    <row r="89" spans="1:14" x14ac:dyDescent="0.35">
      <c r="A89" s="50" t="s">
        <v>242</v>
      </c>
      <c r="B89" s="355">
        <v>454050.23</v>
      </c>
      <c r="C89" s="355">
        <v>1782260.49</v>
      </c>
      <c r="D89" s="355">
        <v>448887.74</v>
      </c>
      <c r="E89" s="355">
        <v>70422</v>
      </c>
      <c r="F89" s="355"/>
      <c r="G89" s="355"/>
      <c r="H89" s="528"/>
      <c r="I89" s="529">
        <f t="shared" si="5"/>
        <v>2755620.46</v>
      </c>
      <c r="J89" s="355">
        <v>1861454.06</v>
      </c>
      <c r="K89" s="353"/>
      <c r="L89" s="531">
        <f t="shared" si="3"/>
        <v>1861454.06</v>
      </c>
      <c r="M89" s="529">
        <f t="shared" si="4"/>
        <v>4617074.5199999996</v>
      </c>
      <c r="N89" s="357"/>
    </row>
    <row r="90" spans="1:14" x14ac:dyDescent="0.35">
      <c r="A90" s="50" t="s">
        <v>243</v>
      </c>
      <c r="B90" s="355">
        <v>1957058</v>
      </c>
      <c r="C90" s="355">
        <v>4347153.38</v>
      </c>
      <c r="D90" s="355">
        <v>1046711.97</v>
      </c>
      <c r="E90" s="355">
        <v>284614</v>
      </c>
      <c r="F90" s="355"/>
      <c r="G90" s="355"/>
      <c r="H90" s="528"/>
      <c r="I90" s="529">
        <f t="shared" si="5"/>
        <v>7635537.3499999996</v>
      </c>
      <c r="J90" s="355">
        <v>4270220.83</v>
      </c>
      <c r="K90" s="353"/>
      <c r="L90" s="531">
        <f t="shared" si="3"/>
        <v>4270220.83</v>
      </c>
      <c r="M90" s="529">
        <f t="shared" si="4"/>
        <v>11905758.18</v>
      </c>
      <c r="N90" s="357"/>
    </row>
    <row r="91" spans="1:14" x14ac:dyDescent="0.35">
      <c r="A91" s="50" t="s">
        <v>244</v>
      </c>
      <c r="B91" s="355">
        <v>1360060</v>
      </c>
      <c r="C91" s="355">
        <v>3987036.45</v>
      </c>
      <c r="D91" s="355">
        <v>430965.03</v>
      </c>
      <c r="E91" s="355">
        <v>273042</v>
      </c>
      <c r="F91" s="355"/>
      <c r="G91" s="355"/>
      <c r="H91" s="528"/>
      <c r="I91" s="529">
        <f t="shared" si="5"/>
        <v>6051103.4800000004</v>
      </c>
      <c r="J91" s="355">
        <v>3271484.32</v>
      </c>
      <c r="K91" s="353"/>
      <c r="L91" s="531">
        <f t="shared" si="3"/>
        <v>3271484.32</v>
      </c>
      <c r="M91" s="529">
        <f t="shared" si="4"/>
        <v>9322587.8000000007</v>
      </c>
      <c r="N91" s="357"/>
    </row>
    <row r="92" spans="1:14" x14ac:dyDescent="0.35">
      <c r="A92" s="50" t="s">
        <v>245</v>
      </c>
      <c r="B92" s="355">
        <v>943537</v>
      </c>
      <c r="C92" s="355">
        <v>365384.23</v>
      </c>
      <c r="D92" s="355">
        <v>13946.92</v>
      </c>
      <c r="E92" s="355">
        <v>87754</v>
      </c>
      <c r="F92" s="355"/>
      <c r="G92" s="355"/>
      <c r="H92" s="528"/>
      <c r="I92" s="529">
        <f t="shared" si="5"/>
        <v>1410622.15</v>
      </c>
      <c r="J92" s="355">
        <v>1039161.54</v>
      </c>
      <c r="K92" s="353"/>
      <c r="L92" s="531">
        <f t="shared" si="3"/>
        <v>1039161.54</v>
      </c>
      <c r="M92" s="529">
        <f t="shared" si="4"/>
        <v>2449783.69</v>
      </c>
      <c r="N92" s="357"/>
    </row>
    <row r="93" spans="1:14" x14ac:dyDescent="0.35">
      <c r="A93" s="50" t="s">
        <v>246</v>
      </c>
      <c r="B93" s="355">
        <v>1689302.98</v>
      </c>
      <c r="C93" s="355">
        <v>2489936.7000000002</v>
      </c>
      <c r="D93" s="355">
        <v>435383.83</v>
      </c>
      <c r="E93" s="355">
        <v>103180</v>
      </c>
      <c r="F93" s="355"/>
      <c r="G93" s="355"/>
      <c r="H93" s="528"/>
      <c r="I93" s="529">
        <f t="shared" si="5"/>
        <v>4717803.51</v>
      </c>
      <c r="J93" s="355">
        <v>3014792.42</v>
      </c>
      <c r="K93" s="353"/>
      <c r="L93" s="531">
        <f t="shared" si="3"/>
        <v>3014792.42</v>
      </c>
      <c r="M93" s="529">
        <f t="shared" si="4"/>
        <v>7732595.9299999997</v>
      </c>
      <c r="N93" s="357"/>
    </row>
    <row r="94" spans="1:14" x14ac:dyDescent="0.35">
      <c r="A94" s="50" t="s">
        <v>247</v>
      </c>
      <c r="B94" s="355">
        <v>911328.5</v>
      </c>
      <c r="C94" s="355">
        <v>3070826.9</v>
      </c>
      <c r="D94" s="355">
        <v>959935.4</v>
      </c>
      <c r="E94" s="355">
        <v>218381</v>
      </c>
      <c r="F94" s="355"/>
      <c r="G94" s="355"/>
      <c r="H94" s="528"/>
      <c r="I94" s="529">
        <f t="shared" si="5"/>
        <v>5160471.8</v>
      </c>
      <c r="J94" s="355">
        <v>2252214.4700000002</v>
      </c>
      <c r="K94" s="353"/>
      <c r="L94" s="531">
        <f t="shared" si="3"/>
        <v>2252214.4700000002</v>
      </c>
      <c r="M94" s="529">
        <f t="shared" si="4"/>
        <v>7412686.2699999996</v>
      </c>
      <c r="N94" s="357"/>
    </row>
    <row r="95" spans="1:14" x14ac:dyDescent="0.35">
      <c r="A95" s="50" t="s">
        <v>248</v>
      </c>
      <c r="B95" s="355">
        <v>614400</v>
      </c>
      <c r="C95" s="355">
        <v>752303.16</v>
      </c>
      <c r="D95" s="355">
        <v>145554.85</v>
      </c>
      <c r="E95" s="355">
        <v>291904</v>
      </c>
      <c r="F95" s="355"/>
      <c r="G95" s="355"/>
      <c r="H95" s="528"/>
      <c r="I95" s="529">
        <f t="shared" si="5"/>
        <v>1804162.0100000002</v>
      </c>
      <c r="J95" s="355">
        <v>1041991.47</v>
      </c>
      <c r="K95" s="353"/>
      <c r="L95" s="531">
        <f t="shared" si="3"/>
        <v>1041991.47</v>
      </c>
      <c r="M95" s="529">
        <f t="shared" si="4"/>
        <v>2846153.4800000004</v>
      </c>
      <c r="N95" s="357"/>
    </row>
    <row r="96" spans="1:14" x14ac:dyDescent="0.35">
      <c r="A96" s="50" t="s">
        <v>316</v>
      </c>
      <c r="B96" s="355">
        <v>1276262.5</v>
      </c>
      <c r="C96" s="355">
        <v>1274240.8500000001</v>
      </c>
      <c r="D96" s="355">
        <v>297798.15000000002</v>
      </c>
      <c r="E96" s="355">
        <v>41091</v>
      </c>
      <c r="F96" s="355"/>
      <c r="G96" s="355"/>
      <c r="H96" s="528"/>
      <c r="I96" s="529">
        <f t="shared" si="5"/>
        <v>2889392.5</v>
      </c>
      <c r="J96" s="355">
        <v>1311439.73</v>
      </c>
      <c r="K96" s="355">
        <v>3613425</v>
      </c>
      <c r="L96" s="531">
        <f t="shared" si="3"/>
        <v>4924864.7300000004</v>
      </c>
      <c r="M96" s="529">
        <f t="shared" si="4"/>
        <v>7814257.2300000004</v>
      </c>
      <c r="N96" s="357"/>
    </row>
    <row r="97" spans="1:14" x14ac:dyDescent="0.35">
      <c r="A97" s="50" t="s">
        <v>317</v>
      </c>
      <c r="B97" s="355">
        <v>970333</v>
      </c>
      <c r="C97" s="355">
        <v>6809557.3599999994</v>
      </c>
      <c r="D97" s="355">
        <v>417142.87</v>
      </c>
      <c r="E97" s="355">
        <v>76139</v>
      </c>
      <c r="F97" s="570">
        <v>10710</v>
      </c>
      <c r="G97" s="355"/>
      <c r="H97" s="528">
        <v>1269215</v>
      </c>
      <c r="I97" s="529">
        <f t="shared" si="5"/>
        <v>9553097.2300000004</v>
      </c>
      <c r="J97" s="355">
        <v>2045931.53</v>
      </c>
      <c r="K97" s="353"/>
      <c r="L97" s="531">
        <f t="shared" si="3"/>
        <v>2045931.53</v>
      </c>
      <c r="M97" s="529">
        <f t="shared" si="4"/>
        <v>11599028.76</v>
      </c>
      <c r="N97" s="357"/>
    </row>
    <row r="98" spans="1:14" x14ac:dyDescent="0.35">
      <c r="A98" s="50" t="s">
        <v>318</v>
      </c>
      <c r="B98" s="355">
        <v>743080</v>
      </c>
      <c r="C98" s="355">
        <v>1349502.96</v>
      </c>
      <c r="D98" s="355">
        <v>109821.17</v>
      </c>
      <c r="E98" s="355">
        <v>118800</v>
      </c>
      <c r="F98" s="355"/>
      <c r="G98" s="355"/>
      <c r="H98" s="528"/>
      <c r="I98" s="529">
        <f t="shared" si="5"/>
        <v>2321204.13</v>
      </c>
      <c r="J98" s="355">
        <v>815800.76</v>
      </c>
      <c r="K98" s="353"/>
      <c r="L98" s="531">
        <f t="shared" si="3"/>
        <v>815800.76</v>
      </c>
      <c r="M98" s="529">
        <f t="shared" si="4"/>
        <v>3137004.8899999997</v>
      </c>
      <c r="N98" s="357"/>
    </row>
    <row r="99" spans="1:14" x14ac:dyDescent="0.35">
      <c r="A99" s="50" t="s">
        <v>319</v>
      </c>
      <c r="B99" s="355">
        <v>481710</v>
      </c>
      <c r="C99" s="355">
        <v>1129283.98</v>
      </c>
      <c r="D99" s="355">
        <v>174631.34</v>
      </c>
      <c r="E99" s="355">
        <v>194260</v>
      </c>
      <c r="F99" s="355"/>
      <c r="G99" s="355"/>
      <c r="H99" s="528"/>
      <c r="I99" s="529">
        <f t="shared" si="5"/>
        <v>1979885.32</v>
      </c>
      <c r="J99" s="355">
        <v>682381</v>
      </c>
      <c r="K99" s="353"/>
      <c r="L99" s="531">
        <f t="shared" si="3"/>
        <v>682381</v>
      </c>
      <c r="M99" s="529">
        <f t="shared" si="4"/>
        <v>2662266.3200000003</v>
      </c>
      <c r="N99" s="357"/>
    </row>
    <row r="100" spans="1:14" x14ac:dyDescent="0.35">
      <c r="A100" s="50" t="s">
        <v>320</v>
      </c>
      <c r="B100" s="355">
        <v>552850</v>
      </c>
      <c r="C100" s="355">
        <v>2808184.06</v>
      </c>
      <c r="D100" s="355">
        <v>350752.32</v>
      </c>
      <c r="E100" s="355">
        <v>27060</v>
      </c>
      <c r="F100" s="355"/>
      <c r="G100" s="355"/>
      <c r="H100" s="528"/>
      <c r="I100" s="529">
        <f t="shared" si="5"/>
        <v>3738846.38</v>
      </c>
      <c r="J100" s="355">
        <v>689482.65</v>
      </c>
      <c r="K100" s="353"/>
      <c r="L100" s="531">
        <f t="shared" si="3"/>
        <v>689482.65</v>
      </c>
      <c r="M100" s="529">
        <f t="shared" si="4"/>
        <v>4428329.03</v>
      </c>
      <c r="N100" s="357"/>
    </row>
    <row r="101" spans="1:14" x14ac:dyDescent="0.35">
      <c r="A101" s="50" t="s">
        <v>321</v>
      </c>
      <c r="B101" s="355">
        <v>624984</v>
      </c>
      <c r="C101" s="355">
        <v>2993004.8</v>
      </c>
      <c r="D101" s="355">
        <v>177738.97</v>
      </c>
      <c r="E101" s="355">
        <v>166580</v>
      </c>
      <c r="F101" s="355"/>
      <c r="G101" s="355"/>
      <c r="H101" s="528"/>
      <c r="I101" s="529">
        <f t="shared" si="5"/>
        <v>3962307.77</v>
      </c>
      <c r="J101" s="355">
        <v>849083.18</v>
      </c>
      <c r="K101" s="353"/>
      <c r="L101" s="531">
        <f t="shared" si="3"/>
        <v>849083.18</v>
      </c>
      <c r="M101" s="529">
        <f t="shared" si="4"/>
        <v>4811390.95</v>
      </c>
      <c r="N101" s="357"/>
    </row>
    <row r="102" spans="1:14" x14ac:dyDescent="0.35">
      <c r="A102" s="50" t="s">
        <v>322</v>
      </c>
      <c r="B102" s="355">
        <v>2427035</v>
      </c>
      <c r="C102" s="355">
        <v>7862735.0800000001</v>
      </c>
      <c r="D102" s="355">
        <v>914336.71</v>
      </c>
      <c r="E102" s="355">
        <v>286500</v>
      </c>
      <c r="F102" s="355"/>
      <c r="G102" s="355"/>
      <c r="H102" s="528"/>
      <c r="I102" s="529">
        <f t="shared" si="5"/>
        <v>11490606.789999999</v>
      </c>
      <c r="J102" s="355">
        <v>1371183.36</v>
      </c>
      <c r="K102" s="353"/>
      <c r="L102" s="531">
        <f t="shared" si="3"/>
        <v>1371183.36</v>
      </c>
      <c r="M102" s="529">
        <f t="shared" si="4"/>
        <v>12861790.149999999</v>
      </c>
      <c r="N102" s="357"/>
    </row>
    <row r="103" spans="1:14" x14ac:dyDescent="0.35">
      <c r="A103" s="50" t="s">
        <v>323</v>
      </c>
      <c r="B103" s="355">
        <v>848006</v>
      </c>
      <c r="C103" s="355">
        <v>796991.5</v>
      </c>
      <c r="D103" s="355">
        <v>167176.23000000001</v>
      </c>
      <c r="E103" s="355">
        <v>119322</v>
      </c>
      <c r="F103" s="570">
        <v>7220</v>
      </c>
      <c r="G103" s="355"/>
      <c r="H103" s="528"/>
      <c r="I103" s="529">
        <f t="shared" si="5"/>
        <v>1938715.73</v>
      </c>
      <c r="J103" s="355">
        <v>434608.47</v>
      </c>
      <c r="K103" s="353"/>
      <c r="L103" s="531">
        <f t="shared" si="3"/>
        <v>434608.47</v>
      </c>
      <c r="M103" s="529">
        <f t="shared" si="4"/>
        <v>2373324.2000000002</v>
      </c>
      <c r="N103" s="357"/>
    </row>
    <row r="104" spans="1:14" x14ac:dyDescent="0.35">
      <c r="A104" s="50" t="s">
        <v>324</v>
      </c>
      <c r="B104" s="355">
        <v>707883</v>
      </c>
      <c r="C104" s="355">
        <v>630938.65</v>
      </c>
      <c r="D104" s="355">
        <v>16333.22</v>
      </c>
      <c r="E104" s="355">
        <v>25028</v>
      </c>
      <c r="F104" s="355"/>
      <c r="G104" s="355"/>
      <c r="H104" s="528"/>
      <c r="I104" s="529">
        <f t="shared" si="5"/>
        <v>1380182.8699999999</v>
      </c>
      <c r="J104" s="355">
        <v>771489.03</v>
      </c>
      <c r="K104" s="353"/>
      <c r="L104" s="531">
        <f t="shared" si="3"/>
        <v>771489.03</v>
      </c>
      <c r="M104" s="529">
        <f t="shared" si="4"/>
        <v>2151671.9</v>
      </c>
      <c r="N104" s="357"/>
    </row>
    <row r="105" spans="1:14" x14ac:dyDescent="0.35">
      <c r="A105" s="50" t="s">
        <v>325</v>
      </c>
      <c r="B105" s="355">
        <v>754584</v>
      </c>
      <c r="C105" s="355">
        <v>548442.5</v>
      </c>
      <c r="D105" s="355">
        <v>68601.279999999999</v>
      </c>
      <c r="E105" s="355">
        <v>49392</v>
      </c>
      <c r="F105" s="355"/>
      <c r="G105" s="355"/>
      <c r="H105" s="528"/>
      <c r="I105" s="529">
        <f t="shared" si="5"/>
        <v>1421019.78</v>
      </c>
      <c r="J105" s="355">
        <v>506052.96</v>
      </c>
      <c r="K105" s="353"/>
      <c r="L105" s="531">
        <f t="shared" si="3"/>
        <v>506052.96</v>
      </c>
      <c r="M105" s="529">
        <f t="shared" si="4"/>
        <v>1927072.74</v>
      </c>
      <c r="N105" s="357"/>
    </row>
    <row r="106" spans="1:14" x14ac:dyDescent="0.35">
      <c r="A106" s="50" t="s">
        <v>326</v>
      </c>
      <c r="B106" s="355">
        <v>862427</v>
      </c>
      <c r="C106" s="355">
        <v>1339752.06</v>
      </c>
      <c r="D106" s="355">
        <v>16080.45</v>
      </c>
      <c r="E106" s="355">
        <v>105060</v>
      </c>
      <c r="F106" s="355"/>
      <c r="G106" s="355"/>
      <c r="H106" s="528"/>
      <c r="I106" s="529">
        <f t="shared" si="5"/>
        <v>2323319.5100000002</v>
      </c>
      <c r="J106" s="355">
        <v>1344391.42</v>
      </c>
      <c r="K106" s="353"/>
      <c r="L106" s="531">
        <f t="shared" si="3"/>
        <v>1344391.42</v>
      </c>
      <c r="M106" s="529">
        <f t="shared" si="4"/>
        <v>3667710.93</v>
      </c>
      <c r="N106" s="357"/>
    </row>
    <row r="107" spans="1:14" x14ac:dyDescent="0.35">
      <c r="A107" s="50" t="s">
        <v>327</v>
      </c>
      <c r="B107" s="355">
        <v>389006</v>
      </c>
      <c r="C107" s="355">
        <v>1020865.34</v>
      </c>
      <c r="D107" s="355">
        <v>13946.92</v>
      </c>
      <c r="E107" s="355">
        <v>174844</v>
      </c>
      <c r="F107" s="355"/>
      <c r="G107" s="355"/>
      <c r="H107" s="528"/>
      <c r="I107" s="529">
        <f t="shared" si="5"/>
        <v>1598662.2599999998</v>
      </c>
      <c r="J107" s="355">
        <v>790554.01</v>
      </c>
      <c r="K107" s="353"/>
      <c r="L107" s="531">
        <f t="shared" si="3"/>
        <v>790554.01</v>
      </c>
      <c r="M107" s="529">
        <f t="shared" si="4"/>
        <v>2389216.2699999996</v>
      </c>
      <c r="N107" s="357"/>
    </row>
    <row r="108" spans="1:14" x14ac:dyDescent="0.35">
      <c r="A108" s="50" t="s">
        <v>328</v>
      </c>
      <c r="B108" s="355">
        <v>673185</v>
      </c>
      <c r="C108" s="355">
        <v>536770.16</v>
      </c>
      <c r="D108" s="355">
        <v>88928</v>
      </c>
      <c r="E108" s="355">
        <v>122204.84</v>
      </c>
      <c r="F108" s="355"/>
      <c r="G108" s="355"/>
      <c r="H108" s="528">
        <v>1</v>
      </c>
      <c r="I108" s="529">
        <f t="shared" si="5"/>
        <v>1421089.0000000002</v>
      </c>
      <c r="J108" s="355">
        <v>897184.65</v>
      </c>
      <c r="K108" s="353"/>
      <c r="L108" s="531">
        <f t="shared" si="3"/>
        <v>897184.65</v>
      </c>
      <c r="M108" s="529">
        <f t="shared" si="4"/>
        <v>2318273.6500000004</v>
      </c>
      <c r="N108" s="357"/>
    </row>
    <row r="109" spans="1:14" x14ac:dyDescent="0.35">
      <c r="A109" s="50" t="s">
        <v>329</v>
      </c>
      <c r="B109" s="355">
        <v>409579</v>
      </c>
      <c r="C109" s="355">
        <v>890735</v>
      </c>
      <c r="D109" s="355">
        <v>62125.08</v>
      </c>
      <c r="E109" s="355">
        <v>115246</v>
      </c>
      <c r="F109" s="355"/>
      <c r="G109" s="355"/>
      <c r="H109" s="528"/>
      <c r="I109" s="529">
        <f t="shared" si="5"/>
        <v>1477685.08</v>
      </c>
      <c r="J109" s="355">
        <v>583888.31000000006</v>
      </c>
      <c r="K109" s="353"/>
      <c r="L109" s="531">
        <f t="shared" si="3"/>
        <v>583888.31000000006</v>
      </c>
      <c r="M109" s="529">
        <f t="shared" si="4"/>
        <v>2061573.3900000001</v>
      </c>
      <c r="N109" s="357"/>
    </row>
    <row r="110" spans="1:14" x14ac:dyDescent="0.35">
      <c r="A110" s="50" t="s">
        <v>330</v>
      </c>
      <c r="B110" s="355">
        <v>548488</v>
      </c>
      <c r="C110" s="355">
        <v>1189780.03</v>
      </c>
      <c r="D110" s="355">
        <v>153450.28</v>
      </c>
      <c r="E110" s="355">
        <v>108669</v>
      </c>
      <c r="F110" s="355"/>
      <c r="G110" s="355"/>
      <c r="H110" s="528">
        <v>1</v>
      </c>
      <c r="I110" s="529">
        <f t="shared" si="5"/>
        <v>2000388.31</v>
      </c>
      <c r="J110" s="355">
        <v>932975.32</v>
      </c>
      <c r="K110" s="353"/>
      <c r="L110" s="531">
        <f t="shared" si="3"/>
        <v>932975.32</v>
      </c>
      <c r="M110" s="529">
        <f t="shared" si="4"/>
        <v>2933363.63</v>
      </c>
      <c r="N110" s="357"/>
    </row>
    <row r="111" spans="1:14" x14ac:dyDescent="0.35">
      <c r="A111" s="50" t="s">
        <v>331</v>
      </c>
      <c r="B111" s="355">
        <v>568245</v>
      </c>
      <c r="C111" s="355">
        <v>1701014.35</v>
      </c>
      <c r="D111" s="355">
        <v>33593.01</v>
      </c>
      <c r="E111" s="355">
        <v>123892</v>
      </c>
      <c r="F111" s="355"/>
      <c r="G111" s="355"/>
      <c r="H111" s="528">
        <v>4441</v>
      </c>
      <c r="I111" s="529">
        <f t="shared" si="5"/>
        <v>2431185.36</v>
      </c>
      <c r="J111" s="355">
        <v>755294.03</v>
      </c>
      <c r="K111" s="353"/>
      <c r="L111" s="531">
        <f t="shared" si="3"/>
        <v>755294.03</v>
      </c>
      <c r="M111" s="529">
        <f t="shared" si="4"/>
        <v>3186479.3899999997</v>
      </c>
      <c r="N111" s="357"/>
    </row>
    <row r="112" spans="1:14" x14ac:dyDescent="0.35">
      <c r="A112" s="50" t="s">
        <v>332</v>
      </c>
      <c r="B112" s="355">
        <v>432152</v>
      </c>
      <c r="C112" s="355">
        <v>647590.41</v>
      </c>
      <c r="D112" s="355">
        <v>19363.45</v>
      </c>
      <c r="E112" s="355">
        <v>192596</v>
      </c>
      <c r="F112" s="355"/>
      <c r="G112" s="355"/>
      <c r="H112" s="528"/>
      <c r="I112" s="529">
        <f t="shared" si="5"/>
        <v>1291701.8600000001</v>
      </c>
      <c r="J112" s="355">
        <v>721269.66</v>
      </c>
      <c r="K112" s="353"/>
      <c r="L112" s="531">
        <f t="shared" si="3"/>
        <v>721269.66</v>
      </c>
      <c r="M112" s="529">
        <f t="shared" si="4"/>
        <v>2012971.52</v>
      </c>
      <c r="N112" s="357"/>
    </row>
    <row r="113" spans="1:14" x14ac:dyDescent="0.35">
      <c r="A113" s="50" t="s">
        <v>333</v>
      </c>
      <c r="B113" s="355">
        <v>817506</v>
      </c>
      <c r="C113" s="355">
        <v>1922632.61</v>
      </c>
      <c r="D113" s="355">
        <v>197663.77</v>
      </c>
      <c r="E113" s="355">
        <v>198776</v>
      </c>
      <c r="F113" s="355"/>
      <c r="G113" s="355"/>
      <c r="H113" s="528"/>
      <c r="I113" s="529">
        <f t="shared" si="5"/>
        <v>3136578.3800000004</v>
      </c>
      <c r="J113" s="355">
        <v>909942.17</v>
      </c>
      <c r="K113" s="353"/>
      <c r="L113" s="531">
        <f t="shared" si="3"/>
        <v>909942.17</v>
      </c>
      <c r="M113" s="529">
        <f t="shared" si="4"/>
        <v>4046520.5500000003</v>
      </c>
      <c r="N113" s="357"/>
    </row>
    <row r="114" spans="1:14" x14ac:dyDescent="0.35">
      <c r="A114" s="50" t="s">
        <v>335</v>
      </c>
      <c r="B114" s="355">
        <v>396482.5</v>
      </c>
      <c r="C114" s="355">
        <v>1249358.6200000001</v>
      </c>
      <c r="D114" s="355">
        <v>13946.92</v>
      </c>
      <c r="E114" s="355">
        <v>98978</v>
      </c>
      <c r="F114" s="355"/>
      <c r="G114" s="355"/>
      <c r="H114" s="528"/>
      <c r="I114" s="529">
        <f t="shared" si="5"/>
        <v>1758766.04</v>
      </c>
      <c r="J114" s="355">
        <v>598560.01</v>
      </c>
      <c r="K114" s="353"/>
      <c r="L114" s="531">
        <f t="shared" si="3"/>
        <v>598560.01</v>
      </c>
      <c r="M114" s="529">
        <f t="shared" si="4"/>
        <v>2357326.0499999998</v>
      </c>
      <c r="N114" s="357"/>
    </row>
    <row r="115" spans="1:14" x14ac:dyDescent="0.35">
      <c r="A115" s="50" t="s">
        <v>336</v>
      </c>
      <c r="B115" s="355">
        <v>468336.5</v>
      </c>
      <c r="C115" s="355">
        <v>954764.48</v>
      </c>
      <c r="D115" s="355">
        <v>21038.38</v>
      </c>
      <c r="E115" s="355">
        <v>200869.52</v>
      </c>
      <c r="F115" s="355"/>
      <c r="G115" s="355"/>
      <c r="H115" s="528"/>
      <c r="I115" s="529">
        <f t="shared" si="5"/>
        <v>1645008.88</v>
      </c>
      <c r="J115" s="355">
        <v>976680.8</v>
      </c>
      <c r="K115" s="353"/>
      <c r="L115" s="531">
        <f t="shared" si="3"/>
        <v>976680.8</v>
      </c>
      <c r="M115" s="529">
        <f t="shared" si="4"/>
        <v>2621689.6799999997</v>
      </c>
      <c r="N115" s="357"/>
    </row>
    <row r="116" spans="1:14" x14ac:dyDescent="0.35">
      <c r="A116" s="50" t="s">
        <v>337</v>
      </c>
      <c r="B116" s="355">
        <v>1602196.82</v>
      </c>
      <c r="C116" s="355">
        <v>1408134.98</v>
      </c>
      <c r="D116" s="355">
        <v>448194.2</v>
      </c>
      <c r="E116" s="355">
        <v>136290</v>
      </c>
      <c r="F116" s="570">
        <v>6530</v>
      </c>
      <c r="G116" s="355"/>
      <c r="H116" s="528"/>
      <c r="I116" s="529">
        <f t="shared" si="5"/>
        <v>3601346</v>
      </c>
      <c r="J116" s="355">
        <v>1603663.69</v>
      </c>
      <c r="K116" s="353"/>
      <c r="L116" s="531">
        <f t="shared" si="3"/>
        <v>1603663.69</v>
      </c>
      <c r="M116" s="529">
        <f t="shared" si="4"/>
        <v>5205009.6899999995</v>
      </c>
      <c r="N116" s="357"/>
    </row>
    <row r="117" spans="1:14" x14ac:dyDescent="0.35">
      <c r="A117" s="50" t="s">
        <v>338</v>
      </c>
      <c r="B117" s="355">
        <v>480156</v>
      </c>
      <c r="C117" s="355">
        <v>403956.12</v>
      </c>
      <c r="D117" s="355">
        <v>137468.31</v>
      </c>
      <c r="E117" s="355">
        <v>143040</v>
      </c>
      <c r="F117" s="355"/>
      <c r="G117" s="355"/>
      <c r="H117" s="528">
        <v>1</v>
      </c>
      <c r="I117" s="529">
        <f t="shared" si="5"/>
        <v>1164621.43</v>
      </c>
      <c r="J117" s="355">
        <v>850410.82</v>
      </c>
      <c r="K117" s="353"/>
      <c r="L117" s="531">
        <f t="shared" si="3"/>
        <v>850410.82</v>
      </c>
      <c r="M117" s="529">
        <f t="shared" si="4"/>
        <v>2015032.25</v>
      </c>
      <c r="N117" s="357"/>
    </row>
    <row r="118" spans="1:14" x14ac:dyDescent="0.35">
      <c r="A118" s="50" t="s">
        <v>339</v>
      </c>
      <c r="B118" s="355">
        <v>638004.68999999994</v>
      </c>
      <c r="C118" s="355">
        <v>506663.25</v>
      </c>
      <c r="D118" s="355">
        <v>24333.27</v>
      </c>
      <c r="E118" s="355">
        <v>266812</v>
      </c>
      <c r="F118" s="355"/>
      <c r="G118" s="355"/>
      <c r="H118" s="528">
        <v>1</v>
      </c>
      <c r="I118" s="529">
        <f t="shared" si="5"/>
        <v>1435814.21</v>
      </c>
      <c r="J118" s="355">
        <v>756948.52</v>
      </c>
      <c r="K118" s="353"/>
      <c r="L118" s="531">
        <f t="shared" si="3"/>
        <v>756948.52</v>
      </c>
      <c r="M118" s="529">
        <f t="shared" si="4"/>
        <v>2192762.73</v>
      </c>
      <c r="N118" s="357"/>
    </row>
    <row r="119" spans="1:14" x14ac:dyDescent="0.35">
      <c r="A119" s="50" t="s">
        <v>340</v>
      </c>
      <c r="B119" s="355">
        <v>195571.8</v>
      </c>
      <c r="C119" s="355">
        <v>372690.07</v>
      </c>
      <c r="D119" s="355">
        <v>13946.92</v>
      </c>
      <c r="E119" s="355">
        <v>230930.99</v>
      </c>
      <c r="F119" s="355"/>
      <c r="G119" s="355"/>
      <c r="H119" s="528"/>
      <c r="I119" s="529">
        <f t="shared" si="5"/>
        <v>813139.78</v>
      </c>
      <c r="J119" s="355">
        <v>927008.85</v>
      </c>
      <c r="K119" s="353"/>
      <c r="L119" s="531">
        <f t="shared" si="3"/>
        <v>927008.85</v>
      </c>
      <c r="M119" s="529">
        <f t="shared" si="4"/>
        <v>1740148.63</v>
      </c>
      <c r="N119" s="357"/>
    </row>
    <row r="120" spans="1:14" x14ac:dyDescent="0.35">
      <c r="A120" s="50" t="s">
        <v>341</v>
      </c>
      <c r="B120" s="355">
        <v>762584</v>
      </c>
      <c r="C120" s="355">
        <v>301389</v>
      </c>
      <c r="D120" s="355">
        <v>282865.23</v>
      </c>
      <c r="E120" s="355">
        <v>343800</v>
      </c>
      <c r="F120" s="355"/>
      <c r="G120" s="355"/>
      <c r="H120" s="528"/>
      <c r="I120" s="529">
        <f t="shared" si="5"/>
        <v>1690638.23</v>
      </c>
      <c r="J120" s="355">
        <v>495466.26</v>
      </c>
      <c r="K120" s="353"/>
      <c r="L120" s="531">
        <f t="shared" si="3"/>
        <v>495466.26</v>
      </c>
      <c r="M120" s="529">
        <f t="shared" si="4"/>
        <v>2186104.4900000002</v>
      </c>
      <c r="N120" s="357"/>
    </row>
    <row r="121" spans="1:14" x14ac:dyDescent="0.35">
      <c r="A121" s="47" t="s">
        <v>422</v>
      </c>
      <c r="B121" s="355">
        <v>1496297.75</v>
      </c>
      <c r="C121" s="355">
        <v>1411008.02</v>
      </c>
      <c r="D121" s="355">
        <v>4667950.59</v>
      </c>
      <c r="E121" s="355">
        <v>7994.98</v>
      </c>
      <c r="F121" s="570">
        <v>74311</v>
      </c>
      <c r="G121" s="355"/>
      <c r="H121" s="528"/>
      <c r="I121" s="529">
        <f t="shared" si="5"/>
        <v>7657562.3399999999</v>
      </c>
      <c r="J121" s="355">
        <v>60814286.909999996</v>
      </c>
      <c r="K121" s="353"/>
      <c r="L121" s="531">
        <f t="shared" si="3"/>
        <v>60814286.909999996</v>
      </c>
      <c r="M121" s="529">
        <f t="shared" si="4"/>
        <v>68471849.25</v>
      </c>
      <c r="N121" s="357"/>
    </row>
    <row r="122" spans="1:14" x14ac:dyDescent="0.35">
      <c r="A122" s="47" t="s">
        <v>423</v>
      </c>
      <c r="B122" s="355">
        <v>6683701.29</v>
      </c>
      <c r="C122" s="355">
        <v>28429357.330000009</v>
      </c>
      <c r="D122" s="355">
        <v>5427663.5000000009</v>
      </c>
      <c r="E122" s="355">
        <v>3240601.74</v>
      </c>
      <c r="F122" s="570">
        <v>835350</v>
      </c>
      <c r="G122" s="355"/>
      <c r="H122" s="528"/>
      <c r="I122" s="529">
        <f t="shared" si="5"/>
        <v>44616673.860000014</v>
      </c>
      <c r="J122" s="355">
        <v>17410495.850000001</v>
      </c>
      <c r="K122" s="353"/>
      <c r="L122" s="531">
        <f t="shared" si="3"/>
        <v>17410495.850000001</v>
      </c>
      <c r="M122" s="529">
        <f t="shared" si="4"/>
        <v>62027169.710000016</v>
      </c>
      <c r="N122" s="357"/>
    </row>
    <row r="123" spans="1:14" ht="42" x14ac:dyDescent="0.35">
      <c r="A123" s="47" t="s">
        <v>424</v>
      </c>
      <c r="B123" s="355">
        <v>1994193</v>
      </c>
      <c r="C123" s="355">
        <v>3356161.4</v>
      </c>
      <c r="D123" s="355">
        <v>2589603.41</v>
      </c>
      <c r="E123" s="355">
        <v>134586</v>
      </c>
      <c r="F123" s="570">
        <v>4900</v>
      </c>
      <c r="G123" s="355"/>
      <c r="H123" s="528">
        <v>8</v>
      </c>
      <c r="I123" s="529">
        <f t="shared" si="5"/>
        <v>8079451.8100000005</v>
      </c>
      <c r="J123" s="355">
        <v>2631820.4500000002</v>
      </c>
      <c r="K123" s="353"/>
      <c r="L123" s="531">
        <f t="shared" si="3"/>
        <v>2631820.4500000002</v>
      </c>
      <c r="M123" s="529">
        <f t="shared" si="4"/>
        <v>10711272.260000002</v>
      </c>
      <c r="N123" s="357"/>
    </row>
    <row r="124" spans="1:14" ht="42" x14ac:dyDescent="0.35">
      <c r="A124" s="47" t="s">
        <v>425</v>
      </c>
      <c r="B124" s="355">
        <v>1475003.28</v>
      </c>
      <c r="C124" s="355">
        <v>1880163.15</v>
      </c>
      <c r="D124" s="355">
        <v>1121870.28</v>
      </c>
      <c r="E124" s="355">
        <v>91658</v>
      </c>
      <c r="F124" s="355"/>
      <c r="G124" s="355"/>
      <c r="H124" s="528"/>
      <c r="I124" s="529">
        <f t="shared" si="5"/>
        <v>4568694.71</v>
      </c>
      <c r="J124" s="355">
        <v>1361977.5</v>
      </c>
      <c r="K124" s="353"/>
      <c r="L124" s="531">
        <f t="shared" si="3"/>
        <v>1361977.5</v>
      </c>
      <c r="M124" s="529">
        <f t="shared" si="4"/>
        <v>5930672.21</v>
      </c>
      <c r="N124" s="357"/>
    </row>
    <row r="125" spans="1:14" ht="42" x14ac:dyDescent="0.35">
      <c r="A125" s="47" t="s">
        <v>426</v>
      </c>
      <c r="B125" s="355">
        <v>1301268</v>
      </c>
      <c r="C125" s="355">
        <v>2519242.5699999998</v>
      </c>
      <c r="D125" s="355">
        <v>1054529.81</v>
      </c>
      <c r="E125" s="355">
        <v>103878</v>
      </c>
      <c r="F125" s="355"/>
      <c r="G125" s="355"/>
      <c r="H125" s="528"/>
      <c r="I125" s="529">
        <f t="shared" si="5"/>
        <v>4978918.38</v>
      </c>
      <c r="J125" s="355">
        <v>3666342.05</v>
      </c>
      <c r="K125" s="353"/>
      <c r="L125" s="531">
        <f t="shared" si="3"/>
        <v>3666342.05</v>
      </c>
      <c r="M125" s="529">
        <f t="shared" si="4"/>
        <v>8645260.4299999997</v>
      </c>
      <c r="N125" s="357"/>
    </row>
    <row r="126" spans="1:14" x14ac:dyDescent="0.35">
      <c r="A126" s="47" t="s">
        <v>427</v>
      </c>
      <c r="B126" s="355">
        <v>728396</v>
      </c>
      <c r="C126" s="355">
        <v>1016700.48</v>
      </c>
      <c r="D126" s="355">
        <v>196888.07</v>
      </c>
      <c r="E126" s="355">
        <v>120998</v>
      </c>
      <c r="F126" s="355"/>
      <c r="G126" s="355"/>
      <c r="H126" s="528"/>
      <c r="I126" s="529">
        <f t="shared" si="5"/>
        <v>2062982.55</v>
      </c>
      <c r="J126" s="355">
        <v>1492502.12</v>
      </c>
      <c r="K126" s="353"/>
      <c r="L126" s="531">
        <f t="shared" si="3"/>
        <v>1492502.12</v>
      </c>
      <c r="M126" s="529">
        <f t="shared" si="4"/>
        <v>3555484.67</v>
      </c>
      <c r="N126" s="357"/>
    </row>
    <row r="127" spans="1:14" ht="42" x14ac:dyDescent="0.35">
      <c r="A127" s="47" t="s">
        <v>428</v>
      </c>
      <c r="B127" s="355">
        <v>2249201</v>
      </c>
      <c r="C127" s="355">
        <v>9314528.1899999976</v>
      </c>
      <c r="D127" s="355">
        <v>446125.35</v>
      </c>
      <c r="E127" s="355">
        <v>413094</v>
      </c>
      <c r="F127" s="570">
        <v>142000</v>
      </c>
      <c r="G127" s="355"/>
      <c r="H127" s="528">
        <v>12040.96</v>
      </c>
      <c r="I127" s="529">
        <f t="shared" si="5"/>
        <v>12576989.499999998</v>
      </c>
      <c r="J127" s="355">
        <v>1494473.54</v>
      </c>
      <c r="K127" s="353"/>
      <c r="L127" s="531">
        <f t="shared" si="3"/>
        <v>1494473.54</v>
      </c>
      <c r="M127" s="529">
        <f t="shared" si="4"/>
        <v>14071463.039999999</v>
      </c>
      <c r="N127" s="357"/>
    </row>
    <row r="128" spans="1:14" ht="42" x14ac:dyDescent="0.35">
      <c r="A128" s="47" t="s">
        <v>429</v>
      </c>
      <c r="B128" s="355">
        <v>8849993.75</v>
      </c>
      <c r="C128" s="355">
        <v>9343139.7799999993</v>
      </c>
      <c r="D128" s="355">
        <v>1153924.03</v>
      </c>
      <c r="E128" s="355">
        <v>313693</v>
      </c>
      <c r="F128" s="570">
        <v>5000</v>
      </c>
      <c r="G128" s="355"/>
      <c r="H128" s="528"/>
      <c r="I128" s="529">
        <f t="shared" si="5"/>
        <v>19665750.560000002</v>
      </c>
      <c r="J128" s="355">
        <v>5340360.72</v>
      </c>
      <c r="K128" s="353"/>
      <c r="L128" s="531">
        <f t="shared" si="3"/>
        <v>5340360.72</v>
      </c>
      <c r="M128" s="529">
        <f t="shared" si="4"/>
        <v>25006111.280000001</v>
      </c>
      <c r="N128" s="357"/>
    </row>
    <row r="129" spans="1:14" ht="42" x14ac:dyDescent="0.35">
      <c r="A129" s="47" t="s">
        <v>430</v>
      </c>
      <c r="B129" s="355">
        <v>4085003.45</v>
      </c>
      <c r="C129" s="355">
        <v>1431245.06</v>
      </c>
      <c r="D129" s="355">
        <v>866231.62</v>
      </c>
      <c r="E129" s="355">
        <v>784056</v>
      </c>
      <c r="F129" s="355"/>
      <c r="G129" s="355"/>
      <c r="H129" s="528">
        <v>5000</v>
      </c>
      <c r="I129" s="529">
        <f t="shared" si="5"/>
        <v>7171536.1299999999</v>
      </c>
      <c r="J129" s="355">
        <v>3531739.81</v>
      </c>
      <c r="K129" s="353"/>
      <c r="L129" s="531">
        <f t="shared" si="3"/>
        <v>3531739.81</v>
      </c>
      <c r="M129" s="529">
        <f t="shared" si="4"/>
        <v>10703275.939999999</v>
      </c>
      <c r="N129" s="357"/>
    </row>
    <row r="130" spans="1:14" ht="42" x14ac:dyDescent="0.35">
      <c r="A130" s="47" t="s">
        <v>431</v>
      </c>
      <c r="B130" s="355">
        <v>4110092.25</v>
      </c>
      <c r="C130" s="355">
        <v>4061207.88</v>
      </c>
      <c r="D130" s="355">
        <v>913908.22</v>
      </c>
      <c r="E130" s="355">
        <v>859129.01</v>
      </c>
      <c r="F130" s="355"/>
      <c r="G130" s="355"/>
      <c r="H130" s="528"/>
      <c r="I130" s="529">
        <f t="shared" si="5"/>
        <v>9944337.3599999994</v>
      </c>
      <c r="J130" s="355">
        <v>3540448.98</v>
      </c>
      <c r="K130" s="353"/>
      <c r="L130" s="531">
        <f t="shared" si="3"/>
        <v>3540448.98</v>
      </c>
      <c r="M130" s="529">
        <f t="shared" si="4"/>
        <v>13484786.34</v>
      </c>
      <c r="N130" s="357"/>
    </row>
    <row r="131" spans="1:14" ht="42" x14ac:dyDescent="0.35">
      <c r="A131" s="47" t="s">
        <v>432</v>
      </c>
      <c r="B131" s="355">
        <v>5263637.26</v>
      </c>
      <c r="C131" s="355">
        <v>3825531.01</v>
      </c>
      <c r="D131" s="355">
        <v>1047439.55</v>
      </c>
      <c r="E131" s="355">
        <v>788233</v>
      </c>
      <c r="F131" s="355"/>
      <c r="G131" s="355"/>
      <c r="H131" s="528"/>
      <c r="I131" s="529">
        <f t="shared" si="5"/>
        <v>10924840.82</v>
      </c>
      <c r="J131" s="355">
        <v>4758635.04</v>
      </c>
      <c r="K131" s="353"/>
      <c r="L131" s="531">
        <f t="shared" si="3"/>
        <v>4758635.04</v>
      </c>
      <c r="M131" s="529">
        <f t="shared" si="4"/>
        <v>15683475.859999999</v>
      </c>
      <c r="N131" s="357"/>
    </row>
    <row r="132" spans="1:14" ht="42" x14ac:dyDescent="0.35">
      <c r="A132" s="47" t="s">
        <v>433</v>
      </c>
      <c r="B132" s="355">
        <v>4738687.3499999996</v>
      </c>
      <c r="C132" s="355">
        <v>2666470.29</v>
      </c>
      <c r="D132" s="355">
        <v>699846.28</v>
      </c>
      <c r="E132" s="355">
        <v>818291</v>
      </c>
      <c r="F132" s="355"/>
      <c r="G132" s="355"/>
      <c r="H132" s="528"/>
      <c r="I132" s="529">
        <f t="shared" si="5"/>
        <v>8923294.9199999999</v>
      </c>
      <c r="J132" s="355">
        <v>6730149.5199999996</v>
      </c>
      <c r="K132" s="353"/>
      <c r="L132" s="531">
        <f t="shared" si="3"/>
        <v>6730149.5199999996</v>
      </c>
      <c r="M132" s="529">
        <f t="shared" si="4"/>
        <v>15653444.439999999</v>
      </c>
      <c r="N132" s="357"/>
    </row>
    <row r="133" spans="1:14" ht="42" x14ac:dyDescent="0.35">
      <c r="A133" s="47" t="s">
        <v>434</v>
      </c>
      <c r="B133" s="355">
        <v>3084425</v>
      </c>
      <c r="C133" s="355">
        <v>1380524.06</v>
      </c>
      <c r="D133" s="355">
        <v>675058.13</v>
      </c>
      <c r="E133" s="355">
        <v>516063.9</v>
      </c>
      <c r="F133" s="570">
        <v>12824</v>
      </c>
      <c r="G133" s="355"/>
      <c r="H133" s="528"/>
      <c r="I133" s="529">
        <f t="shared" si="5"/>
        <v>5668895.0900000008</v>
      </c>
      <c r="J133" s="355">
        <v>2397259.29</v>
      </c>
      <c r="K133" s="353"/>
      <c r="L133" s="531">
        <f t="shared" si="3"/>
        <v>2397259.29</v>
      </c>
      <c r="M133" s="529">
        <f t="shared" si="4"/>
        <v>8066154.3800000008</v>
      </c>
      <c r="N133" s="357"/>
    </row>
    <row r="134" spans="1:14" ht="42" x14ac:dyDescent="0.35">
      <c r="A134" s="47" t="s">
        <v>435</v>
      </c>
      <c r="B134" s="355">
        <v>7676917</v>
      </c>
      <c r="C134" s="355">
        <v>3973382.86</v>
      </c>
      <c r="D134" s="355">
        <v>729039.77</v>
      </c>
      <c r="E134" s="355">
        <v>779771</v>
      </c>
      <c r="F134" s="355"/>
      <c r="G134" s="355"/>
      <c r="H134" s="528"/>
      <c r="I134" s="529">
        <f t="shared" si="5"/>
        <v>13159110.629999999</v>
      </c>
      <c r="J134" s="355">
        <v>7186229.8099999996</v>
      </c>
      <c r="K134" s="353"/>
      <c r="L134" s="531">
        <f t="shared" si="3"/>
        <v>7186229.8099999996</v>
      </c>
      <c r="M134" s="529">
        <f t="shared" si="4"/>
        <v>20345340.439999998</v>
      </c>
      <c r="N134" s="357"/>
    </row>
    <row r="135" spans="1:14" ht="42" x14ac:dyDescent="0.35">
      <c r="A135" s="47" t="s">
        <v>436</v>
      </c>
      <c r="B135" s="355">
        <v>4736224.87</v>
      </c>
      <c r="C135" s="355">
        <v>2184920.2799999998</v>
      </c>
      <c r="D135" s="355">
        <v>1080253.18</v>
      </c>
      <c r="E135" s="355">
        <v>492841</v>
      </c>
      <c r="F135" s="570">
        <v>2300</v>
      </c>
      <c r="G135" s="355"/>
      <c r="H135" s="528">
        <v>1</v>
      </c>
      <c r="I135" s="529">
        <f t="shared" si="5"/>
        <v>8496540.3300000001</v>
      </c>
      <c r="J135" s="355">
        <v>1764351.67</v>
      </c>
      <c r="K135" s="353"/>
      <c r="L135" s="531">
        <f t="shared" ref="L135:L198" si="6">SUM(J135:K135)</f>
        <v>1764351.67</v>
      </c>
      <c r="M135" s="529">
        <f t="shared" ref="M135:M198" si="7">+I135+L135</f>
        <v>10260892</v>
      </c>
      <c r="N135" s="357"/>
    </row>
    <row r="136" spans="1:14" ht="42" x14ac:dyDescent="0.35">
      <c r="A136" s="47" t="s">
        <v>437</v>
      </c>
      <c r="B136" s="355">
        <v>3212215.25</v>
      </c>
      <c r="C136" s="355">
        <v>21821216.140000004</v>
      </c>
      <c r="D136" s="355">
        <v>3111524.74</v>
      </c>
      <c r="E136" s="355">
        <v>690626</v>
      </c>
      <c r="F136" s="570">
        <v>195900</v>
      </c>
      <c r="G136" s="355"/>
      <c r="H136" s="528">
        <v>7523</v>
      </c>
      <c r="I136" s="529">
        <f t="shared" ref="I136:I199" si="8">SUM(B136:H136)</f>
        <v>29039005.130000003</v>
      </c>
      <c r="J136" s="355">
        <v>2931600.02</v>
      </c>
      <c r="K136" s="353"/>
      <c r="L136" s="531">
        <f t="shared" si="6"/>
        <v>2931600.02</v>
      </c>
      <c r="M136" s="529">
        <f t="shared" si="7"/>
        <v>31970605.150000002</v>
      </c>
      <c r="N136" s="357"/>
    </row>
    <row r="137" spans="1:14" ht="42" x14ac:dyDescent="0.35">
      <c r="A137" s="47" t="s">
        <v>438</v>
      </c>
      <c r="B137" s="355">
        <v>3209020.67</v>
      </c>
      <c r="C137" s="355">
        <v>4184701.89</v>
      </c>
      <c r="D137" s="355">
        <v>1181826.77</v>
      </c>
      <c r="E137" s="355">
        <v>828630</v>
      </c>
      <c r="F137" s="355"/>
      <c r="G137" s="355"/>
      <c r="H137" s="528"/>
      <c r="I137" s="529">
        <f t="shared" si="8"/>
        <v>9404179.3300000001</v>
      </c>
      <c r="J137" s="355">
        <v>2343398.21</v>
      </c>
      <c r="K137" s="353"/>
      <c r="L137" s="531">
        <f t="shared" si="6"/>
        <v>2343398.21</v>
      </c>
      <c r="M137" s="529">
        <f t="shared" si="7"/>
        <v>11747577.539999999</v>
      </c>
      <c r="N137" s="357"/>
    </row>
    <row r="138" spans="1:14" x14ac:dyDescent="0.35">
      <c r="A138" s="47" t="s">
        <v>439</v>
      </c>
      <c r="B138" s="355">
        <v>2177202</v>
      </c>
      <c r="C138" s="355">
        <v>24933258.010000013</v>
      </c>
      <c r="D138" s="355">
        <v>1039973.16</v>
      </c>
      <c r="E138" s="355">
        <v>966712</v>
      </c>
      <c r="F138" s="570">
        <v>1281630</v>
      </c>
      <c r="G138" s="355"/>
      <c r="H138" s="528">
        <v>2</v>
      </c>
      <c r="I138" s="529">
        <f t="shared" si="8"/>
        <v>30398777.170000013</v>
      </c>
      <c r="J138" s="355">
        <v>10174580.91</v>
      </c>
      <c r="K138" s="353"/>
      <c r="L138" s="531">
        <f t="shared" si="6"/>
        <v>10174580.91</v>
      </c>
      <c r="M138" s="529">
        <f t="shared" si="7"/>
        <v>40573358.080000013</v>
      </c>
      <c r="N138" s="357"/>
    </row>
    <row r="139" spans="1:14" x14ac:dyDescent="0.35">
      <c r="A139" s="50" t="s">
        <v>440</v>
      </c>
      <c r="B139" s="355">
        <v>676895</v>
      </c>
      <c r="C139" s="355">
        <v>1873241.09</v>
      </c>
      <c r="D139" s="355">
        <v>9309.68</v>
      </c>
      <c r="E139" s="355">
        <v>169878</v>
      </c>
      <c r="F139" s="570">
        <v>446840</v>
      </c>
      <c r="G139" s="355"/>
      <c r="H139" s="528"/>
      <c r="I139" s="529">
        <f t="shared" si="8"/>
        <v>3176163.77</v>
      </c>
      <c r="J139" s="355">
        <v>1544912.17</v>
      </c>
      <c r="K139" s="353"/>
      <c r="L139" s="531">
        <f t="shared" si="6"/>
        <v>1544912.17</v>
      </c>
      <c r="M139" s="529">
        <f t="shared" si="7"/>
        <v>4721075.9399999995</v>
      </c>
      <c r="N139" s="357"/>
    </row>
    <row r="140" spans="1:14" x14ac:dyDescent="0.35">
      <c r="A140" s="47" t="s">
        <v>441</v>
      </c>
      <c r="B140" s="355">
        <v>2352477.36</v>
      </c>
      <c r="C140" s="355">
        <v>3738994.26</v>
      </c>
      <c r="D140" s="355">
        <v>960412.01</v>
      </c>
      <c r="E140" s="355">
        <v>939619.19</v>
      </c>
      <c r="F140" s="570">
        <v>1038636</v>
      </c>
      <c r="G140" s="355"/>
      <c r="H140" s="528"/>
      <c r="I140" s="529">
        <f t="shared" si="8"/>
        <v>9030138.8199999984</v>
      </c>
      <c r="J140" s="355">
        <v>10384940</v>
      </c>
      <c r="K140" s="353"/>
      <c r="L140" s="531">
        <f t="shared" si="6"/>
        <v>10384940</v>
      </c>
      <c r="M140" s="529">
        <f t="shared" si="7"/>
        <v>19415078.82</v>
      </c>
      <c r="N140" s="357"/>
    </row>
    <row r="141" spans="1:14" x14ac:dyDescent="0.35">
      <c r="A141" s="50" t="s">
        <v>442</v>
      </c>
      <c r="B141" s="355">
        <v>1652431.32</v>
      </c>
      <c r="C141" s="355">
        <v>1659016.22</v>
      </c>
      <c r="D141" s="355">
        <v>33606.839999999997</v>
      </c>
      <c r="E141" s="355">
        <v>96648.01</v>
      </c>
      <c r="F141" s="570">
        <v>214650.85</v>
      </c>
      <c r="G141" s="355"/>
      <c r="H141" s="528"/>
      <c r="I141" s="529">
        <f t="shared" si="8"/>
        <v>3656353.2399999998</v>
      </c>
      <c r="J141" s="355">
        <v>3117974.59</v>
      </c>
      <c r="K141" s="353"/>
      <c r="L141" s="531">
        <f t="shared" si="6"/>
        <v>3117974.59</v>
      </c>
      <c r="M141" s="529">
        <f t="shared" si="7"/>
        <v>6774327.8300000001</v>
      </c>
      <c r="N141" s="357"/>
    </row>
    <row r="142" spans="1:14" x14ac:dyDescent="0.35">
      <c r="A142" s="50" t="s">
        <v>443</v>
      </c>
      <c r="B142" s="355">
        <v>5663665</v>
      </c>
      <c r="C142" s="355">
        <v>15404384.490000004</v>
      </c>
      <c r="D142" s="355">
        <v>3365238.11</v>
      </c>
      <c r="E142" s="355">
        <v>512823.4</v>
      </c>
      <c r="F142" s="570">
        <v>17500</v>
      </c>
      <c r="G142" s="355"/>
      <c r="H142" s="528"/>
      <c r="I142" s="529">
        <f t="shared" si="8"/>
        <v>24963611</v>
      </c>
      <c r="J142" s="355">
        <v>6326060.5800000001</v>
      </c>
      <c r="K142" s="353"/>
      <c r="L142" s="531">
        <f t="shared" si="6"/>
        <v>6326060.5800000001</v>
      </c>
      <c r="M142" s="529">
        <f t="shared" si="7"/>
        <v>31289671.579999998</v>
      </c>
      <c r="N142" s="357"/>
    </row>
    <row r="143" spans="1:14" x14ac:dyDescent="0.35">
      <c r="A143" s="47" t="s">
        <v>444</v>
      </c>
      <c r="B143" s="355">
        <v>2929394.65</v>
      </c>
      <c r="C143" s="355">
        <v>2722945.79</v>
      </c>
      <c r="D143" s="355">
        <v>1046857.09</v>
      </c>
      <c r="E143" s="355">
        <v>1404379</v>
      </c>
      <c r="F143" s="570">
        <v>1375309.86</v>
      </c>
      <c r="G143" s="355"/>
      <c r="H143" s="528">
        <v>891009.87</v>
      </c>
      <c r="I143" s="529">
        <f t="shared" si="8"/>
        <v>10369896.259999998</v>
      </c>
      <c r="J143" s="355">
        <v>11874754.51</v>
      </c>
      <c r="K143" s="353"/>
      <c r="L143" s="531">
        <f t="shared" si="6"/>
        <v>11874754.51</v>
      </c>
      <c r="M143" s="529">
        <f t="shared" si="7"/>
        <v>22244650.769999996</v>
      </c>
      <c r="N143" s="357"/>
    </row>
    <row r="144" spans="1:14" x14ac:dyDescent="0.35">
      <c r="A144" s="37" t="s">
        <v>445</v>
      </c>
      <c r="B144" s="355">
        <v>5600698</v>
      </c>
      <c r="C144" s="355">
        <v>10097896.290000003</v>
      </c>
      <c r="D144" s="355">
        <v>4731908.87</v>
      </c>
      <c r="E144" s="355">
        <v>484931</v>
      </c>
      <c r="F144" s="570">
        <v>994723</v>
      </c>
      <c r="G144" s="10"/>
      <c r="H144" s="528"/>
      <c r="I144" s="529">
        <f t="shared" si="8"/>
        <v>21910157.160000004</v>
      </c>
      <c r="J144" s="355">
        <v>4901922.18</v>
      </c>
      <c r="K144" s="353"/>
      <c r="L144" s="531">
        <f t="shared" si="6"/>
        <v>4901922.18</v>
      </c>
      <c r="M144" s="529">
        <f t="shared" si="7"/>
        <v>26812079.340000004</v>
      </c>
      <c r="N144" s="357"/>
    </row>
    <row r="145" spans="1:14" x14ac:dyDescent="0.35">
      <c r="A145" s="50" t="s">
        <v>446</v>
      </c>
      <c r="B145" s="355">
        <v>1768777</v>
      </c>
      <c r="C145" s="355">
        <v>3316384.73</v>
      </c>
      <c r="D145" s="355">
        <v>912348.47</v>
      </c>
      <c r="E145" s="355">
        <v>1800988</v>
      </c>
      <c r="F145" s="570">
        <v>1203414</v>
      </c>
      <c r="G145" s="10"/>
      <c r="H145" s="528"/>
      <c r="I145" s="529">
        <f t="shared" si="8"/>
        <v>9001912.1999999993</v>
      </c>
      <c r="J145" s="355">
        <v>11534509.699999999</v>
      </c>
      <c r="K145" s="353"/>
      <c r="L145" s="531">
        <f t="shared" si="6"/>
        <v>11534509.699999999</v>
      </c>
      <c r="M145" s="529">
        <f t="shared" si="7"/>
        <v>20536421.899999999</v>
      </c>
      <c r="N145" s="357"/>
    </row>
    <row r="146" spans="1:14" x14ac:dyDescent="0.35">
      <c r="A146" s="50" t="s">
        <v>447</v>
      </c>
      <c r="B146" s="355">
        <v>670592.5</v>
      </c>
      <c r="C146" s="355">
        <v>1411671.39</v>
      </c>
      <c r="D146" s="355">
        <v>92485.16</v>
      </c>
      <c r="E146" s="355">
        <v>197058</v>
      </c>
      <c r="F146" s="570">
        <v>622440</v>
      </c>
      <c r="G146" s="10"/>
      <c r="H146" s="528">
        <v>1</v>
      </c>
      <c r="I146" s="529">
        <f t="shared" si="8"/>
        <v>2994248.05</v>
      </c>
      <c r="J146" s="355">
        <v>10673197.390000001</v>
      </c>
      <c r="K146" s="353"/>
      <c r="L146" s="531">
        <f t="shared" si="6"/>
        <v>10673197.390000001</v>
      </c>
      <c r="M146" s="529">
        <f t="shared" si="7"/>
        <v>13667445.440000001</v>
      </c>
      <c r="N146" s="357"/>
    </row>
    <row r="147" spans="1:14" x14ac:dyDescent="0.35">
      <c r="A147" s="37" t="s">
        <v>448</v>
      </c>
      <c r="B147" s="355">
        <v>5091038.5</v>
      </c>
      <c r="C147" s="355">
        <v>8554584.9800000004</v>
      </c>
      <c r="D147" s="355">
        <v>6093131.919999999</v>
      </c>
      <c r="E147" s="355">
        <v>546543.05000000005</v>
      </c>
      <c r="F147" s="570">
        <v>76249</v>
      </c>
      <c r="G147" s="10"/>
      <c r="H147" s="528"/>
      <c r="I147" s="529">
        <f t="shared" si="8"/>
        <v>20361547.449999999</v>
      </c>
      <c r="J147" s="355">
        <v>12274064.449999999</v>
      </c>
      <c r="K147" s="353"/>
      <c r="L147" s="531">
        <f t="shared" si="6"/>
        <v>12274064.449999999</v>
      </c>
      <c r="M147" s="529">
        <f t="shared" si="7"/>
        <v>32635611.899999999</v>
      </c>
      <c r="N147" s="357"/>
    </row>
    <row r="148" spans="1:14" x14ac:dyDescent="0.35">
      <c r="A148" s="47" t="s">
        <v>449</v>
      </c>
      <c r="B148" s="355">
        <v>2291624.4</v>
      </c>
      <c r="C148" s="355">
        <v>6848001.2600000007</v>
      </c>
      <c r="D148" s="355">
        <v>1702522.42</v>
      </c>
      <c r="E148" s="355">
        <v>1163052.29</v>
      </c>
      <c r="F148" s="570">
        <v>1324639.03</v>
      </c>
      <c r="G148" s="10"/>
      <c r="H148" s="528">
        <v>38042</v>
      </c>
      <c r="I148" s="529">
        <f t="shared" si="8"/>
        <v>13367881.4</v>
      </c>
      <c r="J148" s="355">
        <v>12565708.18</v>
      </c>
      <c r="K148" s="353"/>
      <c r="L148" s="531">
        <f t="shared" si="6"/>
        <v>12565708.18</v>
      </c>
      <c r="M148" s="529">
        <f t="shared" si="7"/>
        <v>25933589.579999998</v>
      </c>
      <c r="N148" s="357"/>
    </row>
    <row r="149" spans="1:14" x14ac:dyDescent="0.35">
      <c r="A149" s="50" t="s">
        <v>450</v>
      </c>
      <c r="B149" s="355">
        <v>1548803.5</v>
      </c>
      <c r="C149" s="355">
        <v>3115105.62</v>
      </c>
      <c r="D149" s="355">
        <v>1047546.83</v>
      </c>
      <c r="E149" s="355">
        <v>500136</v>
      </c>
      <c r="F149" s="570">
        <v>236675</v>
      </c>
      <c r="G149" s="10"/>
      <c r="H149" s="528">
        <v>85044</v>
      </c>
      <c r="I149" s="529">
        <f t="shared" si="8"/>
        <v>6533310.9500000002</v>
      </c>
      <c r="J149" s="355">
        <v>2031613.5</v>
      </c>
      <c r="K149" s="353"/>
      <c r="L149" s="531">
        <f t="shared" si="6"/>
        <v>2031613.5</v>
      </c>
      <c r="M149" s="529">
        <f t="shared" si="7"/>
        <v>8564924.4499999993</v>
      </c>
      <c r="N149" s="357"/>
    </row>
    <row r="150" spans="1:14" ht="42" x14ac:dyDescent="0.35">
      <c r="A150" s="51" t="s">
        <v>451</v>
      </c>
      <c r="B150" s="355">
        <v>5053822.5599999996</v>
      </c>
      <c r="C150" s="355">
        <v>8265327.5700000031</v>
      </c>
      <c r="D150" s="355">
        <v>4898972.4000000004</v>
      </c>
      <c r="E150" s="355">
        <v>792987.62</v>
      </c>
      <c r="F150" s="570">
        <v>4500</v>
      </c>
      <c r="G150" s="10"/>
      <c r="H150" s="528">
        <v>1</v>
      </c>
      <c r="I150" s="529">
        <f t="shared" si="8"/>
        <v>19015611.150000002</v>
      </c>
      <c r="J150" s="355">
        <v>9836782.3300000001</v>
      </c>
      <c r="K150" s="353"/>
      <c r="L150" s="531">
        <f t="shared" si="6"/>
        <v>9836782.3300000001</v>
      </c>
      <c r="M150" s="529">
        <f t="shared" si="7"/>
        <v>28852393.480000004</v>
      </c>
      <c r="N150" s="357"/>
    </row>
    <row r="151" spans="1:14" x14ac:dyDescent="0.35">
      <c r="A151" s="47" t="s">
        <v>452</v>
      </c>
      <c r="B151" s="355">
        <v>2018327.5</v>
      </c>
      <c r="C151" s="355">
        <v>5083517.62</v>
      </c>
      <c r="D151" s="355">
        <v>2180619.7200000002</v>
      </c>
      <c r="E151" s="355">
        <v>1125231.2</v>
      </c>
      <c r="F151" s="570">
        <v>756079.4</v>
      </c>
      <c r="G151" s="570">
        <v>143242.5</v>
      </c>
      <c r="H151" s="528">
        <v>2420052.42</v>
      </c>
      <c r="I151" s="529">
        <f t="shared" si="8"/>
        <v>13727070.359999999</v>
      </c>
      <c r="J151" s="355">
        <v>10158703.689999999</v>
      </c>
      <c r="K151" s="353"/>
      <c r="L151" s="531">
        <f t="shared" si="6"/>
        <v>10158703.689999999</v>
      </c>
      <c r="M151" s="529">
        <f t="shared" si="7"/>
        <v>23885774.049999997</v>
      </c>
      <c r="N151" s="357"/>
    </row>
    <row r="152" spans="1:14" x14ac:dyDescent="0.35">
      <c r="A152" s="51" t="s">
        <v>453</v>
      </c>
      <c r="B152" s="355">
        <v>1968532</v>
      </c>
      <c r="C152" s="355">
        <v>1631523.12</v>
      </c>
      <c r="D152" s="355">
        <v>479983.7</v>
      </c>
      <c r="E152" s="355">
        <v>296830</v>
      </c>
      <c r="F152" s="355"/>
      <c r="G152" s="355"/>
      <c r="H152" s="528">
        <v>174541</v>
      </c>
      <c r="I152" s="529">
        <f t="shared" si="8"/>
        <v>4551409.82</v>
      </c>
      <c r="J152" s="355">
        <v>4136185.46</v>
      </c>
      <c r="K152" s="353"/>
      <c r="L152" s="531">
        <f t="shared" si="6"/>
        <v>4136185.46</v>
      </c>
      <c r="M152" s="529">
        <f t="shared" si="7"/>
        <v>8687595.2800000012</v>
      </c>
      <c r="N152" s="357"/>
    </row>
    <row r="153" spans="1:14" ht="42" x14ac:dyDescent="0.35">
      <c r="A153" s="51" t="s">
        <v>454</v>
      </c>
      <c r="B153" s="355">
        <v>5393037.5</v>
      </c>
      <c r="C153" s="355">
        <v>10805820.550000001</v>
      </c>
      <c r="D153" s="355">
        <v>3338387.47</v>
      </c>
      <c r="E153" s="355">
        <v>611982.30000000005</v>
      </c>
      <c r="F153" s="10"/>
      <c r="G153" s="570">
        <v>25826.06</v>
      </c>
      <c r="H153" s="528"/>
      <c r="I153" s="529">
        <f t="shared" si="8"/>
        <v>20175053.879999999</v>
      </c>
      <c r="J153" s="355">
        <v>5424602.1200000001</v>
      </c>
      <c r="K153" s="353"/>
      <c r="L153" s="531">
        <f t="shared" si="6"/>
        <v>5424602.1200000001</v>
      </c>
      <c r="M153" s="529">
        <f t="shared" si="7"/>
        <v>25599656</v>
      </c>
      <c r="N153" s="357"/>
    </row>
    <row r="154" spans="1:14" x14ac:dyDescent="0.35">
      <c r="A154" s="47" t="s">
        <v>455</v>
      </c>
      <c r="B154" s="355">
        <v>2530735</v>
      </c>
      <c r="C154" s="355">
        <v>2963816.67</v>
      </c>
      <c r="D154" s="355">
        <v>749933.2</v>
      </c>
      <c r="E154" s="355">
        <v>807657.14</v>
      </c>
      <c r="F154" s="570">
        <v>1603099</v>
      </c>
      <c r="G154" s="355"/>
      <c r="H154" s="528">
        <v>12963.129999999888</v>
      </c>
      <c r="I154" s="529">
        <f t="shared" si="8"/>
        <v>8668204.1400000006</v>
      </c>
      <c r="J154" s="355">
        <v>10642763.699999999</v>
      </c>
      <c r="K154" s="353"/>
      <c r="L154" s="531">
        <f t="shared" si="6"/>
        <v>10642763.699999999</v>
      </c>
      <c r="M154" s="529">
        <f t="shared" si="7"/>
        <v>19310967.84</v>
      </c>
      <c r="N154" s="357"/>
    </row>
    <row r="155" spans="1:14" ht="42" x14ac:dyDescent="0.35">
      <c r="A155" s="51" t="s">
        <v>587</v>
      </c>
      <c r="B155" s="355">
        <v>867185.65</v>
      </c>
      <c r="C155" s="355">
        <v>1198430.18</v>
      </c>
      <c r="D155" s="355">
        <v>267427.71000000002</v>
      </c>
      <c r="E155" s="355">
        <v>214757</v>
      </c>
      <c r="F155" s="570">
        <v>252323</v>
      </c>
      <c r="G155" s="355"/>
      <c r="H155" s="528"/>
      <c r="I155" s="529">
        <f t="shared" si="8"/>
        <v>2800123.54</v>
      </c>
      <c r="J155" s="355">
        <v>5903057.8499999996</v>
      </c>
      <c r="K155" s="353"/>
      <c r="L155" s="531">
        <f t="shared" si="6"/>
        <v>5903057.8499999996</v>
      </c>
      <c r="M155" s="529">
        <f t="shared" si="7"/>
        <v>8703181.3900000006</v>
      </c>
      <c r="N155" s="357"/>
    </row>
    <row r="156" spans="1:14" ht="42" x14ac:dyDescent="0.35">
      <c r="A156" s="51" t="s">
        <v>588</v>
      </c>
      <c r="B156" s="355">
        <v>5287794.2300000004</v>
      </c>
      <c r="C156" s="355">
        <v>11263876.889999997</v>
      </c>
      <c r="D156" s="355">
        <v>5126544.5999999996</v>
      </c>
      <c r="E156" s="355">
        <v>163581</v>
      </c>
      <c r="F156" s="570">
        <v>136190</v>
      </c>
      <c r="G156" s="355"/>
      <c r="H156" s="528">
        <v>32</v>
      </c>
      <c r="I156" s="529">
        <f t="shared" si="8"/>
        <v>21978018.719999999</v>
      </c>
      <c r="J156" s="355">
        <v>5039431.54</v>
      </c>
      <c r="K156" s="353"/>
      <c r="L156" s="531">
        <f t="shared" si="6"/>
        <v>5039431.54</v>
      </c>
      <c r="M156" s="529">
        <f t="shared" si="7"/>
        <v>27017450.259999998</v>
      </c>
      <c r="N156" s="357"/>
    </row>
    <row r="157" spans="1:14" x14ac:dyDescent="0.35">
      <c r="A157" s="47" t="s">
        <v>589</v>
      </c>
      <c r="B157" s="355">
        <v>2014870</v>
      </c>
      <c r="C157" s="355">
        <v>4389962</v>
      </c>
      <c r="D157" s="355">
        <v>972256.02</v>
      </c>
      <c r="E157" s="355">
        <v>1070974</v>
      </c>
      <c r="F157" s="570">
        <v>476460.22</v>
      </c>
      <c r="G157" s="355"/>
      <c r="H157" s="528"/>
      <c r="I157" s="529">
        <f t="shared" si="8"/>
        <v>8924522.2400000002</v>
      </c>
      <c r="J157" s="355">
        <v>9970031.9499999993</v>
      </c>
      <c r="K157" s="353"/>
      <c r="L157" s="531">
        <f t="shared" si="6"/>
        <v>9970031.9499999993</v>
      </c>
      <c r="M157" s="529">
        <f t="shared" si="7"/>
        <v>18894554.189999998</v>
      </c>
      <c r="N157" s="357"/>
    </row>
    <row r="158" spans="1:14" ht="42" x14ac:dyDescent="0.35">
      <c r="A158" s="51" t="s">
        <v>590</v>
      </c>
      <c r="B158" s="355">
        <v>1958461</v>
      </c>
      <c r="C158" s="355">
        <v>1282032.19</v>
      </c>
      <c r="D158" s="355">
        <v>686019.58</v>
      </c>
      <c r="E158" s="355">
        <v>405042</v>
      </c>
      <c r="F158" s="570">
        <v>420270</v>
      </c>
      <c r="G158" s="355"/>
      <c r="H158" s="528">
        <v>35051</v>
      </c>
      <c r="I158" s="529">
        <f t="shared" si="8"/>
        <v>4786875.7699999996</v>
      </c>
      <c r="J158" s="355">
        <v>3554788.9</v>
      </c>
      <c r="K158" s="353"/>
      <c r="L158" s="531">
        <f t="shared" si="6"/>
        <v>3554788.9</v>
      </c>
      <c r="M158" s="529">
        <f t="shared" si="7"/>
        <v>8341664.6699999999</v>
      </c>
      <c r="N158" s="357"/>
    </row>
    <row r="159" spans="1:14" x14ac:dyDescent="0.35">
      <c r="A159" s="51" t="s">
        <v>591</v>
      </c>
      <c r="B159" s="355">
        <v>5187737.75</v>
      </c>
      <c r="C159" s="355">
        <v>9314959.8199999984</v>
      </c>
      <c r="D159" s="355">
        <v>4380453.71</v>
      </c>
      <c r="E159" s="355">
        <v>779068.82</v>
      </c>
      <c r="F159" s="570">
        <v>78385.56</v>
      </c>
      <c r="G159" s="355"/>
      <c r="H159" s="528">
        <v>520</v>
      </c>
      <c r="I159" s="529">
        <f t="shared" si="8"/>
        <v>19741125.659999996</v>
      </c>
      <c r="J159" s="355">
        <v>13323467.91</v>
      </c>
      <c r="K159" s="353"/>
      <c r="L159" s="531">
        <f t="shared" si="6"/>
        <v>13323467.91</v>
      </c>
      <c r="M159" s="529">
        <f t="shared" si="7"/>
        <v>33064593.569999997</v>
      </c>
      <c r="N159" s="357"/>
    </row>
    <row r="160" spans="1:14" x14ac:dyDescent="0.35">
      <c r="A160" s="47" t="s">
        <v>592</v>
      </c>
      <c r="B160" s="355">
        <v>2070052</v>
      </c>
      <c r="C160" s="355">
        <v>6155518.8800000008</v>
      </c>
      <c r="D160" s="355">
        <v>765169.08</v>
      </c>
      <c r="E160" s="355">
        <v>1289594.01</v>
      </c>
      <c r="F160" s="570">
        <v>1334162</v>
      </c>
      <c r="G160" s="355"/>
      <c r="H160" s="528">
        <v>4</v>
      </c>
      <c r="I160" s="529">
        <f t="shared" si="8"/>
        <v>11614499.970000001</v>
      </c>
      <c r="J160" s="355">
        <v>9926807.5099999998</v>
      </c>
      <c r="K160" s="353"/>
      <c r="L160" s="531">
        <f t="shared" si="6"/>
        <v>9926807.5099999998</v>
      </c>
      <c r="M160" s="529">
        <f t="shared" si="7"/>
        <v>21541307.48</v>
      </c>
      <c r="N160" s="357"/>
    </row>
    <row r="161" spans="1:14" x14ac:dyDescent="0.35">
      <c r="A161" s="51" t="s">
        <v>593</v>
      </c>
      <c r="B161" s="355">
        <v>943736</v>
      </c>
      <c r="C161" s="355">
        <v>5066905.2300000004</v>
      </c>
      <c r="D161" s="355">
        <v>911241.4</v>
      </c>
      <c r="E161" s="355">
        <v>450459</v>
      </c>
      <c r="F161" s="570">
        <v>478871</v>
      </c>
      <c r="G161" s="355"/>
      <c r="H161" s="528"/>
      <c r="I161" s="529">
        <f t="shared" si="8"/>
        <v>7851212.6300000008</v>
      </c>
      <c r="J161" s="355">
        <v>4366422.78</v>
      </c>
      <c r="K161" s="353"/>
      <c r="L161" s="531">
        <f t="shared" si="6"/>
        <v>4366422.78</v>
      </c>
      <c r="M161" s="529">
        <f t="shared" si="7"/>
        <v>12217635.41</v>
      </c>
      <c r="N161" s="357"/>
    </row>
    <row r="162" spans="1:14" x14ac:dyDescent="0.35">
      <c r="A162" s="50" t="s">
        <v>594</v>
      </c>
      <c r="B162" s="355">
        <v>2168796.08</v>
      </c>
      <c r="C162" s="355">
        <v>3661981.38</v>
      </c>
      <c r="D162" s="355">
        <v>501647.1</v>
      </c>
      <c r="E162" s="355">
        <v>191571</v>
      </c>
      <c r="F162" s="570">
        <v>215030</v>
      </c>
      <c r="G162" s="355"/>
      <c r="H162" s="528">
        <v>8</v>
      </c>
      <c r="I162" s="529">
        <f t="shared" si="8"/>
        <v>6739033.5599999996</v>
      </c>
      <c r="J162" s="355">
        <v>11589433.823000001</v>
      </c>
      <c r="K162" s="353"/>
      <c r="L162" s="531">
        <f t="shared" si="6"/>
        <v>11589433.823000001</v>
      </c>
      <c r="M162" s="529">
        <f t="shared" si="7"/>
        <v>18328467.383000001</v>
      </c>
      <c r="N162" s="357"/>
    </row>
    <row r="163" spans="1:14" x14ac:dyDescent="0.35">
      <c r="A163" s="50" t="s">
        <v>595</v>
      </c>
      <c r="B163" s="355">
        <v>2143929.2200000002</v>
      </c>
      <c r="C163" s="355">
        <v>2008262.64</v>
      </c>
      <c r="D163" s="355">
        <v>509129.05</v>
      </c>
      <c r="E163" s="355">
        <v>416251</v>
      </c>
      <c r="F163" s="570">
        <v>421571.5</v>
      </c>
      <c r="G163" s="355"/>
      <c r="H163" s="528">
        <v>3002</v>
      </c>
      <c r="I163" s="529">
        <f t="shared" si="8"/>
        <v>5502145.4100000001</v>
      </c>
      <c r="J163" s="355">
        <v>7138511.6299999999</v>
      </c>
      <c r="K163" s="353"/>
      <c r="L163" s="531">
        <f t="shared" si="6"/>
        <v>7138511.6299999999</v>
      </c>
      <c r="M163" s="529">
        <f t="shared" si="7"/>
        <v>12640657.039999999</v>
      </c>
      <c r="N163" s="357"/>
    </row>
    <row r="164" spans="1:14" x14ac:dyDescent="0.35">
      <c r="A164" s="50" t="s">
        <v>596</v>
      </c>
      <c r="B164" s="355">
        <v>2489265.62</v>
      </c>
      <c r="C164" s="355">
        <v>3737245.56</v>
      </c>
      <c r="D164" s="355">
        <v>589134.6</v>
      </c>
      <c r="E164" s="355">
        <v>218409</v>
      </c>
      <c r="F164" s="570">
        <v>107700</v>
      </c>
      <c r="G164" s="355"/>
      <c r="H164" s="528">
        <v>3</v>
      </c>
      <c r="I164" s="529">
        <f t="shared" si="8"/>
        <v>7141757.7799999993</v>
      </c>
      <c r="J164" s="355">
        <v>7613155.3300000001</v>
      </c>
      <c r="K164" s="353"/>
      <c r="L164" s="531">
        <f t="shared" si="6"/>
        <v>7613155.3300000001</v>
      </c>
      <c r="M164" s="529">
        <f t="shared" si="7"/>
        <v>14754913.109999999</v>
      </c>
      <c r="N164" s="357"/>
    </row>
    <row r="165" spans="1:14" x14ac:dyDescent="0.35">
      <c r="A165" s="50" t="s">
        <v>597</v>
      </c>
      <c r="B165" s="355">
        <v>2396475.79</v>
      </c>
      <c r="C165" s="355">
        <v>3205409.62</v>
      </c>
      <c r="D165" s="355">
        <v>594460.01</v>
      </c>
      <c r="E165" s="355">
        <v>287614</v>
      </c>
      <c r="F165" s="570">
        <v>117200</v>
      </c>
      <c r="G165" s="355"/>
      <c r="H165" s="528">
        <v>3</v>
      </c>
      <c r="I165" s="529">
        <f t="shared" si="8"/>
        <v>6601162.4199999999</v>
      </c>
      <c r="J165" s="355">
        <v>9342819.4100000001</v>
      </c>
      <c r="K165" s="353"/>
      <c r="L165" s="531">
        <f t="shared" si="6"/>
        <v>9342819.4100000001</v>
      </c>
      <c r="M165" s="529">
        <f t="shared" si="7"/>
        <v>15943981.83</v>
      </c>
      <c r="N165" s="357"/>
    </row>
    <row r="166" spans="1:14" x14ac:dyDescent="0.35">
      <c r="A166" s="50" t="s">
        <v>598</v>
      </c>
      <c r="B166" s="355">
        <v>2938583.5</v>
      </c>
      <c r="C166" s="355">
        <v>4148812.12</v>
      </c>
      <c r="D166" s="355">
        <v>691442.41</v>
      </c>
      <c r="E166" s="355">
        <v>277826</v>
      </c>
      <c r="F166" s="570">
        <v>72160</v>
      </c>
      <c r="G166" s="355"/>
      <c r="H166" s="528">
        <v>277450.5</v>
      </c>
      <c r="I166" s="529">
        <f t="shared" si="8"/>
        <v>8406274.5300000012</v>
      </c>
      <c r="J166" s="355">
        <v>13508382.75</v>
      </c>
      <c r="K166" s="353"/>
      <c r="L166" s="531">
        <f t="shared" si="6"/>
        <v>13508382.75</v>
      </c>
      <c r="M166" s="529">
        <f t="shared" si="7"/>
        <v>21914657.280000001</v>
      </c>
      <c r="N166" s="357"/>
    </row>
    <row r="167" spans="1:14" x14ac:dyDescent="0.35">
      <c r="A167" s="50" t="s">
        <v>599</v>
      </c>
      <c r="B167" s="355">
        <v>4397033.3499999996</v>
      </c>
      <c r="C167" s="355">
        <v>7475060.1100000013</v>
      </c>
      <c r="D167" s="355">
        <v>806761.41</v>
      </c>
      <c r="E167" s="355">
        <v>741369.5</v>
      </c>
      <c r="F167" s="570">
        <v>634390</v>
      </c>
      <c r="G167" s="355"/>
      <c r="H167" s="528"/>
      <c r="I167" s="529">
        <f t="shared" si="8"/>
        <v>14054614.370000001</v>
      </c>
      <c r="J167" s="355">
        <v>7947965.5499999998</v>
      </c>
      <c r="K167" s="353"/>
      <c r="L167" s="531">
        <f t="shared" si="6"/>
        <v>7947965.5499999998</v>
      </c>
      <c r="M167" s="529">
        <f t="shared" si="7"/>
        <v>22002579.920000002</v>
      </c>
      <c r="N167" s="357"/>
    </row>
    <row r="168" spans="1:14" x14ac:dyDescent="0.35">
      <c r="A168" s="50" t="s">
        <v>600</v>
      </c>
      <c r="B168" s="355">
        <v>7942915.8099999996</v>
      </c>
      <c r="C168" s="355">
        <v>5183235.5599999996</v>
      </c>
      <c r="D168" s="355">
        <v>608765.19999999995</v>
      </c>
      <c r="E168" s="355">
        <v>1132315</v>
      </c>
      <c r="F168" s="570">
        <v>310460</v>
      </c>
      <c r="G168" s="355"/>
      <c r="H168" s="528"/>
      <c r="I168" s="529">
        <f t="shared" si="8"/>
        <v>15177691.569999998</v>
      </c>
      <c r="J168" s="355">
        <v>15643836.84</v>
      </c>
      <c r="K168" s="353"/>
      <c r="L168" s="531">
        <f t="shared" si="6"/>
        <v>15643836.84</v>
      </c>
      <c r="M168" s="529">
        <f t="shared" si="7"/>
        <v>30821528.409999996</v>
      </c>
      <c r="N168" s="357"/>
    </row>
    <row r="169" spans="1:14" x14ac:dyDescent="0.35">
      <c r="A169" s="50" t="s">
        <v>601</v>
      </c>
      <c r="B169" s="355">
        <v>2952417</v>
      </c>
      <c r="C169" s="355">
        <v>2386842.41</v>
      </c>
      <c r="D169" s="355">
        <v>534869.96</v>
      </c>
      <c r="E169" s="355">
        <v>551741</v>
      </c>
      <c r="F169" s="570">
        <v>125842</v>
      </c>
      <c r="G169" s="355"/>
      <c r="H169" s="528">
        <v>1</v>
      </c>
      <c r="I169" s="529">
        <f t="shared" si="8"/>
        <v>6551713.3700000001</v>
      </c>
      <c r="J169" s="355">
        <v>9061383.3300000001</v>
      </c>
      <c r="K169" s="353"/>
      <c r="L169" s="531">
        <f t="shared" si="6"/>
        <v>9061383.3300000001</v>
      </c>
      <c r="M169" s="529">
        <f t="shared" si="7"/>
        <v>15613096.699999999</v>
      </c>
      <c r="N169" s="357"/>
    </row>
    <row r="170" spans="1:14" x14ac:dyDescent="0.35">
      <c r="A170" s="50" t="s">
        <v>602</v>
      </c>
      <c r="B170" s="355">
        <v>4117284.74</v>
      </c>
      <c r="C170" s="355">
        <v>4039482.36</v>
      </c>
      <c r="D170" s="355">
        <v>609637.1</v>
      </c>
      <c r="E170" s="355">
        <v>415775</v>
      </c>
      <c r="F170" s="570">
        <v>208750</v>
      </c>
      <c r="G170" s="355"/>
      <c r="H170" s="528"/>
      <c r="I170" s="529">
        <f t="shared" si="8"/>
        <v>9390929.1999999993</v>
      </c>
      <c r="J170" s="355">
        <v>10604845.619999999</v>
      </c>
      <c r="K170" s="353"/>
      <c r="L170" s="531">
        <f t="shared" si="6"/>
        <v>10604845.619999999</v>
      </c>
      <c r="M170" s="529">
        <f t="shared" si="7"/>
        <v>19995774.82</v>
      </c>
      <c r="N170" s="357"/>
    </row>
    <row r="171" spans="1:14" x14ac:dyDescent="0.35">
      <c r="A171" s="50" t="s">
        <v>457</v>
      </c>
      <c r="B171" s="355">
        <v>5361372.8899999997</v>
      </c>
      <c r="C171" s="355">
        <v>4676705.91</v>
      </c>
      <c r="D171" s="355">
        <v>615203.43000000005</v>
      </c>
      <c r="E171" s="355">
        <v>900611</v>
      </c>
      <c r="F171" s="570">
        <v>284562</v>
      </c>
      <c r="G171" s="355"/>
      <c r="H171" s="528"/>
      <c r="I171" s="529">
        <f t="shared" si="8"/>
        <v>11838455.23</v>
      </c>
      <c r="J171" s="355">
        <v>15073863.92</v>
      </c>
      <c r="K171" s="353"/>
      <c r="L171" s="531">
        <f t="shared" si="6"/>
        <v>15073863.92</v>
      </c>
      <c r="M171" s="529">
        <f t="shared" si="7"/>
        <v>26912319.149999999</v>
      </c>
      <c r="N171" s="357"/>
    </row>
    <row r="172" spans="1:14" x14ac:dyDescent="0.35">
      <c r="A172" s="50" t="s">
        <v>458</v>
      </c>
      <c r="B172" s="355">
        <v>3886778</v>
      </c>
      <c r="C172" s="355">
        <v>4654813.45</v>
      </c>
      <c r="D172" s="355">
        <v>606282.41</v>
      </c>
      <c r="E172" s="355">
        <v>867223</v>
      </c>
      <c r="F172" s="570">
        <v>482550</v>
      </c>
      <c r="G172" s="10"/>
      <c r="H172" s="528"/>
      <c r="I172" s="529">
        <f t="shared" si="8"/>
        <v>10497646.859999999</v>
      </c>
      <c r="J172" s="355">
        <v>10888504.15</v>
      </c>
      <c r="K172" s="353"/>
      <c r="L172" s="531">
        <f t="shared" si="6"/>
        <v>10888504.15</v>
      </c>
      <c r="M172" s="529">
        <f t="shared" si="7"/>
        <v>21386151.009999998</v>
      </c>
      <c r="N172" s="357"/>
    </row>
    <row r="173" spans="1:14" x14ac:dyDescent="0.35">
      <c r="A173" s="50" t="s">
        <v>459</v>
      </c>
      <c r="B173" s="355">
        <v>3221303</v>
      </c>
      <c r="C173" s="355">
        <v>3402671.24</v>
      </c>
      <c r="D173" s="355">
        <v>545696.93000000005</v>
      </c>
      <c r="E173" s="355">
        <v>1005237</v>
      </c>
      <c r="F173" s="570">
        <v>240650</v>
      </c>
      <c r="G173" s="10"/>
      <c r="H173" s="528"/>
      <c r="I173" s="529">
        <f t="shared" si="8"/>
        <v>8415558.1699999999</v>
      </c>
      <c r="J173" s="355">
        <v>9208521.3399999999</v>
      </c>
      <c r="K173" s="353"/>
      <c r="L173" s="531">
        <f t="shared" si="6"/>
        <v>9208521.3399999999</v>
      </c>
      <c r="M173" s="529">
        <f t="shared" si="7"/>
        <v>17624079.509999998</v>
      </c>
      <c r="N173" s="357"/>
    </row>
    <row r="174" spans="1:14" x14ac:dyDescent="0.35">
      <c r="A174" s="50" t="s">
        <v>460</v>
      </c>
      <c r="B174" s="355">
        <v>3892198</v>
      </c>
      <c r="C174" s="355">
        <v>4972343.57</v>
      </c>
      <c r="D174" s="355">
        <v>847694.49</v>
      </c>
      <c r="E174" s="355">
        <v>1668845</v>
      </c>
      <c r="F174" s="570">
        <v>221640</v>
      </c>
      <c r="G174" s="570">
        <v>1474000</v>
      </c>
      <c r="H174" s="528">
        <v>533.62999999988824</v>
      </c>
      <c r="I174" s="529">
        <f t="shared" si="8"/>
        <v>13077254.690000001</v>
      </c>
      <c r="J174" s="355">
        <v>9888734.7699999996</v>
      </c>
      <c r="K174" s="353"/>
      <c r="L174" s="531">
        <f t="shared" si="6"/>
        <v>9888734.7699999996</v>
      </c>
      <c r="M174" s="529">
        <f t="shared" si="7"/>
        <v>22965989.460000001</v>
      </c>
      <c r="N174" s="357"/>
    </row>
    <row r="175" spans="1:14" x14ac:dyDescent="0.35">
      <c r="A175" s="50" t="s">
        <v>461</v>
      </c>
      <c r="B175" s="355">
        <v>1862203</v>
      </c>
      <c r="C175" s="355">
        <v>2062147.17</v>
      </c>
      <c r="D175" s="355">
        <v>163955.79999999999</v>
      </c>
      <c r="E175" s="355">
        <v>332558</v>
      </c>
      <c r="F175" s="570">
        <v>243650</v>
      </c>
      <c r="G175" s="10"/>
      <c r="H175" s="528">
        <v>1</v>
      </c>
      <c r="I175" s="529">
        <f t="shared" si="8"/>
        <v>4664514.97</v>
      </c>
      <c r="J175" s="355">
        <v>5611327.3300000001</v>
      </c>
      <c r="K175" s="353"/>
      <c r="L175" s="531">
        <f t="shared" si="6"/>
        <v>5611327.3300000001</v>
      </c>
      <c r="M175" s="529">
        <f t="shared" si="7"/>
        <v>10275842.300000001</v>
      </c>
      <c r="N175" s="357"/>
    </row>
    <row r="176" spans="1:14" x14ac:dyDescent="0.35">
      <c r="A176" s="50" t="s">
        <v>462</v>
      </c>
      <c r="B176" s="355">
        <v>4350841.8</v>
      </c>
      <c r="C176" s="355">
        <v>5436706.3599999994</v>
      </c>
      <c r="D176" s="355">
        <v>388653.25</v>
      </c>
      <c r="E176" s="355">
        <v>1179236</v>
      </c>
      <c r="F176" s="570">
        <v>265330</v>
      </c>
      <c r="G176" s="10"/>
      <c r="H176" s="528"/>
      <c r="I176" s="529">
        <f t="shared" si="8"/>
        <v>11620767.41</v>
      </c>
      <c r="J176" s="355">
        <v>13772547.800000001</v>
      </c>
      <c r="K176" s="353"/>
      <c r="L176" s="531">
        <f t="shared" si="6"/>
        <v>13772547.800000001</v>
      </c>
      <c r="M176" s="529">
        <f t="shared" si="7"/>
        <v>25393315.210000001</v>
      </c>
      <c r="N176" s="357"/>
    </row>
    <row r="177" spans="1:14" x14ac:dyDescent="0.35">
      <c r="A177" s="50" t="s">
        <v>463</v>
      </c>
      <c r="B177" s="355">
        <v>2485429.7999999998</v>
      </c>
      <c r="C177" s="355">
        <v>4556593</v>
      </c>
      <c r="D177" s="355">
        <v>391896.87</v>
      </c>
      <c r="E177" s="355">
        <v>454174</v>
      </c>
      <c r="F177" s="570">
        <v>356850</v>
      </c>
      <c r="G177" s="10"/>
      <c r="H177" s="528"/>
      <c r="I177" s="529">
        <f t="shared" si="8"/>
        <v>8244943.6699999999</v>
      </c>
      <c r="J177" s="355">
        <v>9154925.9499999993</v>
      </c>
      <c r="K177" s="353"/>
      <c r="L177" s="531">
        <f t="shared" si="6"/>
        <v>9154925.9499999993</v>
      </c>
      <c r="M177" s="529">
        <f t="shared" si="7"/>
        <v>17399869.619999997</v>
      </c>
      <c r="N177" s="357"/>
    </row>
    <row r="178" spans="1:14" x14ac:dyDescent="0.35">
      <c r="A178" s="50" t="s">
        <v>464</v>
      </c>
      <c r="B178" s="355">
        <v>2665452</v>
      </c>
      <c r="C178" s="355">
        <v>3320324.87</v>
      </c>
      <c r="D178" s="355">
        <v>529038.67000000004</v>
      </c>
      <c r="E178" s="355">
        <v>310881</v>
      </c>
      <c r="F178" s="570">
        <v>152020</v>
      </c>
      <c r="G178" s="10"/>
      <c r="H178" s="528"/>
      <c r="I178" s="529">
        <f t="shared" si="8"/>
        <v>6977716.54</v>
      </c>
      <c r="J178" s="355">
        <v>7416450.6399999997</v>
      </c>
      <c r="K178" s="353"/>
      <c r="L178" s="531">
        <f t="shared" si="6"/>
        <v>7416450.6399999997</v>
      </c>
      <c r="M178" s="529">
        <f t="shared" si="7"/>
        <v>14394167.18</v>
      </c>
      <c r="N178" s="357"/>
    </row>
    <row r="179" spans="1:14" x14ac:dyDescent="0.35">
      <c r="A179" s="50" t="s">
        <v>465</v>
      </c>
      <c r="B179" s="355">
        <v>5168127</v>
      </c>
      <c r="C179" s="355">
        <v>6726105.2299999995</v>
      </c>
      <c r="D179" s="355">
        <v>750978.33</v>
      </c>
      <c r="E179" s="355">
        <v>1260842</v>
      </c>
      <c r="F179" s="570">
        <v>542850</v>
      </c>
      <c r="G179" s="10"/>
      <c r="H179" s="528">
        <v>3285</v>
      </c>
      <c r="I179" s="529">
        <f t="shared" si="8"/>
        <v>14452187.560000001</v>
      </c>
      <c r="J179" s="355">
        <v>10533184.65</v>
      </c>
      <c r="K179" s="353"/>
      <c r="L179" s="531">
        <f t="shared" si="6"/>
        <v>10533184.65</v>
      </c>
      <c r="M179" s="529">
        <f t="shared" si="7"/>
        <v>24985372.210000001</v>
      </c>
      <c r="N179" s="357"/>
    </row>
    <row r="180" spans="1:14" x14ac:dyDescent="0.35">
      <c r="A180" s="50" t="s">
        <v>466</v>
      </c>
      <c r="B180" s="355">
        <v>9629191.9000000004</v>
      </c>
      <c r="C180" s="355">
        <v>17505275.470000006</v>
      </c>
      <c r="D180" s="355">
        <v>758065.01000000059</v>
      </c>
      <c r="E180" s="355">
        <v>1319114</v>
      </c>
      <c r="F180" s="570">
        <v>4142950</v>
      </c>
      <c r="G180" s="10"/>
      <c r="H180" s="528">
        <v>8000</v>
      </c>
      <c r="I180" s="529">
        <f t="shared" si="8"/>
        <v>33362596.380000006</v>
      </c>
      <c r="J180" s="355">
        <v>37596652.399999999</v>
      </c>
      <c r="K180" s="353"/>
      <c r="L180" s="531">
        <f t="shared" si="6"/>
        <v>37596652.399999999</v>
      </c>
      <c r="M180" s="529">
        <f t="shared" si="7"/>
        <v>70959248.780000001</v>
      </c>
      <c r="N180" s="357"/>
    </row>
    <row r="181" spans="1:14" x14ac:dyDescent="0.35">
      <c r="A181" s="50" t="s">
        <v>467</v>
      </c>
      <c r="B181" s="355">
        <v>6377446</v>
      </c>
      <c r="C181" s="355">
        <v>6592243.2899999991</v>
      </c>
      <c r="D181" s="355">
        <v>720521.54</v>
      </c>
      <c r="E181" s="355">
        <v>1679068</v>
      </c>
      <c r="F181" s="570">
        <v>586450</v>
      </c>
      <c r="G181" s="10"/>
      <c r="H181" s="528"/>
      <c r="I181" s="529">
        <f t="shared" si="8"/>
        <v>15955728.829999998</v>
      </c>
      <c r="J181" s="355">
        <v>24262210.219999999</v>
      </c>
      <c r="K181" s="353"/>
      <c r="L181" s="531">
        <f t="shared" si="6"/>
        <v>24262210.219999999</v>
      </c>
      <c r="M181" s="529">
        <f t="shared" si="7"/>
        <v>40217939.049999997</v>
      </c>
      <c r="N181" s="357"/>
    </row>
    <row r="182" spans="1:14" x14ac:dyDescent="0.35">
      <c r="A182" s="50" t="s">
        <v>468</v>
      </c>
      <c r="B182" s="355">
        <v>4642971.3600000003</v>
      </c>
      <c r="C182" s="355">
        <v>5249840.92</v>
      </c>
      <c r="D182" s="355">
        <v>1326565.3999999999</v>
      </c>
      <c r="E182" s="355">
        <v>1002689</v>
      </c>
      <c r="F182" s="570">
        <v>600</v>
      </c>
      <c r="G182" s="10"/>
      <c r="H182" s="528"/>
      <c r="I182" s="529">
        <f t="shared" si="8"/>
        <v>12222666.680000002</v>
      </c>
      <c r="J182" s="355">
        <v>21613380.710000001</v>
      </c>
      <c r="K182" s="353"/>
      <c r="L182" s="531">
        <f t="shared" si="6"/>
        <v>21613380.710000001</v>
      </c>
      <c r="M182" s="529">
        <f t="shared" si="7"/>
        <v>33836047.390000001</v>
      </c>
      <c r="N182" s="357"/>
    </row>
    <row r="183" spans="1:14" x14ac:dyDescent="0.35">
      <c r="A183" s="50" t="s">
        <v>469</v>
      </c>
      <c r="B183" s="355">
        <v>5620246.6699999999</v>
      </c>
      <c r="C183" s="355">
        <v>5845105.21</v>
      </c>
      <c r="D183" s="355">
        <v>433099.2</v>
      </c>
      <c r="E183" s="355">
        <v>858977</v>
      </c>
      <c r="F183" s="570">
        <v>1015200</v>
      </c>
      <c r="G183" s="10"/>
      <c r="H183" s="528"/>
      <c r="I183" s="529">
        <f t="shared" si="8"/>
        <v>13772628.079999998</v>
      </c>
      <c r="J183" s="355">
        <v>23842565.670000002</v>
      </c>
      <c r="K183" s="353"/>
      <c r="L183" s="531">
        <f t="shared" si="6"/>
        <v>23842565.670000002</v>
      </c>
      <c r="M183" s="529">
        <f t="shared" si="7"/>
        <v>37615193.75</v>
      </c>
      <c r="N183" s="357"/>
    </row>
    <row r="184" spans="1:14" x14ac:dyDescent="0.35">
      <c r="A184" s="50" t="s">
        <v>470</v>
      </c>
      <c r="B184" s="355">
        <v>6312376.5</v>
      </c>
      <c r="C184" s="355">
        <v>7567310.3800000018</v>
      </c>
      <c r="D184" s="355">
        <v>868527.24</v>
      </c>
      <c r="E184" s="355">
        <v>1382928</v>
      </c>
      <c r="F184" s="570">
        <v>241188</v>
      </c>
      <c r="G184" s="10"/>
      <c r="H184" s="528">
        <v>4933.25</v>
      </c>
      <c r="I184" s="529">
        <f t="shared" si="8"/>
        <v>16377263.370000003</v>
      </c>
      <c r="J184" s="355">
        <v>29356453.120000001</v>
      </c>
      <c r="K184" s="353"/>
      <c r="L184" s="531">
        <f t="shared" si="6"/>
        <v>29356453.120000001</v>
      </c>
      <c r="M184" s="529">
        <f t="shared" si="7"/>
        <v>45733716.490000002</v>
      </c>
      <c r="N184" s="357"/>
    </row>
    <row r="185" spans="1:14" x14ac:dyDescent="0.35">
      <c r="A185" s="50" t="s">
        <v>471</v>
      </c>
      <c r="B185" s="355">
        <v>3086200.5</v>
      </c>
      <c r="C185" s="355">
        <v>3518297.27</v>
      </c>
      <c r="D185" s="355">
        <v>516075.15</v>
      </c>
      <c r="E185" s="355">
        <v>1015858</v>
      </c>
      <c r="F185" s="570">
        <v>79545</v>
      </c>
      <c r="G185" s="10"/>
      <c r="H185" s="528">
        <v>3111.7100000000064</v>
      </c>
      <c r="I185" s="529">
        <f t="shared" si="8"/>
        <v>8219087.6299999999</v>
      </c>
      <c r="J185" s="355">
        <v>17927814.829999998</v>
      </c>
      <c r="K185" s="353"/>
      <c r="L185" s="531">
        <f t="shared" si="6"/>
        <v>17927814.829999998</v>
      </c>
      <c r="M185" s="529">
        <f t="shared" si="7"/>
        <v>26146902.459999997</v>
      </c>
      <c r="N185" s="357"/>
    </row>
    <row r="186" spans="1:14" x14ac:dyDescent="0.35">
      <c r="A186" s="50" t="s">
        <v>472</v>
      </c>
      <c r="B186" s="355">
        <v>4830994.7699999996</v>
      </c>
      <c r="C186" s="355">
        <v>4492916.54</v>
      </c>
      <c r="D186" s="355">
        <v>746144.28</v>
      </c>
      <c r="E186" s="355">
        <v>1364353</v>
      </c>
      <c r="F186" s="570">
        <v>398730</v>
      </c>
      <c r="G186" s="10"/>
      <c r="H186" s="528">
        <v>3000</v>
      </c>
      <c r="I186" s="529">
        <f t="shared" si="8"/>
        <v>11836138.589999998</v>
      </c>
      <c r="J186" s="355">
        <v>19704165.050000001</v>
      </c>
      <c r="K186" s="353"/>
      <c r="L186" s="531">
        <f t="shared" si="6"/>
        <v>19704165.050000001</v>
      </c>
      <c r="M186" s="529">
        <f t="shared" si="7"/>
        <v>31540303.640000001</v>
      </c>
      <c r="N186" s="357"/>
    </row>
    <row r="187" spans="1:14" x14ac:dyDescent="0.35">
      <c r="A187" s="50" t="s">
        <v>473</v>
      </c>
      <c r="B187" s="355">
        <v>2991845</v>
      </c>
      <c r="C187" s="355">
        <v>3332478.71</v>
      </c>
      <c r="D187" s="355">
        <v>398503.82</v>
      </c>
      <c r="E187" s="355">
        <v>657650</v>
      </c>
      <c r="F187" s="570">
        <v>416570</v>
      </c>
      <c r="G187" s="10"/>
      <c r="H187" s="528"/>
      <c r="I187" s="529">
        <f t="shared" si="8"/>
        <v>7797047.5300000003</v>
      </c>
      <c r="J187" s="355">
        <v>10041117.460000001</v>
      </c>
      <c r="K187" s="353"/>
      <c r="L187" s="531">
        <f t="shared" si="6"/>
        <v>10041117.460000001</v>
      </c>
      <c r="M187" s="529">
        <f t="shared" si="7"/>
        <v>17838164.990000002</v>
      </c>
      <c r="N187" s="357"/>
    </row>
    <row r="188" spans="1:14" x14ac:dyDescent="0.35">
      <c r="A188" s="50" t="s">
        <v>474</v>
      </c>
      <c r="B188" s="355">
        <v>3202962</v>
      </c>
      <c r="C188" s="355">
        <v>2790325.3</v>
      </c>
      <c r="D188" s="355">
        <v>692685.14</v>
      </c>
      <c r="E188" s="355">
        <v>445151</v>
      </c>
      <c r="F188" s="570">
        <v>451506</v>
      </c>
      <c r="G188" s="10"/>
      <c r="H188" s="528">
        <v>3000</v>
      </c>
      <c r="I188" s="529">
        <f t="shared" si="8"/>
        <v>7585629.4399999995</v>
      </c>
      <c r="J188" s="355">
        <v>9527257.0099999998</v>
      </c>
      <c r="K188" s="353"/>
      <c r="L188" s="531">
        <f t="shared" si="6"/>
        <v>9527257.0099999998</v>
      </c>
      <c r="M188" s="529">
        <f t="shared" si="7"/>
        <v>17112886.449999999</v>
      </c>
      <c r="N188" s="357"/>
    </row>
    <row r="189" spans="1:14" x14ac:dyDescent="0.35">
      <c r="A189" s="50" t="s">
        <v>475</v>
      </c>
      <c r="B189" s="355">
        <v>6488757</v>
      </c>
      <c r="C189" s="355">
        <v>7043248.46</v>
      </c>
      <c r="D189" s="355">
        <v>1133636.2</v>
      </c>
      <c r="E189" s="355">
        <v>3442938</v>
      </c>
      <c r="F189" s="570">
        <v>1141100</v>
      </c>
      <c r="G189" s="10"/>
      <c r="H189" s="528">
        <v>3000</v>
      </c>
      <c r="I189" s="529">
        <f t="shared" si="8"/>
        <v>19252679.66</v>
      </c>
      <c r="J189" s="355">
        <v>27456424.02</v>
      </c>
      <c r="K189" s="353"/>
      <c r="L189" s="531">
        <f t="shared" si="6"/>
        <v>27456424.02</v>
      </c>
      <c r="M189" s="529">
        <f t="shared" si="7"/>
        <v>46709103.68</v>
      </c>
      <c r="N189" s="357"/>
    </row>
    <row r="190" spans="1:14" x14ac:dyDescent="0.35">
      <c r="A190" s="50" t="s">
        <v>476</v>
      </c>
      <c r="B190" s="355">
        <v>5494735</v>
      </c>
      <c r="C190" s="355">
        <v>8202557.0999999987</v>
      </c>
      <c r="D190" s="355">
        <v>681199.71</v>
      </c>
      <c r="E190" s="355">
        <v>336157.53</v>
      </c>
      <c r="F190" s="570">
        <v>428358</v>
      </c>
      <c r="G190" s="10"/>
      <c r="H190" s="528">
        <v>3000</v>
      </c>
      <c r="I190" s="529">
        <f t="shared" si="8"/>
        <v>15146007.339999998</v>
      </c>
      <c r="J190" s="355">
        <v>23903026.18</v>
      </c>
      <c r="K190" s="353"/>
      <c r="L190" s="531">
        <f t="shared" si="6"/>
        <v>23903026.18</v>
      </c>
      <c r="M190" s="529">
        <f t="shared" si="7"/>
        <v>39049033.519999996</v>
      </c>
      <c r="N190" s="357"/>
    </row>
    <row r="191" spans="1:14" x14ac:dyDescent="0.35">
      <c r="A191" s="50" t="s">
        <v>477</v>
      </c>
      <c r="B191" s="355">
        <v>4969908.3899999997</v>
      </c>
      <c r="C191" s="355">
        <v>4801610.95</v>
      </c>
      <c r="D191" s="355">
        <v>1047678.56</v>
      </c>
      <c r="E191" s="355">
        <v>1248091</v>
      </c>
      <c r="F191" s="570">
        <v>368025</v>
      </c>
      <c r="G191" s="570">
        <v>9500</v>
      </c>
      <c r="H191" s="528">
        <v>2</v>
      </c>
      <c r="I191" s="529">
        <f t="shared" si="8"/>
        <v>12444815.9</v>
      </c>
      <c r="J191" s="355">
        <v>16513612.25</v>
      </c>
      <c r="K191" s="353"/>
      <c r="L191" s="531">
        <f t="shared" si="6"/>
        <v>16513612.25</v>
      </c>
      <c r="M191" s="529">
        <f t="shared" si="7"/>
        <v>28958428.149999999</v>
      </c>
      <c r="N191" s="357"/>
    </row>
    <row r="192" spans="1:14" x14ac:dyDescent="0.35">
      <c r="A192" s="50" t="s">
        <v>478</v>
      </c>
      <c r="B192" s="355">
        <v>3697879.5</v>
      </c>
      <c r="C192" s="355">
        <v>3650468.82</v>
      </c>
      <c r="D192" s="355">
        <v>1001872.07</v>
      </c>
      <c r="E192" s="355">
        <v>1147755</v>
      </c>
      <c r="F192" s="570">
        <v>484910</v>
      </c>
      <c r="G192" s="10"/>
      <c r="H192" s="528">
        <v>3508100</v>
      </c>
      <c r="I192" s="529">
        <f t="shared" si="8"/>
        <v>13490985.390000001</v>
      </c>
      <c r="J192" s="355">
        <v>16598758.359999999</v>
      </c>
      <c r="K192" s="353"/>
      <c r="L192" s="531">
        <f t="shared" si="6"/>
        <v>16598758.359999999</v>
      </c>
      <c r="M192" s="529">
        <f t="shared" si="7"/>
        <v>30089743.75</v>
      </c>
      <c r="N192" s="357"/>
    </row>
    <row r="193" spans="1:14" x14ac:dyDescent="0.35">
      <c r="A193" s="50" t="s">
        <v>479</v>
      </c>
      <c r="B193" s="355">
        <v>4832651.29</v>
      </c>
      <c r="C193" s="355">
        <v>5055047.7699999996</v>
      </c>
      <c r="D193" s="355">
        <v>955270.24</v>
      </c>
      <c r="E193" s="355">
        <v>1894582</v>
      </c>
      <c r="F193" s="570">
        <v>714330</v>
      </c>
      <c r="G193" s="10"/>
      <c r="H193" s="528">
        <v>6</v>
      </c>
      <c r="I193" s="529">
        <f t="shared" si="8"/>
        <v>13451887.299999999</v>
      </c>
      <c r="J193" s="355">
        <v>20568889.879999999</v>
      </c>
      <c r="K193" s="353"/>
      <c r="L193" s="531">
        <f t="shared" si="6"/>
        <v>20568889.879999999</v>
      </c>
      <c r="M193" s="529">
        <f t="shared" si="7"/>
        <v>34020777.18</v>
      </c>
      <c r="N193" s="357"/>
    </row>
    <row r="194" spans="1:14" x14ac:dyDescent="0.35">
      <c r="A194" s="50" t="s">
        <v>480</v>
      </c>
      <c r="B194" s="355">
        <v>4935517</v>
      </c>
      <c r="C194" s="355">
        <v>4735330.2</v>
      </c>
      <c r="D194" s="355">
        <v>857548.7</v>
      </c>
      <c r="E194" s="355">
        <v>2422583</v>
      </c>
      <c r="F194" s="570">
        <v>431000</v>
      </c>
      <c r="G194" s="10"/>
      <c r="H194" s="528">
        <v>4</v>
      </c>
      <c r="I194" s="529">
        <f t="shared" si="8"/>
        <v>13381982.899999999</v>
      </c>
      <c r="J194" s="355">
        <v>26105195.809999999</v>
      </c>
      <c r="K194" s="353"/>
      <c r="L194" s="531">
        <f t="shared" si="6"/>
        <v>26105195.809999999</v>
      </c>
      <c r="M194" s="529">
        <f t="shared" si="7"/>
        <v>39487178.709999993</v>
      </c>
      <c r="N194" s="357"/>
    </row>
    <row r="195" spans="1:14" x14ac:dyDescent="0.35">
      <c r="A195" s="50" t="s">
        <v>481</v>
      </c>
      <c r="B195" s="355">
        <v>3651352</v>
      </c>
      <c r="C195" s="355">
        <v>2990719.6</v>
      </c>
      <c r="D195" s="355">
        <v>784833.24</v>
      </c>
      <c r="E195" s="355">
        <v>1068376</v>
      </c>
      <c r="F195" s="570">
        <v>454820</v>
      </c>
      <c r="G195" s="10"/>
      <c r="H195" s="528">
        <v>1</v>
      </c>
      <c r="I195" s="529">
        <f t="shared" si="8"/>
        <v>8950101.8399999999</v>
      </c>
      <c r="J195" s="355">
        <v>21833481.57</v>
      </c>
      <c r="K195" s="353"/>
      <c r="L195" s="531">
        <f t="shared" si="6"/>
        <v>21833481.57</v>
      </c>
      <c r="M195" s="529">
        <f t="shared" si="7"/>
        <v>30783583.41</v>
      </c>
      <c r="N195" s="357"/>
    </row>
    <row r="196" spans="1:14" x14ac:dyDescent="0.35">
      <c r="A196" s="50" t="s">
        <v>482</v>
      </c>
      <c r="B196" s="355">
        <v>6981698.5</v>
      </c>
      <c r="C196" s="355">
        <v>11298184.890000001</v>
      </c>
      <c r="D196" s="355">
        <v>578429.80000000005</v>
      </c>
      <c r="E196" s="355">
        <v>1534866</v>
      </c>
      <c r="F196" s="570">
        <v>415775</v>
      </c>
      <c r="G196" s="10"/>
      <c r="H196" s="528">
        <v>8</v>
      </c>
      <c r="I196" s="529">
        <f t="shared" si="8"/>
        <v>20808962.190000001</v>
      </c>
      <c r="J196" s="355">
        <v>23981024.300000001</v>
      </c>
      <c r="K196" s="353"/>
      <c r="L196" s="531">
        <f t="shared" si="6"/>
        <v>23981024.300000001</v>
      </c>
      <c r="M196" s="529">
        <f t="shared" si="7"/>
        <v>44789986.490000002</v>
      </c>
      <c r="N196" s="357"/>
    </row>
    <row r="197" spans="1:14" x14ac:dyDescent="0.35">
      <c r="A197" s="50" t="s">
        <v>483</v>
      </c>
      <c r="B197" s="355">
        <v>3003437.5</v>
      </c>
      <c r="C197" s="355">
        <v>3097510.01</v>
      </c>
      <c r="D197" s="355">
        <v>499870.64</v>
      </c>
      <c r="E197" s="355">
        <v>1065611.98</v>
      </c>
      <c r="F197" s="570">
        <v>577085</v>
      </c>
      <c r="G197" s="10"/>
      <c r="H197" s="528"/>
      <c r="I197" s="529">
        <f t="shared" si="8"/>
        <v>8243515.129999999</v>
      </c>
      <c r="J197" s="355">
        <v>15104101.98</v>
      </c>
      <c r="K197" s="353"/>
      <c r="L197" s="531">
        <f t="shared" si="6"/>
        <v>15104101.98</v>
      </c>
      <c r="M197" s="529">
        <f t="shared" si="7"/>
        <v>23347617.109999999</v>
      </c>
      <c r="N197" s="357"/>
    </row>
    <row r="198" spans="1:14" x14ac:dyDescent="0.35">
      <c r="A198" s="50" t="s">
        <v>484</v>
      </c>
      <c r="B198" s="355">
        <v>3275497</v>
      </c>
      <c r="C198" s="355">
        <v>3163371.89</v>
      </c>
      <c r="D198" s="355">
        <v>875069.24</v>
      </c>
      <c r="E198" s="355">
        <v>437361</v>
      </c>
      <c r="F198" s="570">
        <v>490180</v>
      </c>
      <c r="G198" s="10"/>
      <c r="H198" s="528"/>
      <c r="I198" s="529">
        <f t="shared" si="8"/>
        <v>8241479.1300000008</v>
      </c>
      <c r="J198" s="355">
        <v>10514537.16</v>
      </c>
      <c r="K198" s="353"/>
      <c r="L198" s="531">
        <f t="shared" si="6"/>
        <v>10514537.16</v>
      </c>
      <c r="M198" s="529">
        <f t="shared" si="7"/>
        <v>18756016.289999999</v>
      </c>
      <c r="N198" s="357"/>
    </row>
    <row r="199" spans="1:14" x14ac:dyDescent="0.35">
      <c r="A199" s="50" t="s">
        <v>485</v>
      </c>
      <c r="B199" s="355">
        <v>10335938.42</v>
      </c>
      <c r="C199" s="355">
        <v>13937655.420000002</v>
      </c>
      <c r="D199" s="355">
        <v>1408902.7</v>
      </c>
      <c r="E199" s="355">
        <v>2063384</v>
      </c>
      <c r="F199" s="570">
        <v>1571911</v>
      </c>
      <c r="G199" s="570">
        <v>456000</v>
      </c>
      <c r="H199" s="528">
        <v>81935</v>
      </c>
      <c r="I199" s="529">
        <f t="shared" si="8"/>
        <v>29855726.540000003</v>
      </c>
      <c r="J199" s="355">
        <v>27530845.879999999</v>
      </c>
      <c r="K199" s="353"/>
      <c r="L199" s="531">
        <f t="shared" ref="L199:L262" si="9">SUM(J199:K199)</f>
        <v>27530845.879999999</v>
      </c>
      <c r="M199" s="529">
        <f t="shared" ref="M199:M262" si="10">+I199+L199</f>
        <v>57386572.420000002</v>
      </c>
      <c r="N199" s="357"/>
    </row>
    <row r="200" spans="1:14" x14ac:dyDescent="0.35">
      <c r="A200" s="50" t="s">
        <v>486</v>
      </c>
      <c r="B200" s="355">
        <v>3537952.75</v>
      </c>
      <c r="C200" s="355">
        <v>2852709.15</v>
      </c>
      <c r="D200" s="355">
        <v>302037.81</v>
      </c>
      <c r="E200" s="355">
        <v>750106.55</v>
      </c>
      <c r="F200" s="570">
        <v>291050</v>
      </c>
      <c r="G200" s="10"/>
      <c r="H200" s="528">
        <v>3002</v>
      </c>
      <c r="I200" s="529">
        <f t="shared" ref="I200:I263" si="11">SUM(B200:H200)</f>
        <v>7736858.2599999998</v>
      </c>
      <c r="J200" s="355">
        <v>10762012.449999999</v>
      </c>
      <c r="K200" s="353"/>
      <c r="L200" s="531">
        <f t="shared" si="9"/>
        <v>10762012.449999999</v>
      </c>
      <c r="M200" s="529">
        <f t="shared" si="10"/>
        <v>18498870.710000001</v>
      </c>
      <c r="N200" s="357"/>
    </row>
    <row r="201" spans="1:14" x14ac:dyDescent="0.35">
      <c r="A201" s="50" t="s">
        <v>487</v>
      </c>
      <c r="B201" s="355">
        <v>3516568</v>
      </c>
      <c r="C201" s="355">
        <v>3519542.65</v>
      </c>
      <c r="D201" s="355">
        <v>651096.35</v>
      </c>
      <c r="E201" s="355">
        <v>493892</v>
      </c>
      <c r="F201" s="570">
        <v>480415</v>
      </c>
      <c r="G201" s="10"/>
      <c r="H201" s="528">
        <v>3001</v>
      </c>
      <c r="I201" s="529">
        <f t="shared" si="11"/>
        <v>8664515</v>
      </c>
      <c r="J201" s="355">
        <v>17575537.800000001</v>
      </c>
      <c r="K201" s="353"/>
      <c r="L201" s="531">
        <f t="shared" si="9"/>
        <v>17575537.800000001</v>
      </c>
      <c r="M201" s="529">
        <f t="shared" si="10"/>
        <v>26240052.800000001</v>
      </c>
      <c r="N201" s="357"/>
    </row>
    <row r="202" spans="1:14" x14ac:dyDescent="0.35">
      <c r="A202" s="50" t="s">
        <v>488</v>
      </c>
      <c r="B202" s="355">
        <v>3480381</v>
      </c>
      <c r="C202" s="355">
        <v>4285049.26</v>
      </c>
      <c r="D202" s="355">
        <v>732681.23</v>
      </c>
      <c r="E202" s="355">
        <v>1159617</v>
      </c>
      <c r="F202" s="570">
        <v>296740</v>
      </c>
      <c r="G202" s="10"/>
      <c r="H202" s="528"/>
      <c r="I202" s="529">
        <f t="shared" si="11"/>
        <v>9954468.4900000002</v>
      </c>
      <c r="J202" s="355">
        <v>11164812.43</v>
      </c>
      <c r="K202" s="353"/>
      <c r="L202" s="531">
        <f t="shared" si="9"/>
        <v>11164812.43</v>
      </c>
      <c r="M202" s="529">
        <f t="shared" si="10"/>
        <v>21119280.920000002</v>
      </c>
      <c r="N202" s="357"/>
    </row>
    <row r="203" spans="1:14" x14ac:dyDescent="0.35">
      <c r="A203" s="50" t="s">
        <v>489</v>
      </c>
      <c r="B203" s="355">
        <v>2505788.5</v>
      </c>
      <c r="C203" s="355">
        <v>5467178.0300000003</v>
      </c>
      <c r="D203" s="355">
        <v>345791.63</v>
      </c>
      <c r="E203" s="355">
        <v>741613</v>
      </c>
      <c r="F203" s="570">
        <v>106694</v>
      </c>
      <c r="G203" s="10"/>
      <c r="H203" s="528">
        <v>467442</v>
      </c>
      <c r="I203" s="529">
        <f t="shared" si="11"/>
        <v>9634507.1600000001</v>
      </c>
      <c r="J203" s="355">
        <v>10486719.060000001</v>
      </c>
      <c r="K203" s="353"/>
      <c r="L203" s="531">
        <f t="shared" si="9"/>
        <v>10486719.060000001</v>
      </c>
      <c r="M203" s="529">
        <f t="shared" si="10"/>
        <v>20121226.219999999</v>
      </c>
      <c r="N203" s="357"/>
    </row>
    <row r="204" spans="1:14" x14ac:dyDescent="0.35">
      <c r="A204" s="50" t="s">
        <v>490</v>
      </c>
      <c r="B204" s="355">
        <v>3040707</v>
      </c>
      <c r="C204" s="355">
        <v>9663137.5700000022</v>
      </c>
      <c r="D204" s="355">
        <v>855631.99</v>
      </c>
      <c r="E204" s="355">
        <v>343318</v>
      </c>
      <c r="F204" s="570">
        <v>610656</v>
      </c>
      <c r="G204" s="10"/>
      <c r="H204" s="528">
        <v>1801.5999999999767</v>
      </c>
      <c r="I204" s="529">
        <f t="shared" si="11"/>
        <v>14515252.160000002</v>
      </c>
      <c r="J204" s="355">
        <v>14065648.050000001</v>
      </c>
      <c r="K204" s="353"/>
      <c r="L204" s="531">
        <f t="shared" si="9"/>
        <v>14065648.050000001</v>
      </c>
      <c r="M204" s="529">
        <f t="shared" si="10"/>
        <v>28580900.210000001</v>
      </c>
      <c r="N204" s="357"/>
    </row>
    <row r="205" spans="1:14" x14ac:dyDescent="0.35">
      <c r="A205" s="50" t="s">
        <v>491</v>
      </c>
      <c r="B205" s="355">
        <v>2352515</v>
      </c>
      <c r="C205" s="355">
        <v>4383439.29</v>
      </c>
      <c r="D205" s="355">
        <v>454999.38</v>
      </c>
      <c r="E205" s="355">
        <v>987846</v>
      </c>
      <c r="F205" s="570">
        <v>1078825</v>
      </c>
      <c r="G205" s="10"/>
      <c r="H205" s="528"/>
      <c r="I205" s="529">
        <f t="shared" si="11"/>
        <v>9257624.6699999999</v>
      </c>
      <c r="J205" s="355">
        <v>13322570.82</v>
      </c>
      <c r="K205" s="353"/>
      <c r="L205" s="531">
        <f t="shared" si="9"/>
        <v>13322570.82</v>
      </c>
      <c r="M205" s="529">
        <f t="shared" si="10"/>
        <v>22580195.490000002</v>
      </c>
      <c r="N205" s="357"/>
    </row>
    <row r="206" spans="1:14" x14ac:dyDescent="0.35">
      <c r="A206" s="50" t="s">
        <v>492</v>
      </c>
      <c r="B206" s="355">
        <v>6947453.75</v>
      </c>
      <c r="C206" s="355">
        <v>9268560.1399999987</v>
      </c>
      <c r="D206" s="355">
        <v>874319.57</v>
      </c>
      <c r="E206" s="355">
        <v>572579</v>
      </c>
      <c r="F206" s="570">
        <v>638656</v>
      </c>
      <c r="G206" s="10"/>
      <c r="H206" s="528">
        <v>2</v>
      </c>
      <c r="I206" s="529">
        <f t="shared" si="11"/>
        <v>18301570.459999997</v>
      </c>
      <c r="J206" s="355">
        <v>17435439.969999999</v>
      </c>
      <c r="K206" s="353"/>
      <c r="L206" s="531">
        <f t="shared" si="9"/>
        <v>17435439.969999999</v>
      </c>
      <c r="M206" s="529">
        <f t="shared" si="10"/>
        <v>35737010.429999992</v>
      </c>
      <c r="N206" s="357"/>
    </row>
    <row r="207" spans="1:14" x14ac:dyDescent="0.35">
      <c r="A207" s="50" t="s">
        <v>493</v>
      </c>
      <c r="B207" s="355">
        <v>2385667</v>
      </c>
      <c r="C207" s="355">
        <v>4444474.0199999996</v>
      </c>
      <c r="D207" s="355">
        <v>1015390.58</v>
      </c>
      <c r="E207" s="355">
        <v>1249332</v>
      </c>
      <c r="F207" s="570">
        <v>392600</v>
      </c>
      <c r="G207" s="10"/>
      <c r="H207" s="528"/>
      <c r="I207" s="529">
        <f t="shared" si="11"/>
        <v>9487463.5999999996</v>
      </c>
      <c r="J207" s="355">
        <v>7937197.2400000002</v>
      </c>
      <c r="K207" s="353"/>
      <c r="L207" s="531">
        <f t="shared" si="9"/>
        <v>7937197.2400000002</v>
      </c>
      <c r="M207" s="529">
        <f t="shared" si="10"/>
        <v>17424660.84</v>
      </c>
      <c r="N207" s="357"/>
    </row>
    <row r="208" spans="1:14" x14ac:dyDescent="0.35">
      <c r="A208" s="50" t="s">
        <v>494</v>
      </c>
      <c r="B208" s="355">
        <v>7901715.3099999996</v>
      </c>
      <c r="C208" s="355">
        <v>9410932.459999999</v>
      </c>
      <c r="D208" s="355">
        <v>930305.99</v>
      </c>
      <c r="E208" s="355">
        <v>1096623</v>
      </c>
      <c r="F208" s="570">
        <v>376145</v>
      </c>
      <c r="G208" s="10"/>
      <c r="H208" s="528">
        <v>3</v>
      </c>
      <c r="I208" s="529">
        <f t="shared" si="11"/>
        <v>19715724.759999998</v>
      </c>
      <c r="J208" s="355">
        <v>14740525.67</v>
      </c>
      <c r="K208" s="353"/>
      <c r="L208" s="531">
        <f t="shared" si="9"/>
        <v>14740525.67</v>
      </c>
      <c r="M208" s="529">
        <f t="shared" si="10"/>
        <v>34456250.43</v>
      </c>
      <c r="N208" s="357"/>
    </row>
    <row r="209" spans="1:14" x14ac:dyDescent="0.35">
      <c r="A209" s="50" t="s">
        <v>495</v>
      </c>
      <c r="B209" s="355">
        <v>3965064</v>
      </c>
      <c r="C209" s="355">
        <v>5945477.870000001</v>
      </c>
      <c r="D209" s="355">
        <v>725175.56</v>
      </c>
      <c r="E209" s="355">
        <v>549393</v>
      </c>
      <c r="F209" s="570">
        <v>1614130</v>
      </c>
      <c r="G209" s="10"/>
      <c r="H209" s="528">
        <v>4</v>
      </c>
      <c r="I209" s="529">
        <f t="shared" si="11"/>
        <v>12799244.430000002</v>
      </c>
      <c r="J209" s="355">
        <v>9829492.7599999998</v>
      </c>
      <c r="K209" s="353"/>
      <c r="L209" s="531">
        <f t="shared" si="9"/>
        <v>9829492.7599999998</v>
      </c>
      <c r="M209" s="529">
        <f t="shared" si="10"/>
        <v>22628737.190000001</v>
      </c>
      <c r="N209" s="357"/>
    </row>
    <row r="210" spans="1:14" x14ac:dyDescent="0.35">
      <c r="A210" s="50" t="s">
        <v>543</v>
      </c>
      <c r="B210" s="355">
        <v>6263867.1600000001</v>
      </c>
      <c r="C210" s="355">
        <v>6513607.25</v>
      </c>
      <c r="D210" s="355">
        <v>904296.06</v>
      </c>
      <c r="E210" s="355">
        <v>520476</v>
      </c>
      <c r="F210" s="570">
        <v>338948</v>
      </c>
      <c r="G210" s="10"/>
      <c r="H210" s="528">
        <v>27024.31</v>
      </c>
      <c r="I210" s="529">
        <f t="shared" si="11"/>
        <v>14568218.780000001</v>
      </c>
      <c r="J210" s="355">
        <v>10394156.09</v>
      </c>
      <c r="K210" s="353"/>
      <c r="L210" s="531">
        <f t="shared" si="9"/>
        <v>10394156.09</v>
      </c>
      <c r="M210" s="529">
        <f t="shared" si="10"/>
        <v>24962374.870000001</v>
      </c>
      <c r="N210" s="357"/>
    </row>
    <row r="211" spans="1:14" x14ac:dyDescent="0.35">
      <c r="A211" s="50" t="s">
        <v>544</v>
      </c>
      <c r="B211" s="355">
        <v>4614837</v>
      </c>
      <c r="C211" s="355">
        <v>8368715.0700000003</v>
      </c>
      <c r="D211" s="355">
        <v>1063371.32</v>
      </c>
      <c r="E211" s="355">
        <v>516082</v>
      </c>
      <c r="F211" s="570">
        <v>478400</v>
      </c>
      <c r="G211" s="10"/>
      <c r="H211" s="528">
        <v>306243</v>
      </c>
      <c r="I211" s="529">
        <f t="shared" si="11"/>
        <v>15347648.390000001</v>
      </c>
      <c r="J211" s="355">
        <v>13694061.82</v>
      </c>
      <c r="K211" s="353"/>
      <c r="L211" s="531">
        <f t="shared" si="9"/>
        <v>13694061.82</v>
      </c>
      <c r="M211" s="529">
        <f t="shared" si="10"/>
        <v>29041710.210000001</v>
      </c>
      <c r="N211" s="357"/>
    </row>
    <row r="212" spans="1:14" x14ac:dyDescent="0.35">
      <c r="A212" s="50" t="s">
        <v>545</v>
      </c>
      <c r="B212" s="355">
        <v>6850433</v>
      </c>
      <c r="C212" s="355">
        <v>8753880.0799999982</v>
      </c>
      <c r="D212" s="355">
        <v>623637.52</v>
      </c>
      <c r="E212" s="355">
        <v>286782</v>
      </c>
      <c r="F212" s="570">
        <v>546819</v>
      </c>
      <c r="G212" s="10"/>
      <c r="H212" s="528">
        <v>5</v>
      </c>
      <c r="I212" s="529">
        <f t="shared" si="11"/>
        <v>17061556.599999998</v>
      </c>
      <c r="J212" s="355">
        <v>13258362.460000001</v>
      </c>
      <c r="K212" s="353"/>
      <c r="L212" s="531">
        <f t="shared" si="9"/>
        <v>13258362.460000001</v>
      </c>
      <c r="M212" s="529">
        <f t="shared" si="10"/>
        <v>30319919.059999999</v>
      </c>
      <c r="N212" s="357"/>
    </row>
    <row r="213" spans="1:14" x14ac:dyDescent="0.35">
      <c r="A213" s="50" t="s">
        <v>556</v>
      </c>
      <c r="B213" s="355">
        <v>6203030.5</v>
      </c>
      <c r="C213" s="355">
        <v>10714467.390000001</v>
      </c>
      <c r="D213" s="355">
        <v>611284.72</v>
      </c>
      <c r="E213" s="355">
        <v>475092</v>
      </c>
      <c r="F213" s="570">
        <v>457034</v>
      </c>
      <c r="G213" s="10"/>
      <c r="H213" s="528">
        <v>1</v>
      </c>
      <c r="I213" s="529">
        <f t="shared" si="11"/>
        <v>18460909.609999999</v>
      </c>
      <c r="J213" s="355">
        <v>15028354.380000001</v>
      </c>
      <c r="K213" s="353"/>
      <c r="L213" s="531">
        <f t="shared" si="9"/>
        <v>15028354.380000001</v>
      </c>
      <c r="M213" s="529">
        <f t="shared" si="10"/>
        <v>33489263.990000002</v>
      </c>
      <c r="N213" s="357"/>
    </row>
    <row r="214" spans="1:14" x14ac:dyDescent="0.35">
      <c r="A214" s="50" t="s">
        <v>557</v>
      </c>
      <c r="B214" s="355">
        <v>5760514.9199999999</v>
      </c>
      <c r="C214" s="355">
        <v>6810219.3400000008</v>
      </c>
      <c r="D214" s="355">
        <v>1066797.28</v>
      </c>
      <c r="E214" s="355">
        <v>1005124.66</v>
      </c>
      <c r="F214" s="570">
        <v>373636</v>
      </c>
      <c r="G214" s="10"/>
      <c r="H214" s="528">
        <v>1320.4899999999907</v>
      </c>
      <c r="I214" s="529">
        <f t="shared" si="11"/>
        <v>15017612.690000001</v>
      </c>
      <c r="J214" s="355">
        <v>9928753.0800000001</v>
      </c>
      <c r="K214" s="353"/>
      <c r="L214" s="531">
        <f t="shared" si="9"/>
        <v>9928753.0800000001</v>
      </c>
      <c r="M214" s="529">
        <f t="shared" si="10"/>
        <v>24946365.770000003</v>
      </c>
      <c r="N214" s="357"/>
    </row>
    <row r="215" spans="1:14" x14ac:dyDescent="0.35">
      <c r="A215" s="50" t="s">
        <v>558</v>
      </c>
      <c r="B215" s="355">
        <v>4836327.03</v>
      </c>
      <c r="C215" s="355">
        <v>6820240.9299999997</v>
      </c>
      <c r="D215" s="355">
        <v>863789.73</v>
      </c>
      <c r="E215" s="355">
        <v>599390</v>
      </c>
      <c r="F215" s="570">
        <v>312906</v>
      </c>
      <c r="G215" s="10"/>
      <c r="H215" s="528"/>
      <c r="I215" s="529">
        <f t="shared" si="11"/>
        <v>13432653.690000001</v>
      </c>
      <c r="J215" s="355">
        <v>13918462.300000001</v>
      </c>
      <c r="K215" s="353"/>
      <c r="L215" s="531">
        <f t="shared" si="9"/>
        <v>13918462.300000001</v>
      </c>
      <c r="M215" s="529">
        <f t="shared" si="10"/>
        <v>27351115.990000002</v>
      </c>
      <c r="N215" s="357"/>
    </row>
    <row r="216" spans="1:14" x14ac:dyDescent="0.35">
      <c r="A216" s="50" t="s">
        <v>559</v>
      </c>
      <c r="B216" s="355">
        <v>6719771.5</v>
      </c>
      <c r="C216" s="355">
        <v>3704413.21</v>
      </c>
      <c r="D216" s="355">
        <v>663698.51</v>
      </c>
      <c r="E216" s="355">
        <v>1385548</v>
      </c>
      <c r="F216" s="570">
        <v>460875</v>
      </c>
      <c r="G216" s="10"/>
      <c r="H216" s="528">
        <v>3000</v>
      </c>
      <c r="I216" s="529">
        <f t="shared" si="11"/>
        <v>12937306.220000001</v>
      </c>
      <c r="J216" s="355">
        <v>16083826.800000001</v>
      </c>
      <c r="K216" s="353"/>
      <c r="L216" s="531">
        <f t="shared" si="9"/>
        <v>16083826.800000001</v>
      </c>
      <c r="M216" s="529">
        <f t="shared" si="10"/>
        <v>29021133.020000003</v>
      </c>
      <c r="N216" s="357"/>
    </row>
    <row r="217" spans="1:14" x14ac:dyDescent="0.35">
      <c r="A217" s="50" t="s">
        <v>560</v>
      </c>
      <c r="B217" s="355">
        <v>4707615.34</v>
      </c>
      <c r="C217" s="355">
        <v>4594459.8099999996</v>
      </c>
      <c r="D217" s="355">
        <v>926526.32</v>
      </c>
      <c r="E217" s="355">
        <v>1073983</v>
      </c>
      <c r="F217" s="570">
        <v>377504</v>
      </c>
      <c r="G217" s="10"/>
      <c r="H217" s="528"/>
      <c r="I217" s="529">
        <f t="shared" si="11"/>
        <v>11680088.469999999</v>
      </c>
      <c r="J217" s="355">
        <v>15745866.189999999</v>
      </c>
      <c r="K217" s="353"/>
      <c r="L217" s="531">
        <f t="shared" si="9"/>
        <v>15745866.189999999</v>
      </c>
      <c r="M217" s="529">
        <f t="shared" si="10"/>
        <v>27425954.659999996</v>
      </c>
      <c r="N217" s="357"/>
    </row>
    <row r="218" spans="1:14" x14ac:dyDescent="0.35">
      <c r="A218" s="50" t="s">
        <v>561</v>
      </c>
      <c r="B218" s="355">
        <v>7073636</v>
      </c>
      <c r="C218" s="355">
        <v>5874788.54</v>
      </c>
      <c r="D218" s="355">
        <v>421621.3</v>
      </c>
      <c r="E218" s="355">
        <v>922442</v>
      </c>
      <c r="F218" s="570">
        <v>305450</v>
      </c>
      <c r="G218" s="10"/>
      <c r="H218" s="528"/>
      <c r="I218" s="529">
        <f t="shared" si="11"/>
        <v>14597937.84</v>
      </c>
      <c r="J218" s="355">
        <v>14640909.359999999</v>
      </c>
      <c r="K218" s="353"/>
      <c r="L218" s="531">
        <f t="shared" si="9"/>
        <v>14640909.359999999</v>
      </c>
      <c r="M218" s="529">
        <f t="shared" si="10"/>
        <v>29238847.199999999</v>
      </c>
      <c r="N218" s="357"/>
    </row>
    <row r="219" spans="1:14" x14ac:dyDescent="0.35">
      <c r="A219" s="50" t="s">
        <v>562</v>
      </c>
      <c r="B219" s="355">
        <v>6852360.9699999997</v>
      </c>
      <c r="C219" s="355">
        <v>7525848.549999998</v>
      </c>
      <c r="D219" s="355">
        <v>328204.28000000003</v>
      </c>
      <c r="E219" s="355">
        <v>542680</v>
      </c>
      <c r="F219" s="570">
        <v>431627.5</v>
      </c>
      <c r="G219" s="10"/>
      <c r="H219" s="528">
        <v>8</v>
      </c>
      <c r="I219" s="529">
        <f t="shared" si="11"/>
        <v>15680729.299999997</v>
      </c>
      <c r="J219" s="355">
        <v>11905149.74</v>
      </c>
      <c r="K219" s="353"/>
      <c r="L219" s="531">
        <f t="shared" si="9"/>
        <v>11905149.74</v>
      </c>
      <c r="M219" s="529">
        <f t="shared" si="10"/>
        <v>27585879.039999999</v>
      </c>
      <c r="N219" s="357"/>
    </row>
    <row r="220" spans="1:14" x14ac:dyDescent="0.35">
      <c r="A220" s="50" t="s">
        <v>563</v>
      </c>
      <c r="B220" s="355">
        <v>1613466</v>
      </c>
      <c r="C220" s="355">
        <v>1165922.26</v>
      </c>
      <c r="D220" s="355">
        <v>339194.63</v>
      </c>
      <c r="E220" s="355">
        <v>185667</v>
      </c>
      <c r="F220" s="570">
        <v>49400</v>
      </c>
      <c r="G220" s="10"/>
      <c r="H220" s="528"/>
      <c r="I220" s="529">
        <f t="shared" si="11"/>
        <v>3353649.8899999997</v>
      </c>
      <c r="J220" s="355">
        <v>5377634.29</v>
      </c>
      <c r="K220" s="353"/>
      <c r="L220" s="531">
        <f t="shared" si="9"/>
        <v>5377634.29</v>
      </c>
      <c r="M220" s="529">
        <f t="shared" si="10"/>
        <v>8731284.1799999997</v>
      </c>
      <c r="N220" s="357"/>
    </row>
    <row r="221" spans="1:14" x14ac:dyDescent="0.35">
      <c r="A221" s="50" t="s">
        <v>564</v>
      </c>
      <c r="B221" s="355">
        <v>943262.77</v>
      </c>
      <c r="C221" s="355">
        <v>1865903.86</v>
      </c>
      <c r="D221" s="355">
        <v>165652.84</v>
      </c>
      <c r="E221" s="355">
        <v>91620</v>
      </c>
      <c r="F221" s="570">
        <v>55309</v>
      </c>
      <c r="G221" s="10"/>
      <c r="H221" s="528">
        <v>3001</v>
      </c>
      <c r="I221" s="529">
        <f t="shared" si="11"/>
        <v>3124749.4699999997</v>
      </c>
      <c r="J221" s="355">
        <v>4637863.57</v>
      </c>
      <c r="K221" s="353"/>
      <c r="L221" s="531">
        <f t="shared" si="9"/>
        <v>4637863.57</v>
      </c>
      <c r="M221" s="529">
        <f t="shared" si="10"/>
        <v>7762613.04</v>
      </c>
      <c r="N221" s="357"/>
    </row>
    <row r="222" spans="1:14" x14ac:dyDescent="0.35">
      <c r="A222" s="50" t="s">
        <v>565</v>
      </c>
      <c r="B222" s="355">
        <v>5678634.75</v>
      </c>
      <c r="C222" s="355">
        <v>6511478.6900000013</v>
      </c>
      <c r="D222" s="355">
        <v>612587.04</v>
      </c>
      <c r="E222" s="355">
        <v>1908608</v>
      </c>
      <c r="F222" s="570">
        <v>382874.4</v>
      </c>
      <c r="G222" s="570">
        <v>6300</v>
      </c>
      <c r="H222" s="528">
        <v>117867.02</v>
      </c>
      <c r="I222" s="529">
        <f t="shared" si="11"/>
        <v>15218349.9</v>
      </c>
      <c r="J222" s="355">
        <v>14374129.83</v>
      </c>
      <c r="K222" s="353"/>
      <c r="L222" s="531">
        <f t="shared" si="9"/>
        <v>14374129.83</v>
      </c>
      <c r="M222" s="529">
        <f t="shared" si="10"/>
        <v>29592479.73</v>
      </c>
      <c r="N222" s="357"/>
    </row>
    <row r="223" spans="1:14" x14ac:dyDescent="0.35">
      <c r="A223" s="50" t="s">
        <v>566</v>
      </c>
      <c r="B223" s="355">
        <v>4523887.25</v>
      </c>
      <c r="C223" s="355">
        <v>4402388.7</v>
      </c>
      <c r="D223" s="355">
        <v>517935.53</v>
      </c>
      <c r="E223" s="355">
        <v>530430</v>
      </c>
      <c r="F223" s="570">
        <v>383390.7</v>
      </c>
      <c r="G223" s="10"/>
      <c r="H223" s="528"/>
      <c r="I223" s="529">
        <f t="shared" si="11"/>
        <v>10358032.179999998</v>
      </c>
      <c r="J223" s="355">
        <v>13909694.050000001</v>
      </c>
      <c r="K223" s="353"/>
      <c r="L223" s="531">
        <f t="shared" si="9"/>
        <v>13909694.050000001</v>
      </c>
      <c r="M223" s="529">
        <f t="shared" si="10"/>
        <v>24267726.229999997</v>
      </c>
      <c r="N223" s="357"/>
    </row>
    <row r="224" spans="1:14" x14ac:dyDescent="0.35">
      <c r="A224" s="50" t="s">
        <v>567</v>
      </c>
      <c r="B224" s="355">
        <v>7688422</v>
      </c>
      <c r="C224" s="355">
        <v>12082463.58</v>
      </c>
      <c r="D224" s="355">
        <v>2033486.06</v>
      </c>
      <c r="E224" s="355">
        <v>1027530</v>
      </c>
      <c r="F224" s="570">
        <v>666717</v>
      </c>
      <c r="G224" s="10"/>
      <c r="H224" s="528">
        <v>1</v>
      </c>
      <c r="I224" s="529">
        <f t="shared" si="11"/>
        <v>23498619.639999997</v>
      </c>
      <c r="J224" s="355">
        <v>22469755.510000002</v>
      </c>
      <c r="K224" s="353"/>
      <c r="L224" s="531">
        <f t="shared" si="9"/>
        <v>22469755.510000002</v>
      </c>
      <c r="M224" s="529">
        <f t="shared" si="10"/>
        <v>45968375.149999999</v>
      </c>
      <c r="N224" s="357"/>
    </row>
    <row r="225" spans="1:14" x14ac:dyDescent="0.35">
      <c r="A225" s="50" t="s">
        <v>568</v>
      </c>
      <c r="B225" s="355">
        <v>2313475.9700000002</v>
      </c>
      <c r="C225" s="355">
        <v>1908611.94</v>
      </c>
      <c r="D225" s="355">
        <v>309054.49</v>
      </c>
      <c r="E225" s="355">
        <v>254970</v>
      </c>
      <c r="F225" s="570">
        <v>511300</v>
      </c>
      <c r="G225" s="10"/>
      <c r="H225" s="528"/>
      <c r="I225" s="529">
        <f t="shared" si="11"/>
        <v>5297412.4000000004</v>
      </c>
      <c r="J225" s="355">
        <v>8955462.2400000002</v>
      </c>
      <c r="K225" s="353"/>
      <c r="L225" s="531">
        <f t="shared" si="9"/>
        <v>8955462.2400000002</v>
      </c>
      <c r="M225" s="529">
        <f t="shared" si="10"/>
        <v>14252874.640000001</v>
      </c>
      <c r="N225" s="357"/>
    </row>
    <row r="226" spans="1:14" x14ac:dyDescent="0.35">
      <c r="A226" s="50" t="s">
        <v>569</v>
      </c>
      <c r="B226" s="355">
        <v>2145560</v>
      </c>
      <c r="C226" s="355">
        <v>2445490.4700000002</v>
      </c>
      <c r="D226" s="355">
        <v>174528.77</v>
      </c>
      <c r="E226" s="355">
        <v>322045</v>
      </c>
      <c r="F226" s="570">
        <v>297142</v>
      </c>
      <c r="G226" s="10"/>
      <c r="H226" s="528">
        <v>3702</v>
      </c>
      <c r="I226" s="529">
        <f t="shared" si="11"/>
        <v>5388468.2400000002</v>
      </c>
      <c r="J226" s="355">
        <v>6534854.4400000004</v>
      </c>
      <c r="K226" s="353"/>
      <c r="L226" s="531">
        <f t="shared" si="9"/>
        <v>6534854.4400000004</v>
      </c>
      <c r="M226" s="529">
        <f t="shared" si="10"/>
        <v>11923322.68</v>
      </c>
      <c r="N226" s="357"/>
    </row>
    <row r="227" spans="1:14" x14ac:dyDescent="0.35">
      <c r="A227" s="50" t="s">
        <v>570</v>
      </c>
      <c r="B227" s="355">
        <v>1328722.2</v>
      </c>
      <c r="C227" s="355">
        <v>2287769.65</v>
      </c>
      <c r="D227" s="355">
        <v>365384.06</v>
      </c>
      <c r="E227" s="355">
        <v>228971.71</v>
      </c>
      <c r="F227" s="570">
        <v>142453</v>
      </c>
      <c r="G227" s="10"/>
      <c r="H227" s="528">
        <v>25570</v>
      </c>
      <c r="I227" s="529">
        <f t="shared" si="11"/>
        <v>4378870.62</v>
      </c>
      <c r="J227" s="355">
        <v>5995058.4100000001</v>
      </c>
      <c r="K227" s="353"/>
      <c r="L227" s="531">
        <f t="shared" si="9"/>
        <v>5995058.4100000001</v>
      </c>
      <c r="M227" s="529">
        <f t="shared" si="10"/>
        <v>10373929.030000001</v>
      </c>
      <c r="N227" s="357"/>
    </row>
    <row r="228" spans="1:14" x14ac:dyDescent="0.35">
      <c r="A228" s="50" t="s">
        <v>571</v>
      </c>
      <c r="B228" s="355">
        <v>5801397.6500000004</v>
      </c>
      <c r="C228" s="355">
        <v>4385469.7300000004</v>
      </c>
      <c r="D228" s="355">
        <v>353241.74</v>
      </c>
      <c r="E228" s="355">
        <v>766034</v>
      </c>
      <c r="F228" s="570">
        <v>514800</v>
      </c>
      <c r="G228" s="10"/>
      <c r="H228" s="528"/>
      <c r="I228" s="529">
        <f t="shared" si="11"/>
        <v>11820943.120000001</v>
      </c>
      <c r="J228" s="355">
        <v>14619999.560000001</v>
      </c>
      <c r="K228" s="353"/>
      <c r="L228" s="531">
        <f t="shared" si="9"/>
        <v>14619999.560000001</v>
      </c>
      <c r="M228" s="529">
        <f t="shared" si="10"/>
        <v>26440942.68</v>
      </c>
      <c r="N228" s="357"/>
    </row>
    <row r="229" spans="1:14" x14ac:dyDescent="0.35">
      <c r="A229" s="50" t="s">
        <v>572</v>
      </c>
      <c r="B229" s="355">
        <v>1642548</v>
      </c>
      <c r="C229" s="355">
        <v>1834309.5</v>
      </c>
      <c r="D229" s="355">
        <v>273623.18</v>
      </c>
      <c r="E229" s="355">
        <v>203628</v>
      </c>
      <c r="F229" s="570">
        <v>274910</v>
      </c>
      <c r="G229" s="10"/>
      <c r="H229" s="528"/>
      <c r="I229" s="529">
        <f t="shared" si="11"/>
        <v>4229018.68</v>
      </c>
      <c r="J229" s="355">
        <v>5890532.8099999996</v>
      </c>
      <c r="K229" s="353"/>
      <c r="L229" s="531">
        <f t="shared" si="9"/>
        <v>5890532.8099999996</v>
      </c>
      <c r="M229" s="529">
        <f t="shared" si="10"/>
        <v>10119551.489999998</v>
      </c>
      <c r="N229" s="357"/>
    </row>
    <row r="230" spans="1:14" x14ac:dyDescent="0.35">
      <c r="A230" s="50" t="s">
        <v>573</v>
      </c>
      <c r="B230" s="355">
        <v>4468294</v>
      </c>
      <c r="C230" s="355">
        <v>4697933.91</v>
      </c>
      <c r="D230" s="355">
        <v>445373.92</v>
      </c>
      <c r="E230" s="355">
        <v>635214</v>
      </c>
      <c r="F230" s="570">
        <v>378180</v>
      </c>
      <c r="G230" s="10"/>
      <c r="H230" s="528">
        <v>15360</v>
      </c>
      <c r="I230" s="529">
        <f t="shared" si="11"/>
        <v>10640355.83</v>
      </c>
      <c r="J230" s="355">
        <v>10418337.84</v>
      </c>
      <c r="K230" s="353"/>
      <c r="L230" s="531">
        <f t="shared" si="9"/>
        <v>10418337.84</v>
      </c>
      <c r="M230" s="529">
        <f t="shared" si="10"/>
        <v>21058693.670000002</v>
      </c>
      <c r="N230" s="357"/>
    </row>
    <row r="231" spans="1:14" x14ac:dyDescent="0.35">
      <c r="A231" s="50" t="s">
        <v>574</v>
      </c>
      <c r="B231" s="355">
        <v>6036403.7400000002</v>
      </c>
      <c r="C231" s="355">
        <v>14976391.35</v>
      </c>
      <c r="D231" s="355">
        <v>1188575.56</v>
      </c>
      <c r="E231" s="355">
        <v>1600955.32</v>
      </c>
      <c r="F231" s="570">
        <v>5646526.0999999996</v>
      </c>
      <c r="G231" s="570">
        <v>2475200</v>
      </c>
      <c r="H231" s="528"/>
      <c r="I231" s="529">
        <f t="shared" si="11"/>
        <v>31924052.07</v>
      </c>
      <c r="J231" s="355">
        <v>16899794.68</v>
      </c>
      <c r="K231" s="353"/>
      <c r="L231" s="531">
        <f t="shared" si="9"/>
        <v>16899794.68</v>
      </c>
      <c r="M231" s="529">
        <f t="shared" si="10"/>
        <v>48823846.75</v>
      </c>
      <c r="N231" s="357"/>
    </row>
    <row r="232" spans="1:14" x14ac:dyDescent="0.35">
      <c r="A232" s="50" t="s">
        <v>575</v>
      </c>
      <c r="B232" s="355">
        <v>1120675.96</v>
      </c>
      <c r="C232" s="355">
        <v>29294245.339999996</v>
      </c>
      <c r="D232" s="355">
        <v>1631083.14</v>
      </c>
      <c r="E232" s="355">
        <v>923043</v>
      </c>
      <c r="F232" s="570">
        <v>2295248</v>
      </c>
      <c r="G232" s="570">
        <v>25693000</v>
      </c>
      <c r="H232" s="528"/>
      <c r="I232" s="529">
        <f t="shared" si="11"/>
        <v>60957295.439999998</v>
      </c>
      <c r="J232" s="355">
        <v>8075534.8399999999</v>
      </c>
      <c r="K232" s="353"/>
      <c r="L232" s="531">
        <f t="shared" si="9"/>
        <v>8075534.8399999999</v>
      </c>
      <c r="M232" s="529">
        <f t="shared" si="10"/>
        <v>69032830.280000001</v>
      </c>
      <c r="N232" s="357"/>
    </row>
    <row r="233" spans="1:14" x14ac:dyDescent="0.35">
      <c r="A233" s="50" t="s">
        <v>576</v>
      </c>
      <c r="B233" s="355">
        <v>3152695</v>
      </c>
      <c r="C233" s="355">
        <v>2408254.9300000002</v>
      </c>
      <c r="D233" s="355">
        <v>797828.1</v>
      </c>
      <c r="E233" s="355">
        <v>750841</v>
      </c>
      <c r="F233" s="570">
        <v>264250</v>
      </c>
      <c r="G233" s="10"/>
      <c r="H233" s="528"/>
      <c r="I233" s="529">
        <f t="shared" si="11"/>
        <v>7373869.0299999993</v>
      </c>
      <c r="J233" s="355">
        <v>13445675.9</v>
      </c>
      <c r="K233" s="353"/>
      <c r="L233" s="531">
        <f t="shared" si="9"/>
        <v>13445675.9</v>
      </c>
      <c r="M233" s="529">
        <f t="shared" si="10"/>
        <v>20819544.93</v>
      </c>
      <c r="N233" s="357"/>
    </row>
    <row r="234" spans="1:14" x14ac:dyDescent="0.35">
      <c r="A234" s="50" t="s">
        <v>577</v>
      </c>
      <c r="B234" s="355">
        <v>4625109.74</v>
      </c>
      <c r="C234" s="355">
        <v>4722641.4400000004</v>
      </c>
      <c r="D234" s="355">
        <v>690116.76</v>
      </c>
      <c r="E234" s="355">
        <v>538850</v>
      </c>
      <c r="F234" s="570">
        <v>529950</v>
      </c>
      <c r="G234" s="10"/>
      <c r="H234" s="528"/>
      <c r="I234" s="529">
        <f t="shared" si="11"/>
        <v>11106667.939999999</v>
      </c>
      <c r="J234" s="355">
        <v>14384182.84</v>
      </c>
      <c r="K234" s="353"/>
      <c r="L234" s="531">
        <f t="shared" si="9"/>
        <v>14384182.84</v>
      </c>
      <c r="M234" s="529">
        <f t="shared" si="10"/>
        <v>25490850.780000001</v>
      </c>
      <c r="N234" s="357"/>
    </row>
    <row r="235" spans="1:14" x14ac:dyDescent="0.35">
      <c r="A235" s="50" t="s">
        <v>578</v>
      </c>
      <c r="B235" s="355">
        <v>4782870</v>
      </c>
      <c r="C235" s="355">
        <v>56690585.32</v>
      </c>
      <c r="D235" s="355">
        <v>3588703.47</v>
      </c>
      <c r="E235" s="355">
        <v>830575</v>
      </c>
      <c r="F235" s="570">
        <v>5067327.4000000004</v>
      </c>
      <c r="G235" s="570">
        <v>58971872</v>
      </c>
      <c r="H235" s="528">
        <v>59000</v>
      </c>
      <c r="I235" s="529">
        <f t="shared" si="11"/>
        <v>129990933.19</v>
      </c>
      <c r="J235" s="355">
        <v>14185161.66</v>
      </c>
      <c r="K235" s="353"/>
      <c r="L235" s="531">
        <f t="shared" si="9"/>
        <v>14185161.66</v>
      </c>
      <c r="M235" s="529">
        <f t="shared" si="10"/>
        <v>144176094.84999999</v>
      </c>
      <c r="N235" s="357"/>
    </row>
    <row r="236" spans="1:14" ht="21" customHeight="1" x14ac:dyDescent="0.35">
      <c r="A236" s="50" t="s">
        <v>579</v>
      </c>
      <c r="B236" s="355">
        <v>3522559</v>
      </c>
      <c r="C236" s="355">
        <v>93687162.569999978</v>
      </c>
      <c r="D236" s="355">
        <v>2779952.01</v>
      </c>
      <c r="E236" s="355">
        <v>803957</v>
      </c>
      <c r="F236" s="570">
        <v>9231401.5</v>
      </c>
      <c r="G236" s="570">
        <v>117748000</v>
      </c>
      <c r="H236" s="528"/>
      <c r="I236" s="529">
        <f t="shared" si="11"/>
        <v>227773032.07999998</v>
      </c>
      <c r="J236" s="355">
        <v>9513276.1799999997</v>
      </c>
      <c r="K236" s="353"/>
      <c r="L236" s="531">
        <f t="shared" si="9"/>
        <v>9513276.1799999997</v>
      </c>
      <c r="M236" s="529">
        <f t="shared" si="10"/>
        <v>237286308.25999999</v>
      </c>
      <c r="N236" s="357"/>
    </row>
    <row r="237" spans="1:14" x14ac:dyDescent="0.35">
      <c r="A237" s="50" t="s">
        <v>580</v>
      </c>
      <c r="B237" s="355">
        <v>10688997</v>
      </c>
      <c r="C237" s="355">
        <v>59307731.919999965</v>
      </c>
      <c r="D237" s="355">
        <v>3629917.5</v>
      </c>
      <c r="E237" s="355">
        <v>459132</v>
      </c>
      <c r="F237" s="570">
        <v>6753429.8000000007</v>
      </c>
      <c r="G237" s="570">
        <v>58924800</v>
      </c>
      <c r="H237" s="528">
        <v>401959</v>
      </c>
      <c r="I237" s="529">
        <f t="shared" si="11"/>
        <v>140165967.21999997</v>
      </c>
      <c r="J237" s="355">
        <v>14413874.199999999</v>
      </c>
      <c r="K237" s="353"/>
      <c r="L237" s="531">
        <f t="shared" si="9"/>
        <v>14413874.199999999</v>
      </c>
      <c r="M237" s="529">
        <f t="shared" si="10"/>
        <v>154579841.41999996</v>
      </c>
      <c r="N237" s="357"/>
    </row>
    <row r="238" spans="1:14" x14ac:dyDescent="0.35">
      <c r="A238" s="50" t="s">
        <v>581</v>
      </c>
      <c r="B238" s="355">
        <v>1266422</v>
      </c>
      <c r="C238" s="355">
        <v>861412.5</v>
      </c>
      <c r="D238" s="355">
        <v>157528.51</v>
      </c>
      <c r="E238" s="355">
        <v>185022</v>
      </c>
      <c r="F238" s="570">
        <v>47330</v>
      </c>
      <c r="G238" s="10"/>
      <c r="H238" s="528">
        <v>16000</v>
      </c>
      <c r="I238" s="529">
        <f t="shared" si="11"/>
        <v>2533715.0099999998</v>
      </c>
      <c r="J238" s="355">
        <v>10830.62</v>
      </c>
      <c r="K238" s="353"/>
      <c r="L238" s="531">
        <f t="shared" si="9"/>
        <v>10830.62</v>
      </c>
      <c r="M238" s="529">
        <f t="shared" si="10"/>
        <v>2544545.63</v>
      </c>
      <c r="N238" s="357"/>
    </row>
    <row r="239" spans="1:14" x14ac:dyDescent="0.35">
      <c r="A239" s="50" t="s">
        <v>141</v>
      </c>
      <c r="B239" s="355">
        <v>1478595</v>
      </c>
      <c r="C239" s="355">
        <v>856959.87</v>
      </c>
      <c r="D239" s="355">
        <v>392910.53</v>
      </c>
      <c r="E239" s="353">
        <v>48669.99</v>
      </c>
      <c r="F239" s="570">
        <v>10470</v>
      </c>
      <c r="G239" s="358"/>
      <c r="H239" s="528"/>
      <c r="I239" s="529">
        <f t="shared" si="11"/>
        <v>2787605.3900000006</v>
      </c>
      <c r="J239" s="353">
        <v>8387.19</v>
      </c>
      <c r="K239" s="353"/>
      <c r="L239" s="532">
        <f t="shared" si="9"/>
        <v>8387.19</v>
      </c>
      <c r="M239" s="529">
        <f t="shared" si="10"/>
        <v>2795992.5800000005</v>
      </c>
      <c r="N239" s="357"/>
    </row>
    <row r="240" spans="1:14" x14ac:dyDescent="0.35">
      <c r="A240" s="50" t="s">
        <v>582</v>
      </c>
      <c r="B240" s="355">
        <v>9918</v>
      </c>
      <c r="C240" s="353"/>
      <c r="D240" s="355">
        <v>1067.21</v>
      </c>
      <c r="E240" s="353"/>
      <c r="F240" s="358"/>
      <c r="G240" s="358"/>
      <c r="H240" s="528"/>
      <c r="I240" s="529">
        <f t="shared" si="11"/>
        <v>10985.21</v>
      </c>
      <c r="J240" s="355">
        <v>1153.7</v>
      </c>
      <c r="K240" s="353"/>
      <c r="L240" s="531">
        <f t="shared" si="9"/>
        <v>1153.7</v>
      </c>
      <c r="M240" s="529">
        <f t="shared" si="10"/>
        <v>12138.91</v>
      </c>
      <c r="N240" s="357"/>
    </row>
    <row r="241" spans="1:14" x14ac:dyDescent="0.35">
      <c r="A241" s="50" t="s">
        <v>67</v>
      </c>
      <c r="B241" s="353"/>
      <c r="C241" s="353"/>
      <c r="D241" s="355">
        <v>1899.29</v>
      </c>
      <c r="E241" s="353"/>
      <c r="F241" s="358"/>
      <c r="G241" s="358"/>
      <c r="H241" s="528"/>
      <c r="I241" s="529">
        <f t="shared" si="11"/>
        <v>1899.29</v>
      </c>
      <c r="J241" s="353"/>
      <c r="K241" s="353"/>
      <c r="L241" s="532">
        <f t="shared" si="9"/>
        <v>0</v>
      </c>
      <c r="M241" s="529">
        <f t="shared" si="10"/>
        <v>1899.29</v>
      </c>
      <c r="N241" s="357"/>
    </row>
    <row r="242" spans="1:14" x14ac:dyDescent="0.35">
      <c r="A242" s="50" t="s">
        <v>68</v>
      </c>
      <c r="B242" s="355">
        <v>194976</v>
      </c>
      <c r="C242" s="355">
        <v>1236789.26</v>
      </c>
      <c r="D242" s="355">
        <v>235295.01</v>
      </c>
      <c r="E242" s="355">
        <v>36800</v>
      </c>
      <c r="F242" s="355"/>
      <c r="G242" s="355"/>
      <c r="H242" s="528"/>
      <c r="I242" s="529">
        <f t="shared" si="11"/>
        <v>1703860.27</v>
      </c>
      <c r="J242" s="353"/>
      <c r="K242" s="353"/>
      <c r="L242" s="532">
        <f t="shared" si="9"/>
        <v>0</v>
      </c>
      <c r="M242" s="529">
        <f t="shared" si="10"/>
        <v>1703860.27</v>
      </c>
      <c r="N242" s="357"/>
    </row>
    <row r="243" spans="1:14" x14ac:dyDescent="0.35">
      <c r="A243" s="50" t="s">
        <v>69</v>
      </c>
      <c r="B243" s="355">
        <v>141285</v>
      </c>
      <c r="C243" s="355">
        <v>1030912.65</v>
      </c>
      <c r="D243" s="355">
        <v>132018.97</v>
      </c>
      <c r="E243" s="355">
        <v>32990</v>
      </c>
      <c r="F243" s="355"/>
      <c r="G243" s="355"/>
      <c r="H243" s="528"/>
      <c r="I243" s="529">
        <f t="shared" si="11"/>
        <v>1337206.6199999999</v>
      </c>
      <c r="J243" s="353"/>
      <c r="K243" s="353"/>
      <c r="L243" s="532">
        <f t="shared" si="9"/>
        <v>0</v>
      </c>
      <c r="M243" s="529">
        <f t="shared" si="10"/>
        <v>1337206.6199999999</v>
      </c>
      <c r="N243" s="357"/>
    </row>
    <row r="244" spans="1:14" x14ac:dyDescent="0.35">
      <c r="A244" s="50" t="s">
        <v>70</v>
      </c>
      <c r="B244" s="355">
        <v>331524</v>
      </c>
      <c r="C244" s="355">
        <v>1008845.78</v>
      </c>
      <c r="D244" s="355">
        <v>42667.42</v>
      </c>
      <c r="E244" s="355">
        <v>73920</v>
      </c>
      <c r="F244" s="355"/>
      <c r="G244" s="355"/>
      <c r="H244" s="528">
        <v>9895.5</v>
      </c>
      <c r="I244" s="529">
        <f t="shared" si="11"/>
        <v>1466852.7</v>
      </c>
      <c r="J244" s="353"/>
      <c r="K244" s="353"/>
      <c r="L244" s="532">
        <f t="shared" si="9"/>
        <v>0</v>
      </c>
      <c r="M244" s="529">
        <f t="shared" si="10"/>
        <v>1466852.7</v>
      </c>
      <c r="N244" s="357"/>
    </row>
    <row r="245" spans="1:14" x14ac:dyDescent="0.35">
      <c r="A245" s="50" t="s">
        <v>71</v>
      </c>
      <c r="B245" s="355">
        <v>270257</v>
      </c>
      <c r="C245" s="355">
        <v>2296573.1</v>
      </c>
      <c r="D245" s="355">
        <v>183155.69</v>
      </c>
      <c r="E245" s="355">
        <v>426876</v>
      </c>
      <c r="F245" s="355"/>
      <c r="G245" s="355"/>
      <c r="H245" s="528"/>
      <c r="I245" s="529">
        <f t="shared" si="11"/>
        <v>3176861.79</v>
      </c>
      <c r="J245" s="353"/>
      <c r="K245" s="353"/>
      <c r="L245" s="532">
        <f t="shared" si="9"/>
        <v>0</v>
      </c>
      <c r="M245" s="529">
        <f t="shared" si="10"/>
        <v>3176861.79</v>
      </c>
      <c r="N245" s="357"/>
    </row>
    <row r="246" spans="1:14" x14ac:dyDescent="0.35">
      <c r="A246" s="50" t="s">
        <v>72</v>
      </c>
      <c r="B246" s="355">
        <v>226965</v>
      </c>
      <c r="C246" s="355">
        <v>529371.29</v>
      </c>
      <c r="D246" s="355">
        <v>95968.31</v>
      </c>
      <c r="E246" s="355">
        <v>156318</v>
      </c>
      <c r="F246" s="355"/>
      <c r="G246" s="355"/>
      <c r="H246" s="528"/>
      <c r="I246" s="529">
        <f t="shared" si="11"/>
        <v>1008622.6000000001</v>
      </c>
      <c r="J246" s="353"/>
      <c r="K246" s="353"/>
      <c r="L246" s="532">
        <f t="shared" si="9"/>
        <v>0</v>
      </c>
      <c r="M246" s="529">
        <f t="shared" si="10"/>
        <v>1008622.6000000001</v>
      </c>
      <c r="N246" s="357"/>
    </row>
    <row r="247" spans="1:14" x14ac:dyDescent="0.35">
      <c r="A247" s="50" t="s">
        <v>73</v>
      </c>
      <c r="B247" s="355">
        <v>217177.5</v>
      </c>
      <c r="C247" s="355">
        <v>868665.15</v>
      </c>
      <c r="D247" s="355">
        <v>135570.94</v>
      </c>
      <c r="E247" s="355">
        <v>32460</v>
      </c>
      <c r="F247" s="355"/>
      <c r="G247" s="355"/>
      <c r="H247" s="528"/>
      <c r="I247" s="529">
        <f t="shared" si="11"/>
        <v>1253873.5899999999</v>
      </c>
      <c r="J247" s="353"/>
      <c r="K247" s="353"/>
      <c r="L247" s="532">
        <f t="shared" si="9"/>
        <v>0</v>
      </c>
      <c r="M247" s="529">
        <f t="shared" si="10"/>
        <v>1253873.5899999999</v>
      </c>
      <c r="N247" s="357"/>
    </row>
    <row r="248" spans="1:14" x14ac:dyDescent="0.35">
      <c r="A248" s="50" t="s">
        <v>74</v>
      </c>
      <c r="B248" s="355">
        <v>222487</v>
      </c>
      <c r="C248" s="355">
        <v>1001035.18</v>
      </c>
      <c r="D248" s="355">
        <v>128484.36</v>
      </c>
      <c r="E248" s="355">
        <v>139200</v>
      </c>
      <c r="F248" s="355"/>
      <c r="G248" s="355"/>
      <c r="H248" s="528"/>
      <c r="I248" s="529">
        <f t="shared" si="11"/>
        <v>1491206.5400000003</v>
      </c>
      <c r="J248" s="353"/>
      <c r="K248" s="353"/>
      <c r="L248" s="532">
        <f t="shared" si="9"/>
        <v>0</v>
      </c>
      <c r="M248" s="529">
        <f t="shared" si="10"/>
        <v>1491206.5400000003</v>
      </c>
      <c r="N248" s="357"/>
    </row>
    <row r="249" spans="1:14" x14ac:dyDescent="0.35">
      <c r="A249" s="50" t="s">
        <v>75</v>
      </c>
      <c r="B249" s="355">
        <v>243583</v>
      </c>
      <c r="C249" s="355">
        <v>1291282.23</v>
      </c>
      <c r="D249" s="355">
        <v>152622.59</v>
      </c>
      <c r="E249" s="355">
        <v>64749.02</v>
      </c>
      <c r="F249" s="355"/>
      <c r="G249" s="355"/>
      <c r="H249" s="528"/>
      <c r="I249" s="529">
        <f t="shared" si="11"/>
        <v>1752236.84</v>
      </c>
      <c r="J249" s="353"/>
      <c r="K249" s="353"/>
      <c r="L249" s="532">
        <f t="shared" si="9"/>
        <v>0</v>
      </c>
      <c r="M249" s="529">
        <f t="shared" si="10"/>
        <v>1752236.84</v>
      </c>
      <c r="N249" s="357"/>
    </row>
    <row r="250" spans="1:14" x14ac:dyDescent="0.35">
      <c r="A250" s="50" t="s">
        <v>76</v>
      </c>
      <c r="B250" s="355">
        <v>246343</v>
      </c>
      <c r="C250" s="355">
        <v>593764.06999999995</v>
      </c>
      <c r="D250" s="355">
        <v>14779</v>
      </c>
      <c r="E250" s="355">
        <v>259670</v>
      </c>
      <c r="F250" s="355"/>
      <c r="G250" s="355"/>
      <c r="H250" s="528"/>
      <c r="I250" s="529">
        <f t="shared" si="11"/>
        <v>1114556.0699999998</v>
      </c>
      <c r="J250" s="353"/>
      <c r="K250" s="353"/>
      <c r="L250" s="532">
        <f t="shared" si="9"/>
        <v>0</v>
      </c>
      <c r="M250" s="529">
        <f t="shared" si="10"/>
        <v>1114556.0699999998</v>
      </c>
      <c r="N250" s="357"/>
    </row>
    <row r="251" spans="1:14" x14ac:dyDescent="0.35">
      <c r="A251" s="50" t="s">
        <v>77</v>
      </c>
      <c r="B251" s="355">
        <v>221755</v>
      </c>
      <c r="C251" s="355">
        <v>795916.84</v>
      </c>
      <c r="D251" s="355">
        <v>138649.44</v>
      </c>
      <c r="E251" s="355">
        <v>81115</v>
      </c>
      <c r="F251" s="355"/>
      <c r="G251" s="355"/>
      <c r="H251" s="528"/>
      <c r="I251" s="529">
        <f t="shared" si="11"/>
        <v>1237436.28</v>
      </c>
      <c r="J251" s="353"/>
      <c r="K251" s="353"/>
      <c r="L251" s="532">
        <f t="shared" si="9"/>
        <v>0</v>
      </c>
      <c r="M251" s="529">
        <f t="shared" si="10"/>
        <v>1237436.28</v>
      </c>
      <c r="N251" s="357"/>
    </row>
    <row r="252" spans="1:14" x14ac:dyDescent="0.35">
      <c r="A252" s="50" t="s">
        <v>78</v>
      </c>
      <c r="B252" s="355">
        <v>421867</v>
      </c>
      <c r="C252" s="355">
        <v>498781.06</v>
      </c>
      <c r="D252" s="355">
        <v>18313.61</v>
      </c>
      <c r="E252" s="355">
        <v>18000</v>
      </c>
      <c r="F252" s="355"/>
      <c r="G252" s="355"/>
      <c r="H252" s="528"/>
      <c r="I252" s="529">
        <f t="shared" si="11"/>
        <v>956961.67</v>
      </c>
      <c r="J252" s="353"/>
      <c r="K252" s="353"/>
      <c r="L252" s="532">
        <f t="shared" si="9"/>
        <v>0</v>
      </c>
      <c r="M252" s="529">
        <f t="shared" si="10"/>
        <v>956961.67</v>
      </c>
      <c r="N252" s="357"/>
    </row>
    <row r="253" spans="1:14" x14ac:dyDescent="0.35">
      <c r="A253" s="50" t="s">
        <v>79</v>
      </c>
      <c r="B253" s="355">
        <v>321184</v>
      </c>
      <c r="C253" s="355">
        <v>1163836.3700000001</v>
      </c>
      <c r="D253" s="355">
        <v>140395.21</v>
      </c>
      <c r="E253" s="355">
        <v>79835.77</v>
      </c>
      <c r="F253" s="355"/>
      <c r="G253" s="355"/>
      <c r="H253" s="528"/>
      <c r="I253" s="529">
        <f t="shared" si="11"/>
        <v>1705251.35</v>
      </c>
      <c r="J253" s="353"/>
      <c r="K253" s="353"/>
      <c r="L253" s="532">
        <f t="shared" si="9"/>
        <v>0</v>
      </c>
      <c r="M253" s="529">
        <f t="shared" si="10"/>
        <v>1705251.35</v>
      </c>
      <c r="N253" s="357"/>
    </row>
    <row r="254" spans="1:14" x14ac:dyDescent="0.35">
      <c r="A254" s="50" t="s">
        <v>80</v>
      </c>
      <c r="B254" s="355">
        <v>433434</v>
      </c>
      <c r="C254" s="355">
        <v>1089434.3500000001</v>
      </c>
      <c r="D254" s="355">
        <v>132977.87</v>
      </c>
      <c r="E254" s="355">
        <v>4490</v>
      </c>
      <c r="F254" s="355"/>
      <c r="G254" s="355"/>
      <c r="H254" s="528"/>
      <c r="I254" s="529">
        <f t="shared" si="11"/>
        <v>1660336.2200000002</v>
      </c>
      <c r="J254" s="353"/>
      <c r="K254" s="353"/>
      <c r="L254" s="532">
        <f t="shared" si="9"/>
        <v>0</v>
      </c>
      <c r="M254" s="529">
        <f t="shared" si="10"/>
        <v>1660336.2200000002</v>
      </c>
      <c r="N254" s="357"/>
    </row>
    <row r="255" spans="1:14" x14ac:dyDescent="0.35">
      <c r="A255" s="50" t="s">
        <v>81</v>
      </c>
      <c r="B255" s="355">
        <v>224650</v>
      </c>
      <c r="C255" s="355">
        <v>733898.68</v>
      </c>
      <c r="D255" s="355">
        <v>134766.44</v>
      </c>
      <c r="E255" s="355">
        <v>135856</v>
      </c>
      <c r="F255" s="355"/>
      <c r="G255" s="355"/>
      <c r="H255" s="528"/>
      <c r="I255" s="529">
        <f t="shared" si="11"/>
        <v>1229171.1200000001</v>
      </c>
      <c r="J255" s="353"/>
      <c r="K255" s="353"/>
      <c r="L255" s="532">
        <f t="shared" si="9"/>
        <v>0</v>
      </c>
      <c r="M255" s="529">
        <f t="shared" si="10"/>
        <v>1229171.1200000001</v>
      </c>
      <c r="N255" s="357"/>
    </row>
    <row r="256" spans="1:14" x14ac:dyDescent="0.35">
      <c r="A256" s="50" t="s">
        <v>82</v>
      </c>
      <c r="B256" s="355">
        <v>397417</v>
      </c>
      <c r="C256" s="355">
        <v>3257248.1</v>
      </c>
      <c r="D256" s="355">
        <v>149499.34</v>
      </c>
      <c r="E256" s="355">
        <v>88050</v>
      </c>
      <c r="F256" s="355"/>
      <c r="G256" s="355"/>
      <c r="H256" s="528"/>
      <c r="I256" s="529">
        <f t="shared" si="11"/>
        <v>3892214.44</v>
      </c>
      <c r="J256" s="353"/>
      <c r="K256" s="353"/>
      <c r="L256" s="532">
        <f t="shared" si="9"/>
        <v>0</v>
      </c>
      <c r="M256" s="529">
        <f t="shared" si="10"/>
        <v>3892214.44</v>
      </c>
      <c r="N256" s="357"/>
    </row>
    <row r="257" spans="1:14" x14ac:dyDescent="0.35">
      <c r="A257" s="50" t="s">
        <v>83</v>
      </c>
      <c r="B257" s="355">
        <v>206640</v>
      </c>
      <c r="C257" s="355">
        <v>1959871.96</v>
      </c>
      <c r="D257" s="355">
        <v>146341.88</v>
      </c>
      <c r="E257" s="355">
        <v>45610</v>
      </c>
      <c r="F257" s="355"/>
      <c r="G257" s="355"/>
      <c r="H257" s="528"/>
      <c r="I257" s="529">
        <f t="shared" si="11"/>
        <v>2358463.84</v>
      </c>
      <c r="J257" s="353"/>
      <c r="K257" s="353"/>
      <c r="L257" s="532">
        <f t="shared" si="9"/>
        <v>0</v>
      </c>
      <c r="M257" s="529">
        <f t="shared" si="10"/>
        <v>2358463.84</v>
      </c>
      <c r="N257" s="357"/>
    </row>
    <row r="258" spans="1:14" x14ac:dyDescent="0.35">
      <c r="A258" s="50" t="s">
        <v>84</v>
      </c>
      <c r="B258" s="355">
        <v>222585</v>
      </c>
      <c r="C258" s="355">
        <v>771078.87</v>
      </c>
      <c r="D258" s="355">
        <v>18100.47</v>
      </c>
      <c r="E258" s="355">
        <v>119650</v>
      </c>
      <c r="F258" s="355"/>
      <c r="G258" s="355"/>
      <c r="H258" s="528"/>
      <c r="I258" s="529">
        <f t="shared" si="11"/>
        <v>1131414.3399999999</v>
      </c>
      <c r="J258" s="353"/>
      <c r="K258" s="353"/>
      <c r="L258" s="532">
        <f t="shared" si="9"/>
        <v>0</v>
      </c>
      <c r="M258" s="529">
        <f t="shared" si="10"/>
        <v>1131414.3399999999</v>
      </c>
      <c r="N258" s="357"/>
    </row>
    <row r="259" spans="1:14" x14ac:dyDescent="0.35">
      <c r="A259" s="50" t="s">
        <v>85</v>
      </c>
      <c r="B259" s="355">
        <v>327225.5</v>
      </c>
      <c r="C259" s="355">
        <v>1731694.64</v>
      </c>
      <c r="D259" s="355">
        <v>37905.61</v>
      </c>
      <c r="E259" s="355">
        <v>45538</v>
      </c>
      <c r="F259" s="355"/>
      <c r="G259" s="355"/>
      <c r="H259" s="528"/>
      <c r="I259" s="529">
        <f t="shared" si="11"/>
        <v>2142363.75</v>
      </c>
      <c r="J259" s="353"/>
      <c r="K259" s="353"/>
      <c r="L259" s="532">
        <f t="shared" si="9"/>
        <v>0</v>
      </c>
      <c r="M259" s="529">
        <f t="shared" si="10"/>
        <v>2142363.75</v>
      </c>
      <c r="N259" s="357"/>
    </row>
    <row r="260" spans="1:14" x14ac:dyDescent="0.35">
      <c r="A260" s="50" t="s">
        <v>86</v>
      </c>
      <c r="B260" s="355">
        <v>128943</v>
      </c>
      <c r="C260" s="355">
        <v>774838.99</v>
      </c>
      <c r="D260" s="355">
        <v>14779</v>
      </c>
      <c r="E260" s="355">
        <v>93900</v>
      </c>
      <c r="F260" s="355"/>
      <c r="G260" s="355"/>
      <c r="H260" s="528"/>
      <c r="I260" s="529">
        <f t="shared" si="11"/>
        <v>1012460.99</v>
      </c>
      <c r="J260" s="353"/>
      <c r="K260" s="353"/>
      <c r="L260" s="532">
        <f t="shared" si="9"/>
        <v>0</v>
      </c>
      <c r="M260" s="529">
        <f t="shared" si="10"/>
        <v>1012460.99</v>
      </c>
      <c r="N260" s="357"/>
    </row>
    <row r="261" spans="1:14" x14ac:dyDescent="0.35">
      <c r="A261" s="50" t="s">
        <v>87</v>
      </c>
      <c r="B261" s="355">
        <v>523421</v>
      </c>
      <c r="C261" s="355">
        <v>1187708.96</v>
      </c>
      <c r="D261" s="355">
        <v>138301.04999999999</v>
      </c>
      <c r="E261" s="355">
        <v>35023</v>
      </c>
      <c r="F261" s="355"/>
      <c r="G261" s="355"/>
      <c r="H261" s="528"/>
      <c r="I261" s="529">
        <f t="shared" si="11"/>
        <v>1884454.01</v>
      </c>
      <c r="J261" s="353"/>
      <c r="K261" s="353"/>
      <c r="L261" s="532">
        <f t="shared" si="9"/>
        <v>0</v>
      </c>
      <c r="M261" s="529">
        <f t="shared" si="10"/>
        <v>1884454.01</v>
      </c>
      <c r="N261" s="357"/>
    </row>
    <row r="262" spans="1:14" x14ac:dyDescent="0.35">
      <c r="A262" s="50" t="s">
        <v>88</v>
      </c>
      <c r="B262" s="355">
        <v>175770</v>
      </c>
      <c r="C262" s="355">
        <v>696612.09</v>
      </c>
      <c r="D262" s="355">
        <v>17770.41</v>
      </c>
      <c r="E262" s="355">
        <v>207016</v>
      </c>
      <c r="F262" s="355"/>
      <c r="G262" s="355"/>
      <c r="H262" s="528"/>
      <c r="I262" s="529">
        <f t="shared" si="11"/>
        <v>1097168.5</v>
      </c>
      <c r="J262" s="353"/>
      <c r="K262" s="353"/>
      <c r="L262" s="532">
        <f t="shared" si="9"/>
        <v>0</v>
      </c>
      <c r="M262" s="529">
        <f t="shared" si="10"/>
        <v>1097168.5</v>
      </c>
      <c r="N262" s="357"/>
    </row>
    <row r="263" spans="1:14" x14ac:dyDescent="0.35">
      <c r="A263" s="50" t="s">
        <v>89</v>
      </c>
      <c r="B263" s="355">
        <v>238530</v>
      </c>
      <c r="C263" s="355">
        <v>1009593.15</v>
      </c>
      <c r="D263" s="355">
        <v>18707.509999999998</v>
      </c>
      <c r="E263" s="355">
        <v>210108</v>
      </c>
      <c r="F263" s="355"/>
      <c r="G263" s="355"/>
      <c r="H263" s="528"/>
      <c r="I263" s="529">
        <f t="shared" si="11"/>
        <v>1476938.66</v>
      </c>
      <c r="J263" s="353"/>
      <c r="K263" s="353"/>
      <c r="L263" s="532">
        <f t="shared" ref="L263:L270" si="12">SUM(J263:K263)</f>
        <v>0</v>
      </c>
      <c r="M263" s="529">
        <f t="shared" ref="M263:M326" si="13">+I263+L263</f>
        <v>1476938.66</v>
      </c>
      <c r="N263" s="357"/>
    </row>
    <row r="264" spans="1:14" x14ac:dyDescent="0.35">
      <c r="A264" s="50" t="s">
        <v>90</v>
      </c>
      <c r="B264" s="355">
        <v>206640</v>
      </c>
      <c r="C264" s="355">
        <v>1092264.52</v>
      </c>
      <c r="D264" s="355">
        <v>18313.61</v>
      </c>
      <c r="E264" s="355">
        <v>198870</v>
      </c>
      <c r="F264" s="355"/>
      <c r="G264" s="355"/>
      <c r="H264" s="528"/>
      <c r="I264" s="529">
        <f t="shared" ref="I264:I279" si="14">SUM(B264:H264)</f>
        <v>1516088.1300000001</v>
      </c>
      <c r="J264" s="353"/>
      <c r="K264" s="353"/>
      <c r="L264" s="532">
        <f t="shared" si="12"/>
        <v>0</v>
      </c>
      <c r="M264" s="529">
        <f t="shared" si="13"/>
        <v>1516088.1300000001</v>
      </c>
      <c r="N264" s="357"/>
    </row>
    <row r="265" spans="1:14" x14ac:dyDescent="0.35">
      <c r="A265" s="50" t="s">
        <v>91</v>
      </c>
      <c r="B265" s="355">
        <v>286640</v>
      </c>
      <c r="C265" s="355">
        <v>644817.92000000004</v>
      </c>
      <c r="D265" s="355">
        <v>114395.43</v>
      </c>
      <c r="E265" s="355">
        <v>295001.71000000002</v>
      </c>
      <c r="F265" s="355"/>
      <c r="G265" s="355"/>
      <c r="H265" s="528"/>
      <c r="I265" s="529">
        <f t="shared" si="14"/>
        <v>1340855.06</v>
      </c>
      <c r="J265" s="353"/>
      <c r="K265" s="353"/>
      <c r="L265" s="532">
        <f t="shared" si="12"/>
        <v>0</v>
      </c>
      <c r="M265" s="529">
        <f t="shared" si="13"/>
        <v>1340855.06</v>
      </c>
      <c r="N265" s="357"/>
    </row>
    <row r="266" spans="1:14" x14ac:dyDescent="0.35">
      <c r="A266" s="47" t="s">
        <v>92</v>
      </c>
      <c r="B266" s="355">
        <v>45025354.160000004</v>
      </c>
      <c r="C266" s="355">
        <v>80577181.499999955</v>
      </c>
      <c r="D266" s="355">
        <v>34054924.820000008</v>
      </c>
      <c r="E266" s="355">
        <v>1634474.28</v>
      </c>
      <c r="F266" s="570">
        <v>1186828.79</v>
      </c>
      <c r="G266" s="10"/>
      <c r="H266" s="528">
        <v>20319.369999999879</v>
      </c>
      <c r="I266" s="529">
        <f t="shared" si="14"/>
        <v>162499082.91999996</v>
      </c>
      <c r="J266" s="355">
        <v>20034336.600000001</v>
      </c>
      <c r="K266" s="353"/>
      <c r="L266" s="531">
        <f t="shared" si="12"/>
        <v>20034336.600000001</v>
      </c>
      <c r="M266" s="529">
        <f t="shared" si="13"/>
        <v>182533419.51999995</v>
      </c>
      <c r="N266" s="357"/>
    </row>
    <row r="267" spans="1:14" x14ac:dyDescent="0.35">
      <c r="A267" s="358" t="s">
        <v>827</v>
      </c>
      <c r="B267" s="355">
        <v>145694</v>
      </c>
      <c r="C267" s="355">
        <v>1407133.63</v>
      </c>
      <c r="D267" s="355">
        <v>354114.14</v>
      </c>
      <c r="E267" s="353"/>
      <c r="F267" s="358"/>
      <c r="G267" s="10"/>
      <c r="H267" s="528"/>
      <c r="I267" s="529">
        <f t="shared" si="14"/>
        <v>1906941.77</v>
      </c>
      <c r="J267" s="353"/>
      <c r="K267" s="353"/>
      <c r="L267" s="532">
        <f t="shared" si="12"/>
        <v>0</v>
      </c>
      <c r="M267" s="529">
        <f t="shared" si="13"/>
        <v>1906941.77</v>
      </c>
      <c r="N267" s="357"/>
    </row>
    <row r="268" spans="1:14" x14ac:dyDescent="0.35">
      <c r="A268" s="353" t="s">
        <v>828</v>
      </c>
      <c r="B268" s="355">
        <v>496911</v>
      </c>
      <c r="C268" s="355">
        <v>4132568.85</v>
      </c>
      <c r="D268" s="355">
        <v>512060</v>
      </c>
      <c r="E268" s="355">
        <v>98757</v>
      </c>
      <c r="F268" s="10"/>
      <c r="G268" s="10"/>
      <c r="H268" s="528">
        <v>1</v>
      </c>
      <c r="I268" s="529">
        <f t="shared" si="14"/>
        <v>5240297.8499999996</v>
      </c>
      <c r="J268" s="353"/>
      <c r="K268" s="353"/>
      <c r="L268" s="532">
        <f t="shared" si="12"/>
        <v>0</v>
      </c>
      <c r="M268" s="529">
        <f t="shared" si="13"/>
        <v>5240297.8499999996</v>
      </c>
      <c r="N268" s="357"/>
    </row>
    <row r="269" spans="1:14" x14ac:dyDescent="0.35">
      <c r="A269" s="353" t="s">
        <v>282</v>
      </c>
      <c r="B269" s="355">
        <v>1157513</v>
      </c>
      <c r="C269" s="355">
        <v>1571990.94</v>
      </c>
      <c r="D269" s="355">
        <v>941256.59</v>
      </c>
      <c r="E269" s="355">
        <v>221925</v>
      </c>
      <c r="F269" s="570">
        <v>254680</v>
      </c>
      <c r="G269" s="10"/>
      <c r="H269" s="528"/>
      <c r="I269" s="529">
        <f t="shared" si="14"/>
        <v>4147365.53</v>
      </c>
      <c r="J269" s="355">
        <v>2257293.67</v>
      </c>
      <c r="K269" s="353"/>
      <c r="L269" s="531">
        <f t="shared" si="12"/>
        <v>2257293.67</v>
      </c>
      <c r="M269" s="529">
        <f t="shared" si="13"/>
        <v>6404659.1999999993</v>
      </c>
      <c r="N269" s="357"/>
    </row>
    <row r="270" spans="1:14" x14ac:dyDescent="0.35">
      <c r="A270" s="353" t="s">
        <v>283</v>
      </c>
      <c r="B270" s="355">
        <v>216919</v>
      </c>
      <c r="C270" s="355">
        <v>495768.9</v>
      </c>
      <c r="D270" s="353"/>
      <c r="E270" s="355">
        <v>131600</v>
      </c>
      <c r="F270" s="570">
        <v>92700</v>
      </c>
      <c r="G270" s="10"/>
      <c r="H270" s="528"/>
      <c r="I270" s="529">
        <f t="shared" si="14"/>
        <v>936987.9</v>
      </c>
      <c r="J270" s="355">
        <v>1776119.62</v>
      </c>
      <c r="K270" s="353"/>
      <c r="L270" s="531">
        <f t="shared" si="12"/>
        <v>1776119.62</v>
      </c>
      <c r="M270" s="529">
        <f t="shared" si="13"/>
        <v>2713107.52</v>
      </c>
      <c r="N270" s="357"/>
    </row>
    <row r="271" spans="1:14" x14ac:dyDescent="0.35">
      <c r="A271" s="359" t="s">
        <v>93</v>
      </c>
      <c r="B271" s="350"/>
      <c r="C271" s="351"/>
      <c r="D271" s="352"/>
      <c r="E271" s="350"/>
      <c r="F271" s="570"/>
      <c r="G271" s="10"/>
      <c r="H271" s="528"/>
      <c r="I271" s="529"/>
      <c r="J271" s="350"/>
      <c r="K271" s="351"/>
      <c r="L271" s="354"/>
      <c r="M271" s="354"/>
      <c r="N271" s="357"/>
    </row>
    <row r="272" spans="1:14" x14ac:dyDescent="0.35">
      <c r="A272" s="50" t="s">
        <v>94</v>
      </c>
      <c r="B272" s="355">
        <v>482395</v>
      </c>
      <c r="C272" s="355">
        <v>228890.84</v>
      </c>
      <c r="D272" s="355">
        <v>50223.03</v>
      </c>
      <c r="E272" s="355">
        <v>12502</v>
      </c>
      <c r="F272" s="570">
        <v>64278</v>
      </c>
      <c r="G272" s="10"/>
      <c r="H272" s="528">
        <v>3</v>
      </c>
      <c r="I272" s="529">
        <f t="shared" si="14"/>
        <v>838291.87</v>
      </c>
      <c r="J272" s="355">
        <v>1569778.08</v>
      </c>
      <c r="K272" s="355">
        <v>124059.09</v>
      </c>
      <c r="L272" s="531">
        <f t="shared" ref="L272:L279" si="15">SUM(J272:K272)</f>
        <v>1693837.1700000002</v>
      </c>
      <c r="M272" s="529">
        <f t="shared" ref="M272:M279" si="16">+I272+L272</f>
        <v>2532129.04</v>
      </c>
      <c r="N272" s="357"/>
    </row>
    <row r="273" spans="1:17" x14ac:dyDescent="0.35">
      <c r="A273" s="50" t="s">
        <v>95</v>
      </c>
      <c r="B273" s="355">
        <v>541458.87</v>
      </c>
      <c r="C273" s="355">
        <v>115309.61</v>
      </c>
      <c r="D273" s="355">
        <v>240874.33</v>
      </c>
      <c r="E273" s="355">
        <v>305165</v>
      </c>
      <c r="F273" s="570">
        <v>2798</v>
      </c>
      <c r="G273" s="10"/>
      <c r="H273" s="528">
        <v>2</v>
      </c>
      <c r="I273" s="529">
        <f t="shared" si="14"/>
        <v>1205607.81</v>
      </c>
      <c r="J273" s="355">
        <f>1377812.27</f>
        <v>1377812.27</v>
      </c>
      <c r="K273" s="355">
        <v>102962.9</v>
      </c>
      <c r="L273" s="531">
        <f t="shared" si="15"/>
        <v>1480775.17</v>
      </c>
      <c r="M273" s="529">
        <f t="shared" si="16"/>
        <v>2686382.98</v>
      </c>
      <c r="N273" s="357"/>
    </row>
    <row r="274" spans="1:17" x14ac:dyDescent="0.35">
      <c r="A274" s="47" t="s">
        <v>96</v>
      </c>
      <c r="B274" s="355">
        <v>4406841.04</v>
      </c>
      <c r="C274" s="355">
        <v>3518481.5</v>
      </c>
      <c r="D274" s="355">
        <v>1815502.03</v>
      </c>
      <c r="E274" s="355">
        <v>4103390.36</v>
      </c>
      <c r="F274" s="570">
        <v>5613511.0099999998</v>
      </c>
      <c r="G274" s="570">
        <v>2044105.28</v>
      </c>
      <c r="H274" s="528">
        <v>3260294.58</v>
      </c>
      <c r="I274" s="529">
        <f t="shared" si="14"/>
        <v>24762125.799999997</v>
      </c>
      <c r="J274" s="355">
        <v>12675837.32</v>
      </c>
      <c r="K274" s="355">
        <v>3139251.45</v>
      </c>
      <c r="L274" s="531">
        <f t="shared" si="15"/>
        <v>15815088.77</v>
      </c>
      <c r="M274" s="529">
        <f t="shared" si="16"/>
        <v>40577214.569999993</v>
      </c>
      <c r="N274" s="357"/>
    </row>
    <row r="275" spans="1:17" x14ac:dyDescent="0.35">
      <c r="A275" s="50" t="s">
        <v>97</v>
      </c>
      <c r="B275" s="355">
        <v>1235193.93</v>
      </c>
      <c r="C275" s="355">
        <v>1287384.9099999999</v>
      </c>
      <c r="D275" s="355">
        <v>632590.03</v>
      </c>
      <c r="E275" s="355">
        <v>478135</v>
      </c>
      <c r="F275" s="570">
        <v>3688649.24</v>
      </c>
      <c r="G275" s="10"/>
      <c r="H275" s="528"/>
      <c r="I275" s="529">
        <f t="shared" si="14"/>
        <v>7321953.1100000003</v>
      </c>
      <c r="J275" s="355">
        <v>16050587.52</v>
      </c>
      <c r="K275" s="355">
        <v>927624.04</v>
      </c>
      <c r="L275" s="531">
        <f t="shared" si="15"/>
        <v>16978211.559999999</v>
      </c>
      <c r="M275" s="529">
        <f t="shared" si="16"/>
        <v>24300164.669999998</v>
      </c>
      <c r="N275" s="357"/>
    </row>
    <row r="276" spans="1:17" x14ac:dyDescent="0.35">
      <c r="A276" s="50" t="s">
        <v>98</v>
      </c>
      <c r="B276" s="355">
        <v>2802171.68</v>
      </c>
      <c r="C276" s="355">
        <v>2155883.2999999998</v>
      </c>
      <c r="D276" s="355">
        <v>2061430.18</v>
      </c>
      <c r="E276" s="355">
        <v>40945</v>
      </c>
      <c r="F276" s="355">
        <v>1521125.59</v>
      </c>
      <c r="G276" s="355"/>
      <c r="H276" s="528">
        <v>212507</v>
      </c>
      <c r="I276" s="529">
        <f t="shared" si="14"/>
        <v>8794062.75</v>
      </c>
      <c r="J276" s="355">
        <f>23767708.86</f>
        <v>23767708.859999999</v>
      </c>
      <c r="K276" s="355">
        <v>1160076.78</v>
      </c>
      <c r="L276" s="531">
        <f t="shared" si="15"/>
        <v>24927785.640000001</v>
      </c>
      <c r="M276" s="529">
        <f t="shared" si="16"/>
        <v>33721848.390000001</v>
      </c>
      <c r="N276" s="357"/>
    </row>
    <row r="277" spans="1:17" x14ac:dyDescent="0.35">
      <c r="A277" s="47" t="s">
        <v>99</v>
      </c>
      <c r="B277" s="355">
        <v>829879.21</v>
      </c>
      <c r="C277" s="355">
        <v>321433.74</v>
      </c>
      <c r="D277" s="355">
        <v>28842.240000000002</v>
      </c>
      <c r="E277" s="355">
        <v>240638</v>
      </c>
      <c r="F277" s="570">
        <v>34421</v>
      </c>
      <c r="G277" s="355"/>
      <c r="H277" s="528"/>
      <c r="I277" s="529">
        <f t="shared" si="14"/>
        <v>1455214.19</v>
      </c>
      <c r="J277" s="355">
        <v>5781920.3499999996</v>
      </c>
      <c r="K277" s="355">
        <v>264663.43</v>
      </c>
      <c r="L277" s="531">
        <f t="shared" si="15"/>
        <v>6046583.7799999993</v>
      </c>
      <c r="M277" s="529">
        <f t="shared" si="16"/>
        <v>7501797.9699999988</v>
      </c>
      <c r="N277" s="357"/>
    </row>
    <row r="278" spans="1:17" x14ac:dyDescent="0.35">
      <c r="A278" s="50" t="s">
        <v>100</v>
      </c>
      <c r="B278" s="355">
        <v>2030698.87</v>
      </c>
      <c r="C278" s="355">
        <v>1511785.67</v>
      </c>
      <c r="D278" s="355">
        <v>368898.96</v>
      </c>
      <c r="E278" s="355">
        <v>468290</v>
      </c>
      <c r="F278" s="570">
        <v>398663</v>
      </c>
      <c r="G278" s="355"/>
      <c r="H278" s="528"/>
      <c r="I278" s="529">
        <f t="shared" si="14"/>
        <v>4778336.5</v>
      </c>
      <c r="J278" s="355">
        <f>7871401.77</f>
        <v>7871401.7699999996</v>
      </c>
      <c r="K278" s="355">
        <v>536436.68000000005</v>
      </c>
      <c r="L278" s="531">
        <f t="shared" si="15"/>
        <v>8407838.4499999993</v>
      </c>
      <c r="M278" s="529">
        <f t="shared" si="16"/>
        <v>13186174.949999999</v>
      </c>
      <c r="N278" s="357"/>
    </row>
    <row r="279" spans="1:17" x14ac:dyDescent="0.35">
      <c r="A279" s="47" t="s">
        <v>101</v>
      </c>
      <c r="B279" s="355">
        <v>1246107.3600000001</v>
      </c>
      <c r="C279" s="355">
        <v>21851228.469999995</v>
      </c>
      <c r="D279" s="355">
        <v>13560679.920000002</v>
      </c>
      <c r="E279" s="355">
        <v>191840</v>
      </c>
      <c r="F279" s="570">
        <v>415457.12</v>
      </c>
      <c r="G279" s="355"/>
      <c r="H279" s="528">
        <v>319301</v>
      </c>
      <c r="I279" s="529">
        <f t="shared" si="14"/>
        <v>37584613.869999997</v>
      </c>
      <c r="J279" s="355">
        <v>5727401.1699999999</v>
      </c>
      <c r="K279" s="355">
        <v>306408.89</v>
      </c>
      <c r="L279" s="531">
        <f t="shared" si="15"/>
        <v>6033810.0599999996</v>
      </c>
      <c r="M279" s="529">
        <f t="shared" si="16"/>
        <v>43618423.93</v>
      </c>
      <c r="N279" s="357"/>
    </row>
    <row r="280" spans="1:17" s="360" customFormat="1" ht="21.75" thickBot="1" x14ac:dyDescent="0.4">
      <c r="A280" s="566" t="s">
        <v>147</v>
      </c>
      <c r="B280" s="533">
        <f t="shared" ref="B280:M280" si="17">SUM(B6:B279)</f>
        <v>745001672.8499999</v>
      </c>
      <c r="C280" s="533">
        <f t="shared" si="17"/>
        <v>1759175397.77</v>
      </c>
      <c r="D280" s="533">
        <f t="shared" si="17"/>
        <v>292254421.25999987</v>
      </c>
      <c r="E280" s="533">
        <f t="shared" si="17"/>
        <v>144288481.27000001</v>
      </c>
      <c r="F280" s="568">
        <f>SUM(F7:F279)</f>
        <v>113823449.26000002</v>
      </c>
      <c r="G280" s="568">
        <f>SUM(G7:G279)</f>
        <v>274120548.83999997</v>
      </c>
      <c r="H280" s="533">
        <f t="shared" si="17"/>
        <v>17375869.25</v>
      </c>
      <c r="I280" s="533">
        <f t="shared" si="17"/>
        <v>3346039840.500001</v>
      </c>
      <c r="J280" s="533">
        <f t="shared" si="17"/>
        <v>2101037370.6329994</v>
      </c>
      <c r="K280" s="533">
        <f t="shared" si="17"/>
        <v>16155089.339999998</v>
      </c>
      <c r="L280" s="533">
        <f t="shared" si="17"/>
        <v>2117192459.9729998</v>
      </c>
      <c r="M280" s="533">
        <f t="shared" si="17"/>
        <v>5463232300.4730034</v>
      </c>
      <c r="N280" s="569"/>
      <c r="O280" s="346"/>
      <c r="P280" s="346"/>
      <c r="Q280" s="346"/>
    </row>
    <row r="281" spans="1:17" s="361" customFormat="1" ht="21.75" thickTop="1" x14ac:dyDescent="0.35">
      <c r="A281" s="527"/>
      <c r="B281" s="534"/>
      <c r="C281" s="534"/>
      <c r="D281" s="534"/>
      <c r="E281" s="534"/>
      <c r="F281" s="534"/>
      <c r="G281" s="534"/>
      <c r="H281" s="534"/>
      <c r="I281" s="534"/>
      <c r="J281" s="534"/>
      <c r="K281" s="534"/>
      <c r="L281" s="534"/>
      <c r="M281" s="534"/>
      <c r="N281" s="527"/>
      <c r="O281" s="527"/>
      <c r="P281" s="527"/>
      <c r="Q281" s="527"/>
    </row>
    <row r="282" spans="1:17" s="361" customFormat="1" x14ac:dyDescent="0.35">
      <c r="A282" s="527"/>
      <c r="B282" s="535"/>
      <c r="C282" s="535"/>
      <c r="D282" s="535"/>
      <c r="E282" s="535"/>
      <c r="F282" s="537"/>
      <c r="G282" s="537"/>
      <c r="H282" s="537"/>
      <c r="I282" s="535"/>
      <c r="J282" s="535"/>
      <c r="K282" s="535"/>
      <c r="L282" s="527"/>
      <c r="M282" s="534"/>
      <c r="N282" s="527"/>
      <c r="O282" s="527"/>
      <c r="P282" s="527"/>
      <c r="Q282" s="527"/>
    </row>
    <row r="283" spans="1:17" s="361" customFormat="1" x14ac:dyDescent="0.35">
      <c r="A283" s="527"/>
      <c r="B283" s="535"/>
      <c r="C283" s="536"/>
      <c r="D283" s="86"/>
      <c r="E283" s="536"/>
      <c r="F283" s="527"/>
      <c r="G283" s="527"/>
      <c r="H283" s="527"/>
      <c r="I283" s="537"/>
      <c r="J283" s="527"/>
      <c r="K283" s="527"/>
      <c r="L283" s="527"/>
      <c r="M283" s="534"/>
      <c r="N283" s="527"/>
      <c r="O283" s="527"/>
      <c r="P283" s="527"/>
      <c r="Q283" s="527"/>
    </row>
  </sheetData>
  <mergeCells count="15">
    <mergeCell ref="A3:A5"/>
    <mergeCell ref="B3:I3"/>
    <mergeCell ref="J3:L3"/>
    <mergeCell ref="M3:M5"/>
    <mergeCell ref="B4:B5"/>
    <mergeCell ref="C4:C5"/>
    <mergeCell ref="D4:D5"/>
    <mergeCell ref="E4:E5"/>
    <mergeCell ref="I4:I5"/>
    <mergeCell ref="G4:G5"/>
    <mergeCell ref="F4:F5"/>
    <mergeCell ref="H4:H5"/>
    <mergeCell ref="J4:J5"/>
    <mergeCell ref="K4:K5"/>
    <mergeCell ref="L4:L5"/>
  </mergeCells>
  <phoneticPr fontId="51" type="noConversion"/>
  <pageMargins left="0.27559055118110237" right="0.11811023622047245" top="0.62992125984251968" bottom="0.98425196850393704" header="0.51181102362204722" footer="0.51181102362204722"/>
  <pageSetup scale="5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F3D4-A932-4085-A4FA-339D07931368}">
  <dimension ref="A1:I160"/>
  <sheetViews>
    <sheetView workbookViewId="0">
      <selection activeCell="B105" sqref="B105:F105"/>
    </sheetView>
  </sheetViews>
  <sheetFormatPr defaultRowHeight="18.75" x14ac:dyDescent="0.3"/>
  <cols>
    <col min="1" max="1" width="43" style="60" customWidth="1"/>
    <col min="2" max="2" width="15.7109375" style="86" customWidth="1"/>
    <col min="3" max="3" width="16.42578125" style="59" bestFit="1" customWidth="1"/>
    <col min="4" max="4" width="14.42578125" style="59" customWidth="1"/>
    <col min="5" max="5" width="16" style="59" bestFit="1" customWidth="1"/>
    <col min="6" max="6" width="15.5703125" style="60" customWidth="1"/>
    <col min="7" max="7" width="9.85546875" style="61" bestFit="1" customWidth="1"/>
    <col min="8" max="8" width="18.5703125" style="62" bestFit="1" customWidth="1"/>
    <col min="9" max="9" width="13.5703125" style="60" bestFit="1" customWidth="1"/>
    <col min="10" max="16384" width="9.140625" style="60"/>
  </cols>
  <sheetData>
    <row r="1" spans="1:9" ht="21" x14ac:dyDescent="0.35">
      <c r="A1" s="580" t="s">
        <v>412</v>
      </c>
      <c r="B1" s="580"/>
      <c r="C1" s="580"/>
      <c r="D1" s="580"/>
      <c r="E1" s="580"/>
      <c r="F1" s="580"/>
      <c r="G1" s="580"/>
      <c r="H1" s="580"/>
      <c r="I1" s="580"/>
    </row>
    <row r="2" spans="1:9" x14ac:dyDescent="0.3">
      <c r="I2" s="252" t="s">
        <v>142</v>
      </c>
    </row>
    <row r="3" spans="1:9" x14ac:dyDescent="0.3">
      <c r="A3" s="65" t="s">
        <v>656</v>
      </c>
      <c r="B3" s="64" t="s">
        <v>546</v>
      </c>
      <c r="C3" s="64" t="s">
        <v>144</v>
      </c>
      <c r="D3" s="64" t="s">
        <v>145</v>
      </c>
      <c r="E3" s="64" t="s">
        <v>103</v>
      </c>
      <c r="F3" s="65" t="s">
        <v>104</v>
      </c>
      <c r="G3" s="66" t="s">
        <v>105</v>
      </c>
      <c r="H3" s="65" t="s">
        <v>106</v>
      </c>
      <c r="I3" s="65" t="s">
        <v>107</v>
      </c>
    </row>
    <row r="4" spans="1:9" s="70" customFormat="1" x14ac:dyDescent="0.3">
      <c r="A4" s="273" t="s">
        <v>657</v>
      </c>
      <c r="B4" s="68"/>
      <c r="C4" s="68"/>
      <c r="D4" s="68"/>
      <c r="E4" s="68"/>
      <c r="F4" s="67"/>
      <c r="G4" s="69"/>
      <c r="H4" s="65"/>
      <c r="I4" s="67"/>
    </row>
    <row r="5" spans="1:9" x14ac:dyDescent="0.3">
      <c r="A5" s="71" t="s">
        <v>658</v>
      </c>
      <c r="B5" s="77">
        <v>179272483.71000001</v>
      </c>
      <c r="C5" s="72">
        <v>10423548.42</v>
      </c>
      <c r="D5" s="72">
        <v>11747676.359999999</v>
      </c>
      <c r="E5" s="72">
        <v>11385238.119999999</v>
      </c>
      <c r="F5" s="73">
        <f>SUM(B5:E5)</f>
        <v>212828946.61000001</v>
      </c>
      <c r="G5" s="316">
        <v>827817</v>
      </c>
      <c r="H5" s="75" t="s">
        <v>120</v>
      </c>
      <c r="I5" s="73">
        <f t="shared" ref="I5:I68" si="0">F5/G5</f>
        <v>257.09661266922524</v>
      </c>
    </row>
    <row r="6" spans="1:9" s="80" customFormat="1" x14ac:dyDescent="0.3">
      <c r="A6" s="76" t="s">
        <v>310</v>
      </c>
      <c r="B6" s="77">
        <v>14137946.65</v>
      </c>
      <c r="C6" s="72">
        <v>822031.18</v>
      </c>
      <c r="D6" s="72">
        <v>926455.74</v>
      </c>
      <c r="E6" s="72">
        <v>897872.81</v>
      </c>
      <c r="F6" s="73">
        <f t="shared" ref="F6:F69" si="1">SUM(B6:E6)</f>
        <v>16784306.379999999</v>
      </c>
      <c r="G6" s="316">
        <v>20</v>
      </c>
      <c r="H6" s="79" t="s">
        <v>112</v>
      </c>
      <c r="I6" s="73">
        <f t="shared" si="0"/>
        <v>839215.3189999999</v>
      </c>
    </row>
    <row r="7" spans="1:9" s="80" customFormat="1" x14ac:dyDescent="0.3">
      <c r="A7" s="76" t="s">
        <v>263</v>
      </c>
      <c r="B7" s="77">
        <v>129773786.94</v>
      </c>
      <c r="C7" s="72">
        <v>7545515.7699999996</v>
      </c>
      <c r="D7" s="72">
        <v>8504040.4299999997</v>
      </c>
      <c r="E7" s="72">
        <v>8241674.54</v>
      </c>
      <c r="F7" s="73">
        <f t="shared" si="1"/>
        <v>154065017.68000001</v>
      </c>
      <c r="G7" s="316">
        <v>1809</v>
      </c>
      <c r="H7" s="79" t="s">
        <v>124</v>
      </c>
      <c r="I7" s="73">
        <f t="shared" si="0"/>
        <v>85165.847252625768</v>
      </c>
    </row>
    <row r="8" spans="1:9" s="80" customFormat="1" x14ac:dyDescent="0.3">
      <c r="A8" s="76" t="s">
        <v>268</v>
      </c>
      <c r="B8" s="77">
        <v>49651008.950000003</v>
      </c>
      <c r="C8" s="72">
        <v>2886888.64</v>
      </c>
      <c r="D8" s="72">
        <v>3253616.91</v>
      </c>
      <c r="E8" s="72">
        <v>3153236.61</v>
      </c>
      <c r="F8" s="73">
        <f t="shared" si="1"/>
        <v>58944751.109999999</v>
      </c>
      <c r="G8" s="316">
        <v>60433</v>
      </c>
      <c r="H8" s="79" t="s">
        <v>661</v>
      </c>
      <c r="I8" s="73">
        <f t="shared" si="0"/>
        <v>975.37357255142058</v>
      </c>
    </row>
    <row r="9" spans="1:9" s="80" customFormat="1" x14ac:dyDescent="0.3">
      <c r="A9" s="76" t="s">
        <v>266</v>
      </c>
      <c r="B9" s="77">
        <v>24240809.460000001</v>
      </c>
      <c r="C9" s="72">
        <v>1409448.04</v>
      </c>
      <c r="D9" s="72">
        <v>1588493.56</v>
      </c>
      <c r="E9" s="72">
        <v>1539485.49</v>
      </c>
      <c r="F9" s="73">
        <f t="shared" si="1"/>
        <v>28778236.549999997</v>
      </c>
      <c r="G9" s="316">
        <v>221</v>
      </c>
      <c r="H9" s="79" t="s">
        <v>663</v>
      </c>
      <c r="I9" s="73">
        <f t="shared" si="0"/>
        <v>130218.26493212668</v>
      </c>
    </row>
    <row r="10" spans="1:9" s="80" customFormat="1" x14ac:dyDescent="0.3">
      <c r="A10" s="76" t="s">
        <v>265</v>
      </c>
      <c r="B10" s="77">
        <v>96979280</v>
      </c>
      <c r="C10" s="72">
        <v>5638724.9199999999</v>
      </c>
      <c r="D10" s="72">
        <v>6355025.4400000004</v>
      </c>
      <c r="E10" s="72">
        <v>6158960.7699999996</v>
      </c>
      <c r="F10" s="73">
        <f t="shared" si="1"/>
        <v>115131991.13</v>
      </c>
      <c r="G10" s="316">
        <v>2923</v>
      </c>
      <c r="H10" s="79" t="s">
        <v>663</v>
      </c>
      <c r="I10" s="73">
        <f t="shared" si="0"/>
        <v>39388.296657543615</v>
      </c>
    </row>
    <row r="11" spans="1:9" s="80" customFormat="1" x14ac:dyDescent="0.3">
      <c r="A11" s="76" t="s">
        <v>264</v>
      </c>
      <c r="B11" s="77">
        <v>55039435.439999998</v>
      </c>
      <c r="C11" s="72">
        <v>3200191.18</v>
      </c>
      <c r="D11" s="72">
        <v>3606719.01</v>
      </c>
      <c r="E11" s="72">
        <v>3495444.84</v>
      </c>
      <c r="F11" s="73">
        <f t="shared" si="1"/>
        <v>65341790.469999999</v>
      </c>
      <c r="G11" s="316">
        <v>4108</v>
      </c>
      <c r="H11" s="79" t="s">
        <v>706</v>
      </c>
      <c r="I11" s="73">
        <f t="shared" si="0"/>
        <v>15905.985995618306</v>
      </c>
    </row>
    <row r="12" spans="1:9" s="80" customFormat="1" x14ac:dyDescent="0.3">
      <c r="A12" s="76" t="s">
        <v>267</v>
      </c>
      <c r="B12" s="77">
        <v>4297443.01</v>
      </c>
      <c r="C12" s="72">
        <v>249868.83</v>
      </c>
      <c r="D12" s="72">
        <v>281610.25</v>
      </c>
      <c r="E12" s="72">
        <v>272922.03999999998</v>
      </c>
      <c r="F12" s="73">
        <f t="shared" si="1"/>
        <v>5101844.13</v>
      </c>
      <c r="G12" s="316">
        <v>300</v>
      </c>
      <c r="H12" s="79" t="s">
        <v>661</v>
      </c>
      <c r="I12" s="73">
        <f t="shared" si="0"/>
        <v>17006.147099999998</v>
      </c>
    </row>
    <row r="13" spans="1:9" s="80" customFormat="1" x14ac:dyDescent="0.3">
      <c r="A13" s="76" t="s">
        <v>270</v>
      </c>
      <c r="B13" s="77">
        <v>20834206.399999999</v>
      </c>
      <c r="C13" s="72">
        <v>1211375.8600000001</v>
      </c>
      <c r="D13" s="72">
        <v>1365259.8</v>
      </c>
      <c r="E13" s="72">
        <v>1323138.92</v>
      </c>
      <c r="F13" s="73">
        <f t="shared" si="1"/>
        <v>24733980.979999997</v>
      </c>
      <c r="G13" s="316">
        <v>50</v>
      </c>
      <c r="H13" s="79" t="s">
        <v>112</v>
      </c>
      <c r="I13" s="73">
        <f t="shared" si="0"/>
        <v>494679.61959999992</v>
      </c>
    </row>
    <row r="14" spans="1:9" s="80" customFormat="1" x14ac:dyDescent="0.3">
      <c r="A14" s="76" t="s">
        <v>665</v>
      </c>
      <c r="B14" s="77">
        <v>314131197.52999997</v>
      </c>
      <c r="C14" s="72">
        <v>18264720.170000002</v>
      </c>
      <c r="D14" s="72">
        <v>20584930.640000001</v>
      </c>
      <c r="E14" s="72">
        <v>19949846.23</v>
      </c>
      <c r="F14" s="73">
        <f t="shared" si="1"/>
        <v>372930694.56999999</v>
      </c>
      <c r="G14" s="316">
        <v>55411</v>
      </c>
      <c r="H14" s="79" t="s">
        <v>109</v>
      </c>
      <c r="I14" s="73">
        <f t="shared" si="0"/>
        <v>6730.2646508815942</v>
      </c>
    </row>
    <row r="15" spans="1:9" s="80" customFormat="1" x14ac:dyDescent="0.3">
      <c r="A15" s="76" t="s">
        <v>666</v>
      </c>
      <c r="B15" s="77">
        <v>133358857.72</v>
      </c>
      <c r="C15" s="72">
        <v>7753964.71</v>
      </c>
      <c r="D15" s="72">
        <v>8738969.1199999992</v>
      </c>
      <c r="E15" s="72">
        <v>8469355.2400000002</v>
      </c>
      <c r="F15" s="73">
        <f t="shared" si="1"/>
        <v>158321146.79000002</v>
      </c>
      <c r="G15" s="316">
        <v>2035</v>
      </c>
      <c r="H15" s="79" t="s">
        <v>642</v>
      </c>
      <c r="I15" s="73">
        <f t="shared" si="0"/>
        <v>77799.089331695344</v>
      </c>
    </row>
    <row r="16" spans="1:9" s="80" customFormat="1" x14ac:dyDescent="0.3">
      <c r="A16" s="76" t="s">
        <v>667</v>
      </c>
      <c r="B16" s="77">
        <v>138291188.34999999</v>
      </c>
      <c r="C16" s="72">
        <v>8040748.1800000006</v>
      </c>
      <c r="D16" s="72">
        <v>9062183.3900000006</v>
      </c>
      <c r="E16" s="72">
        <v>8782597.7300000004</v>
      </c>
      <c r="F16" s="73">
        <f t="shared" si="1"/>
        <v>164176717.65000001</v>
      </c>
      <c r="G16" s="316">
        <v>49221</v>
      </c>
      <c r="H16" s="79" t="s">
        <v>109</v>
      </c>
      <c r="I16" s="73">
        <f t="shared" si="0"/>
        <v>3335.5014658377522</v>
      </c>
    </row>
    <row r="17" spans="1:9" s="80" customFormat="1" x14ac:dyDescent="0.3">
      <c r="A17" s="76" t="s">
        <v>668</v>
      </c>
      <c r="B17" s="77">
        <v>9119898.0500000007</v>
      </c>
      <c r="C17" s="72">
        <v>530263.75</v>
      </c>
      <c r="D17" s="72">
        <v>597624.4</v>
      </c>
      <c r="E17" s="72">
        <v>579186.55000000005</v>
      </c>
      <c r="F17" s="73">
        <f t="shared" si="1"/>
        <v>10826972.750000002</v>
      </c>
      <c r="G17" s="316">
        <v>27482</v>
      </c>
      <c r="H17" s="79" t="s">
        <v>116</v>
      </c>
      <c r="I17" s="73">
        <f t="shared" si="0"/>
        <v>393.96596863401504</v>
      </c>
    </row>
    <row r="18" spans="1:9" s="80" customFormat="1" x14ac:dyDescent="0.3">
      <c r="A18" s="76" t="s">
        <v>669</v>
      </c>
      <c r="B18" s="77">
        <v>7424215.4100000001</v>
      </c>
      <c r="C18" s="72">
        <v>431670.64</v>
      </c>
      <c r="D18" s="72">
        <v>486506.79</v>
      </c>
      <c r="E18" s="72">
        <v>471497.12</v>
      </c>
      <c r="F18" s="73">
        <f t="shared" si="1"/>
        <v>8813889.959999999</v>
      </c>
      <c r="G18" s="316">
        <v>15504</v>
      </c>
      <c r="H18" s="79" t="s">
        <v>109</v>
      </c>
      <c r="I18" s="73">
        <f t="shared" si="0"/>
        <v>568.491354489164</v>
      </c>
    </row>
    <row r="19" spans="1:9" s="80" customFormat="1" x14ac:dyDescent="0.3">
      <c r="A19" s="76" t="s">
        <v>670</v>
      </c>
      <c r="B19" s="77">
        <v>79508854.299999997</v>
      </c>
      <c r="C19" s="72">
        <v>4622931.3899999997</v>
      </c>
      <c r="D19" s="72">
        <v>5210193.2699999996</v>
      </c>
      <c r="E19" s="72">
        <v>5049448.8600000003</v>
      </c>
      <c r="F19" s="73">
        <f t="shared" si="1"/>
        <v>94391427.819999993</v>
      </c>
      <c r="G19" s="316">
        <v>38302</v>
      </c>
      <c r="H19" s="79" t="s">
        <v>109</v>
      </c>
      <c r="I19" s="73">
        <f t="shared" si="0"/>
        <v>2464.3994522479243</v>
      </c>
    </row>
    <row r="20" spans="1:9" s="80" customFormat="1" x14ac:dyDescent="0.3">
      <c r="A20" s="76" t="s">
        <v>671</v>
      </c>
      <c r="B20" s="77">
        <v>48410461.560000002</v>
      </c>
      <c r="C20" s="72">
        <v>2814758.74</v>
      </c>
      <c r="D20" s="72">
        <v>3172324.18</v>
      </c>
      <c r="E20" s="72">
        <v>3074451.92</v>
      </c>
      <c r="F20" s="73">
        <f t="shared" si="1"/>
        <v>57471996.400000006</v>
      </c>
      <c r="G20" s="316">
        <v>7859</v>
      </c>
      <c r="H20" s="79" t="s">
        <v>642</v>
      </c>
      <c r="I20" s="73">
        <f t="shared" si="0"/>
        <v>7312.8892225473983</v>
      </c>
    </row>
    <row r="21" spans="1:9" s="80" customFormat="1" x14ac:dyDescent="0.3">
      <c r="A21" s="76" t="s">
        <v>672</v>
      </c>
      <c r="B21" s="77">
        <v>350339588.17000002</v>
      </c>
      <c r="C21" s="72">
        <v>20370006.52</v>
      </c>
      <c r="D21" s="72">
        <v>22957656.48</v>
      </c>
      <c r="E21" s="72">
        <v>22249368.949999999</v>
      </c>
      <c r="F21" s="73">
        <f t="shared" si="1"/>
        <v>415916620.12</v>
      </c>
      <c r="G21" s="316">
        <v>18005</v>
      </c>
      <c r="H21" s="79" t="s">
        <v>109</v>
      </c>
      <c r="I21" s="73">
        <f t="shared" si="0"/>
        <v>23100.062211607888</v>
      </c>
    </row>
    <row r="22" spans="1:9" s="80" customFormat="1" x14ac:dyDescent="0.3">
      <c r="A22" s="76" t="s">
        <v>673</v>
      </c>
      <c r="B22" s="77">
        <v>5275869.38</v>
      </c>
      <c r="C22" s="72">
        <v>306758.06</v>
      </c>
      <c r="D22" s="72">
        <v>345726.26</v>
      </c>
      <c r="E22" s="72">
        <v>335059.96000000002</v>
      </c>
      <c r="F22" s="73">
        <f>SUM(B22:E22)</f>
        <v>6263413.6599999992</v>
      </c>
      <c r="G22" s="316">
        <v>2</v>
      </c>
      <c r="H22" s="79" t="s">
        <v>674</v>
      </c>
      <c r="I22" s="73">
        <f t="shared" si="0"/>
        <v>3131706.8299999996</v>
      </c>
    </row>
    <row r="23" spans="1:9" s="80" customFormat="1" x14ac:dyDescent="0.3">
      <c r="A23" s="76" t="s">
        <v>675</v>
      </c>
      <c r="B23" s="77">
        <v>11506546.25</v>
      </c>
      <c r="C23" s="72">
        <v>669032.06999999995</v>
      </c>
      <c r="D23" s="72">
        <v>754020.8</v>
      </c>
      <c r="E23" s="72">
        <v>730757.82</v>
      </c>
      <c r="F23" s="73">
        <f t="shared" si="1"/>
        <v>13660356.940000001</v>
      </c>
      <c r="G23" s="316">
        <v>11</v>
      </c>
      <c r="H23" s="79" t="s">
        <v>112</v>
      </c>
      <c r="I23" s="73">
        <f t="shared" si="0"/>
        <v>1241850.6309090911</v>
      </c>
    </row>
    <row r="24" spans="1:9" s="80" customFormat="1" x14ac:dyDescent="0.3">
      <c r="A24" s="76" t="s">
        <v>271</v>
      </c>
      <c r="B24" s="77">
        <v>25209535.5</v>
      </c>
      <c r="C24" s="72">
        <v>1465773.27</v>
      </c>
      <c r="D24" s="72">
        <v>1651973.9</v>
      </c>
      <c r="E24" s="72">
        <v>1601007.35</v>
      </c>
      <c r="F24" s="73">
        <f t="shared" si="1"/>
        <v>29928290.02</v>
      </c>
      <c r="G24" s="316">
        <v>400</v>
      </c>
      <c r="H24" s="79" t="s">
        <v>124</v>
      </c>
      <c r="I24" s="73">
        <f t="shared" si="0"/>
        <v>74820.725049999994</v>
      </c>
    </row>
    <row r="25" spans="1:9" s="80" customFormat="1" x14ac:dyDescent="0.3">
      <c r="A25" s="76" t="s">
        <v>677</v>
      </c>
      <c r="B25" s="77">
        <v>32172161.419999998</v>
      </c>
      <c r="C25" s="72">
        <v>1870605.44</v>
      </c>
      <c r="D25" s="72">
        <v>2108232.86</v>
      </c>
      <c r="E25" s="72">
        <v>2043189.85</v>
      </c>
      <c r="F25" s="73">
        <f>SUM(B25:E25)</f>
        <v>38194189.57</v>
      </c>
      <c r="G25" s="316">
        <v>12</v>
      </c>
      <c r="H25" s="79" t="s">
        <v>112</v>
      </c>
      <c r="I25" s="73">
        <f>F25/G25</f>
        <v>3182849.1308333334</v>
      </c>
    </row>
    <row r="26" spans="1:9" s="80" customFormat="1" x14ac:dyDescent="0.3">
      <c r="A26" s="76" t="s">
        <v>273</v>
      </c>
      <c r="B26" s="77">
        <v>4797198.8600000003</v>
      </c>
      <c r="C26" s="77">
        <v>278926.43</v>
      </c>
      <c r="D26" s="77">
        <v>314359.12</v>
      </c>
      <c r="E26" s="77">
        <v>304660.53999999998</v>
      </c>
      <c r="F26" s="443">
        <f t="shared" si="1"/>
        <v>5695144.9500000002</v>
      </c>
      <c r="G26" s="444">
        <v>136</v>
      </c>
      <c r="H26" s="79" t="s">
        <v>114</v>
      </c>
      <c r="I26" s="443">
        <f t="shared" si="0"/>
        <v>41876.065808823529</v>
      </c>
    </row>
    <row r="27" spans="1:9" s="80" customFormat="1" x14ac:dyDescent="0.3">
      <c r="A27" s="76" t="s">
        <v>679</v>
      </c>
      <c r="B27" s="77">
        <v>17255566.16</v>
      </c>
      <c r="C27" s="77">
        <v>1003300.82</v>
      </c>
      <c r="D27" s="77">
        <v>1130752.49</v>
      </c>
      <c r="E27" s="77">
        <v>1095866.6100000001</v>
      </c>
      <c r="F27" s="443">
        <f t="shared" si="1"/>
        <v>20485486.079999998</v>
      </c>
      <c r="G27" s="444">
        <v>256</v>
      </c>
      <c r="H27" s="79" t="s">
        <v>114</v>
      </c>
      <c r="I27" s="443">
        <f t="shared" si="0"/>
        <v>80021.429999999993</v>
      </c>
    </row>
    <row r="28" spans="1:9" s="80" customFormat="1" x14ac:dyDescent="0.3">
      <c r="A28" s="76" t="s">
        <v>680</v>
      </c>
      <c r="B28" s="77">
        <v>4548906.91</v>
      </c>
      <c r="C28" s="77">
        <v>264489.84999999998</v>
      </c>
      <c r="D28" s="77">
        <v>298088.61</v>
      </c>
      <c r="E28" s="77">
        <v>288892.01</v>
      </c>
      <c r="F28" s="443">
        <f t="shared" si="1"/>
        <v>5400377.3799999999</v>
      </c>
      <c r="G28" s="444">
        <v>59</v>
      </c>
      <c r="H28" s="79" t="s">
        <v>114</v>
      </c>
      <c r="I28" s="443">
        <f t="shared" si="0"/>
        <v>91531.819999999992</v>
      </c>
    </row>
    <row r="29" spans="1:9" s="80" customFormat="1" x14ac:dyDescent="0.3">
      <c r="A29" s="76" t="s">
        <v>681</v>
      </c>
      <c r="B29" s="77">
        <v>4795179.7</v>
      </c>
      <c r="C29" s="77">
        <v>278809.03000000003</v>
      </c>
      <c r="D29" s="77">
        <v>314226.8</v>
      </c>
      <c r="E29" s="77">
        <v>304532.31</v>
      </c>
      <c r="F29" s="443">
        <f t="shared" si="1"/>
        <v>5692747.8399999999</v>
      </c>
      <c r="G29" s="444">
        <v>101</v>
      </c>
      <c r="H29" s="79" t="s">
        <v>114</v>
      </c>
      <c r="I29" s="443">
        <f t="shared" si="0"/>
        <v>56363.839999999997</v>
      </c>
    </row>
    <row r="30" spans="1:9" s="80" customFormat="1" x14ac:dyDescent="0.3">
      <c r="A30" s="76" t="s">
        <v>272</v>
      </c>
      <c r="B30" s="77">
        <v>4727325.0599999996</v>
      </c>
      <c r="C30" s="77">
        <v>274863.71999999997</v>
      </c>
      <c r="D30" s="77">
        <v>309780.31</v>
      </c>
      <c r="E30" s="77">
        <v>300222.99</v>
      </c>
      <c r="F30" s="443">
        <f t="shared" si="1"/>
        <v>5612192.0799999991</v>
      </c>
      <c r="G30" s="444">
        <v>88</v>
      </c>
      <c r="H30" s="79" t="s">
        <v>114</v>
      </c>
      <c r="I30" s="443">
        <f t="shared" si="0"/>
        <v>63774.909999999989</v>
      </c>
    </row>
    <row r="31" spans="1:9" s="80" customFormat="1" x14ac:dyDescent="0.3">
      <c r="A31" s="76" t="s">
        <v>682</v>
      </c>
      <c r="B31" s="77">
        <v>27079021.510000002</v>
      </c>
      <c r="C31" s="77">
        <v>1574471.92</v>
      </c>
      <c r="D31" s="77">
        <v>1774480.8</v>
      </c>
      <c r="E31" s="77">
        <v>1719734.69</v>
      </c>
      <c r="F31" s="443">
        <f t="shared" si="1"/>
        <v>32147708.920000002</v>
      </c>
      <c r="G31" s="444">
        <v>772</v>
      </c>
      <c r="H31" s="79" t="s">
        <v>114</v>
      </c>
      <c r="I31" s="443">
        <f t="shared" si="0"/>
        <v>41642.11</v>
      </c>
    </row>
    <row r="32" spans="1:9" s="80" customFormat="1" x14ac:dyDescent="0.3">
      <c r="A32" s="76" t="s">
        <v>683</v>
      </c>
      <c r="B32" s="77">
        <v>23935651.829999998</v>
      </c>
      <c r="C32" s="77">
        <v>1391705.08</v>
      </c>
      <c r="D32" s="77">
        <v>1568496.66</v>
      </c>
      <c r="E32" s="77">
        <v>1520105.54</v>
      </c>
      <c r="F32" s="443">
        <f t="shared" si="1"/>
        <v>28415959.109999996</v>
      </c>
      <c r="G32" s="444">
        <v>891</v>
      </c>
      <c r="H32" s="79" t="s">
        <v>114</v>
      </c>
      <c r="I32" s="443">
        <f t="shared" si="0"/>
        <v>31892.209999999995</v>
      </c>
    </row>
    <row r="33" spans="1:9" s="80" customFormat="1" x14ac:dyDescent="0.3">
      <c r="A33" s="76" t="s">
        <v>684</v>
      </c>
      <c r="B33" s="77">
        <v>13655741.35</v>
      </c>
      <c r="C33" s="77">
        <v>793994.03</v>
      </c>
      <c r="D33" s="77">
        <v>894856.96</v>
      </c>
      <c r="E33" s="77">
        <v>867248.91</v>
      </c>
      <c r="F33" s="443">
        <f t="shared" si="1"/>
        <v>16211841.25</v>
      </c>
      <c r="G33" s="444">
        <v>275</v>
      </c>
      <c r="H33" s="79" t="s">
        <v>114</v>
      </c>
      <c r="I33" s="443">
        <f t="shared" si="0"/>
        <v>58952.15</v>
      </c>
    </row>
    <row r="34" spans="1:9" s="80" customFormat="1" x14ac:dyDescent="0.3">
      <c r="A34" s="76" t="s">
        <v>685</v>
      </c>
      <c r="B34" s="77">
        <v>5841570.9100000001</v>
      </c>
      <c r="C34" s="77">
        <v>339649.99</v>
      </c>
      <c r="D34" s="77">
        <v>382796.53</v>
      </c>
      <c r="E34" s="77">
        <v>370986.52</v>
      </c>
      <c r="F34" s="443">
        <f t="shared" si="1"/>
        <v>6935003.9500000011</v>
      </c>
      <c r="G34" s="444">
        <v>241</v>
      </c>
      <c r="H34" s="79" t="s">
        <v>114</v>
      </c>
      <c r="I34" s="443">
        <f t="shared" si="0"/>
        <v>28775.950000000004</v>
      </c>
    </row>
    <row r="35" spans="1:9" s="80" customFormat="1" x14ac:dyDescent="0.3">
      <c r="A35" s="76" t="s">
        <v>686</v>
      </c>
      <c r="B35" s="77">
        <v>445890.5</v>
      </c>
      <c r="C35" s="77">
        <v>25925.68</v>
      </c>
      <c r="D35" s="77">
        <v>29219.08</v>
      </c>
      <c r="E35" s="77">
        <v>28317.62</v>
      </c>
      <c r="F35" s="443">
        <f t="shared" si="1"/>
        <v>529352.88</v>
      </c>
      <c r="G35" s="444">
        <v>14</v>
      </c>
      <c r="H35" s="79" t="s">
        <v>114</v>
      </c>
      <c r="I35" s="443">
        <f t="shared" si="0"/>
        <v>37810.92</v>
      </c>
    </row>
    <row r="36" spans="1:9" s="80" customFormat="1" x14ac:dyDescent="0.3">
      <c r="A36" s="76" t="s">
        <v>687</v>
      </c>
      <c r="B36" s="77">
        <v>24045267.710000001</v>
      </c>
      <c r="C36" s="77">
        <v>1398078.54</v>
      </c>
      <c r="D36" s="77">
        <v>1575679.75</v>
      </c>
      <c r="E36" s="77">
        <v>1527067.03</v>
      </c>
      <c r="F36" s="443">
        <f t="shared" si="1"/>
        <v>28546093.030000001</v>
      </c>
      <c r="G36" s="444">
        <v>469</v>
      </c>
      <c r="H36" s="79" t="s">
        <v>114</v>
      </c>
      <c r="I36" s="443">
        <f t="shared" si="0"/>
        <v>60865.87</v>
      </c>
    </row>
    <row r="37" spans="1:9" s="80" customFormat="1" x14ac:dyDescent="0.3">
      <c r="A37" s="76" t="s">
        <v>688</v>
      </c>
      <c r="B37" s="77">
        <v>118627.88</v>
      </c>
      <c r="C37" s="77">
        <v>6897.45</v>
      </c>
      <c r="D37" s="77">
        <v>7773.65</v>
      </c>
      <c r="E37" s="77">
        <v>7533.82</v>
      </c>
      <c r="F37" s="443">
        <f t="shared" si="1"/>
        <v>140832.80000000002</v>
      </c>
      <c r="G37" s="444">
        <v>1</v>
      </c>
      <c r="H37" s="79" t="s">
        <v>114</v>
      </c>
      <c r="I37" s="443">
        <f t="shared" si="0"/>
        <v>140832.80000000002</v>
      </c>
    </row>
    <row r="38" spans="1:9" s="80" customFormat="1" x14ac:dyDescent="0.3">
      <c r="A38" s="76" t="s">
        <v>689</v>
      </c>
      <c r="B38" s="77">
        <v>96015037.799999997</v>
      </c>
      <c r="C38" s="77">
        <v>5582660.4100000001</v>
      </c>
      <c r="D38" s="77">
        <v>6291838.9199999999</v>
      </c>
      <c r="E38" s="77">
        <v>6097723.6699999999</v>
      </c>
      <c r="F38" s="443">
        <f t="shared" si="1"/>
        <v>113987260.8</v>
      </c>
      <c r="G38" s="444">
        <v>32592</v>
      </c>
      <c r="H38" s="79" t="s">
        <v>114</v>
      </c>
      <c r="I38" s="443">
        <f t="shared" si="0"/>
        <v>3497.4</v>
      </c>
    </row>
    <row r="39" spans="1:9" s="80" customFormat="1" x14ac:dyDescent="0.3">
      <c r="A39" s="76" t="s">
        <v>690</v>
      </c>
      <c r="B39" s="77">
        <v>17762903.91</v>
      </c>
      <c r="C39" s="77">
        <v>1032799.26</v>
      </c>
      <c r="D39" s="77">
        <v>1163998.19</v>
      </c>
      <c r="E39" s="77">
        <v>1128086.6200000001</v>
      </c>
      <c r="F39" s="443">
        <f t="shared" si="1"/>
        <v>21087787.980000004</v>
      </c>
      <c r="G39" s="444">
        <v>1511</v>
      </c>
      <c r="H39" s="79" t="s">
        <v>114</v>
      </c>
      <c r="I39" s="443">
        <f t="shared" si="0"/>
        <v>13956.180000000002</v>
      </c>
    </row>
    <row r="40" spans="1:9" s="80" customFormat="1" x14ac:dyDescent="0.3">
      <c r="A40" s="76" t="s">
        <v>691</v>
      </c>
      <c r="B40" s="77">
        <v>6208689.21</v>
      </c>
      <c r="C40" s="77">
        <v>360995.57</v>
      </c>
      <c r="D40" s="77">
        <v>406853.69</v>
      </c>
      <c r="E40" s="77">
        <v>394301.48</v>
      </c>
      <c r="F40" s="443">
        <f t="shared" si="1"/>
        <v>7370839.9500000011</v>
      </c>
      <c r="G40" s="444">
        <v>311</v>
      </c>
      <c r="H40" s="79" t="s">
        <v>114</v>
      </c>
      <c r="I40" s="443">
        <f t="shared" si="0"/>
        <v>23700.450000000004</v>
      </c>
    </row>
    <row r="41" spans="1:9" s="80" customFormat="1" x14ac:dyDescent="0.3">
      <c r="A41" s="76" t="s">
        <v>692</v>
      </c>
      <c r="B41" s="77">
        <v>3143326.19</v>
      </c>
      <c r="C41" s="77">
        <v>182764.31</v>
      </c>
      <c r="D41" s="77">
        <v>205981.3</v>
      </c>
      <c r="E41" s="77">
        <v>199626.38</v>
      </c>
      <c r="F41" s="443">
        <f t="shared" si="1"/>
        <v>3731698.1799999997</v>
      </c>
      <c r="G41" s="444">
        <v>122</v>
      </c>
      <c r="H41" s="79" t="s">
        <v>114</v>
      </c>
      <c r="I41" s="443">
        <f t="shared" si="0"/>
        <v>30587.69</v>
      </c>
    </row>
    <row r="42" spans="1:9" s="80" customFormat="1" x14ac:dyDescent="0.3">
      <c r="A42" s="76" t="s">
        <v>693</v>
      </c>
      <c r="B42" s="77">
        <v>3305312.28</v>
      </c>
      <c r="C42" s="77">
        <v>192182.77</v>
      </c>
      <c r="D42" s="77">
        <v>216596.2</v>
      </c>
      <c r="E42" s="77">
        <v>209913.8</v>
      </c>
      <c r="F42" s="443">
        <f t="shared" si="1"/>
        <v>3924005.05</v>
      </c>
      <c r="G42" s="444">
        <v>141917</v>
      </c>
      <c r="H42" s="79" t="s">
        <v>114</v>
      </c>
      <c r="I42" s="443">
        <f t="shared" si="0"/>
        <v>27.65</v>
      </c>
    </row>
    <row r="43" spans="1:9" s="80" customFormat="1" x14ac:dyDescent="0.3">
      <c r="A43" s="76" t="s">
        <v>694</v>
      </c>
      <c r="B43" s="77">
        <v>54542595.770000003</v>
      </c>
      <c r="C43" s="77">
        <v>3171303.13</v>
      </c>
      <c r="D43" s="77">
        <v>3574161.24</v>
      </c>
      <c r="E43" s="77">
        <v>3463891.54</v>
      </c>
      <c r="F43" s="443">
        <f t="shared" si="1"/>
        <v>64751951.680000007</v>
      </c>
      <c r="G43" s="444">
        <v>1073474</v>
      </c>
      <c r="H43" s="79" t="s">
        <v>114</v>
      </c>
      <c r="I43" s="443">
        <f t="shared" si="0"/>
        <v>60.320000000000007</v>
      </c>
    </row>
    <row r="44" spans="1:9" s="80" customFormat="1" x14ac:dyDescent="0.3">
      <c r="A44" s="76" t="s">
        <v>695</v>
      </c>
      <c r="B44" s="77">
        <v>28979910.870000001</v>
      </c>
      <c r="C44" s="77">
        <v>1684996.48</v>
      </c>
      <c r="D44" s="77">
        <v>1899045.56</v>
      </c>
      <c r="E44" s="77">
        <v>1840456.38</v>
      </c>
      <c r="F44" s="443">
        <f t="shared" si="1"/>
        <v>34404409.289999999</v>
      </c>
      <c r="G44" s="444">
        <v>457323</v>
      </c>
      <c r="H44" s="79" t="s">
        <v>114</v>
      </c>
      <c r="I44" s="443">
        <f t="shared" si="0"/>
        <v>75.23</v>
      </c>
    </row>
    <row r="45" spans="1:9" s="80" customFormat="1" x14ac:dyDescent="0.3">
      <c r="A45" s="76" t="s">
        <v>696</v>
      </c>
      <c r="B45" s="77">
        <v>7725831.9100000001</v>
      </c>
      <c r="C45" s="77">
        <v>449207.72</v>
      </c>
      <c r="D45" s="77">
        <v>506271.63</v>
      </c>
      <c r="E45" s="77">
        <v>490652.19</v>
      </c>
      <c r="F45" s="443">
        <f t="shared" si="1"/>
        <v>9171963.4499999993</v>
      </c>
      <c r="G45" s="444">
        <v>302805</v>
      </c>
      <c r="H45" s="79" t="s">
        <v>114</v>
      </c>
      <c r="I45" s="443">
        <f t="shared" si="0"/>
        <v>30.29</v>
      </c>
    </row>
    <row r="46" spans="1:9" s="80" customFormat="1" x14ac:dyDescent="0.3">
      <c r="A46" s="76" t="s">
        <v>697</v>
      </c>
      <c r="B46" s="77">
        <v>1878200.81</v>
      </c>
      <c r="C46" s="77">
        <v>109205.37</v>
      </c>
      <c r="D46" s="77">
        <v>123077.98</v>
      </c>
      <c r="E46" s="77">
        <v>119280.79</v>
      </c>
      <c r="F46" s="443">
        <f t="shared" si="1"/>
        <v>2229764.9500000002</v>
      </c>
      <c r="G46" s="444">
        <v>19247</v>
      </c>
      <c r="H46" s="79" t="s">
        <v>114</v>
      </c>
      <c r="I46" s="443">
        <f t="shared" si="0"/>
        <v>115.85000000000001</v>
      </c>
    </row>
    <row r="47" spans="1:9" s="80" customFormat="1" x14ac:dyDescent="0.3">
      <c r="A47" s="76" t="s">
        <v>698</v>
      </c>
      <c r="B47" s="77">
        <v>416084.41</v>
      </c>
      <c r="C47" s="77">
        <v>24192.65</v>
      </c>
      <c r="D47" s="77">
        <v>27265.9</v>
      </c>
      <c r="E47" s="77">
        <v>26424.69</v>
      </c>
      <c r="F47" s="443">
        <f t="shared" si="1"/>
        <v>493967.65</v>
      </c>
      <c r="G47" s="444">
        <v>4559</v>
      </c>
      <c r="H47" s="79" t="s">
        <v>114</v>
      </c>
      <c r="I47" s="443">
        <f t="shared" si="0"/>
        <v>108.35000000000001</v>
      </c>
    </row>
    <row r="48" spans="1:9" s="80" customFormat="1" x14ac:dyDescent="0.3">
      <c r="A48" s="76" t="s">
        <v>699</v>
      </c>
      <c r="B48" s="77">
        <v>255305.18</v>
      </c>
      <c r="C48" s="77">
        <v>14844.36</v>
      </c>
      <c r="D48" s="77">
        <v>16730.080000000002</v>
      </c>
      <c r="E48" s="77">
        <v>16213.92</v>
      </c>
      <c r="F48" s="443">
        <f t="shared" si="1"/>
        <v>303093.53999999998</v>
      </c>
      <c r="G48" s="444">
        <v>4117</v>
      </c>
      <c r="H48" s="79" t="s">
        <v>114</v>
      </c>
      <c r="I48" s="443">
        <f t="shared" si="0"/>
        <v>73.61999999999999</v>
      </c>
    </row>
    <row r="49" spans="1:9" s="80" customFormat="1" x14ac:dyDescent="0.3">
      <c r="A49" s="76" t="s">
        <v>700</v>
      </c>
      <c r="B49" s="77">
        <v>532314.1</v>
      </c>
      <c r="C49" s="77">
        <v>30950.66</v>
      </c>
      <c r="D49" s="77">
        <v>34882.400000000001</v>
      </c>
      <c r="E49" s="77">
        <v>33806.199999999997</v>
      </c>
      <c r="F49" s="443">
        <f t="shared" si="1"/>
        <v>631953.36</v>
      </c>
      <c r="G49" s="444">
        <v>25731</v>
      </c>
      <c r="H49" s="79" t="s">
        <v>114</v>
      </c>
      <c r="I49" s="443">
        <f t="shared" si="0"/>
        <v>24.56</v>
      </c>
    </row>
    <row r="50" spans="1:9" s="80" customFormat="1" x14ac:dyDescent="0.3">
      <c r="A50" s="76" t="s">
        <v>701</v>
      </c>
      <c r="B50" s="77">
        <v>88983.84</v>
      </c>
      <c r="C50" s="77">
        <v>5173.84</v>
      </c>
      <c r="D50" s="77">
        <v>5831.09</v>
      </c>
      <c r="E50" s="77">
        <v>5651.18</v>
      </c>
      <c r="F50" s="443">
        <f t="shared" si="1"/>
        <v>105639.94999999998</v>
      </c>
      <c r="G50" s="444">
        <v>65</v>
      </c>
      <c r="H50" s="79" t="s">
        <v>114</v>
      </c>
      <c r="I50" s="443">
        <f t="shared" si="0"/>
        <v>1625.2299999999998</v>
      </c>
    </row>
    <row r="51" spans="1:9" s="80" customFormat="1" x14ac:dyDescent="0.3">
      <c r="A51" s="76" t="s">
        <v>664</v>
      </c>
      <c r="B51" s="77">
        <v>27270828.379999999</v>
      </c>
      <c r="C51" s="77">
        <v>1585624.27</v>
      </c>
      <c r="D51" s="77">
        <v>1787049.85</v>
      </c>
      <c r="E51" s="77">
        <v>1731915.95</v>
      </c>
      <c r="F51" s="443">
        <f t="shared" si="1"/>
        <v>32375418.449999999</v>
      </c>
      <c r="G51" s="444">
        <v>15</v>
      </c>
      <c r="H51" s="79" t="s">
        <v>112</v>
      </c>
      <c r="I51" s="443">
        <f t="shared" si="0"/>
        <v>2158361.23</v>
      </c>
    </row>
    <row r="52" spans="1:9" s="80" customFormat="1" x14ac:dyDescent="0.3">
      <c r="A52" s="76" t="s">
        <v>702</v>
      </c>
      <c r="B52" s="77">
        <v>4372139.1500000004</v>
      </c>
      <c r="C52" s="77">
        <v>254211.93</v>
      </c>
      <c r="D52" s="77">
        <v>286505.07</v>
      </c>
      <c r="E52" s="77">
        <v>277665.84999999998</v>
      </c>
      <c r="F52" s="443">
        <f t="shared" si="1"/>
        <v>5190522</v>
      </c>
      <c r="G52" s="444">
        <v>300</v>
      </c>
      <c r="H52" s="79" t="s">
        <v>703</v>
      </c>
      <c r="I52" s="443">
        <f t="shared" si="0"/>
        <v>17301.740000000002</v>
      </c>
    </row>
    <row r="53" spans="1:9" s="80" customFormat="1" x14ac:dyDescent="0.3">
      <c r="A53" s="76" t="s">
        <v>704</v>
      </c>
      <c r="B53" s="77">
        <v>3374994.49</v>
      </c>
      <c r="C53" s="77">
        <v>196234.35</v>
      </c>
      <c r="D53" s="77">
        <v>221162.46</v>
      </c>
      <c r="E53" s="77">
        <v>214339.17</v>
      </c>
      <c r="F53" s="443">
        <f t="shared" si="1"/>
        <v>4006730.47</v>
      </c>
      <c r="G53" s="444">
        <v>9</v>
      </c>
      <c r="H53" s="79" t="s">
        <v>112</v>
      </c>
      <c r="I53" s="443">
        <f t="shared" si="0"/>
        <v>445192.27444444445</v>
      </c>
    </row>
    <row r="54" spans="1:9" s="80" customFormat="1" x14ac:dyDescent="0.3">
      <c r="A54" s="76" t="s">
        <v>274</v>
      </c>
      <c r="B54" s="77">
        <v>3909721.27</v>
      </c>
      <c r="C54" s="77">
        <v>227325.29</v>
      </c>
      <c r="D54" s="77">
        <v>256202.95</v>
      </c>
      <c r="E54" s="77">
        <v>248298.6</v>
      </c>
      <c r="F54" s="443">
        <f t="shared" si="1"/>
        <v>4641548.1099999994</v>
      </c>
      <c r="G54" s="444">
        <v>10016</v>
      </c>
      <c r="H54" s="79" t="s">
        <v>109</v>
      </c>
      <c r="I54" s="443">
        <f t="shared" si="0"/>
        <v>463.41334964057501</v>
      </c>
    </row>
    <row r="55" spans="1:9" s="80" customFormat="1" x14ac:dyDescent="0.3">
      <c r="A55" s="76" t="s">
        <v>292</v>
      </c>
      <c r="B55" s="77">
        <v>837085.67</v>
      </c>
      <c r="C55" s="77">
        <v>48671.18</v>
      </c>
      <c r="D55" s="77">
        <v>54853.99</v>
      </c>
      <c r="E55" s="77">
        <v>53161.64</v>
      </c>
      <c r="F55" s="443">
        <f t="shared" si="1"/>
        <v>993772.4800000001</v>
      </c>
      <c r="G55" s="444">
        <v>11</v>
      </c>
      <c r="H55" s="79" t="s">
        <v>706</v>
      </c>
      <c r="I55" s="443">
        <f t="shared" si="0"/>
        <v>90342.952727272743</v>
      </c>
    </row>
    <row r="56" spans="1:9" s="80" customFormat="1" x14ac:dyDescent="0.3">
      <c r="A56" s="76" t="s">
        <v>293</v>
      </c>
      <c r="B56" s="77">
        <v>4417605.2300000004</v>
      </c>
      <c r="C56" s="77">
        <v>256855.49</v>
      </c>
      <c r="D56" s="77">
        <v>289484.45</v>
      </c>
      <c r="E56" s="77">
        <v>280553.31</v>
      </c>
      <c r="F56" s="443">
        <f t="shared" si="1"/>
        <v>5244498.4800000004</v>
      </c>
      <c r="G56" s="444">
        <v>26</v>
      </c>
      <c r="H56" s="79" t="s">
        <v>706</v>
      </c>
      <c r="I56" s="443">
        <f t="shared" si="0"/>
        <v>201711.48</v>
      </c>
    </row>
    <row r="57" spans="1:9" s="80" customFormat="1" x14ac:dyDescent="0.3">
      <c r="A57" s="76" t="s">
        <v>707</v>
      </c>
      <c r="B57" s="77">
        <v>9207895.7300000004</v>
      </c>
      <c r="C57" s="77">
        <v>535380.25</v>
      </c>
      <c r="D57" s="77">
        <v>603390.86</v>
      </c>
      <c r="E57" s="77">
        <v>584775.11</v>
      </c>
      <c r="F57" s="443">
        <f t="shared" si="1"/>
        <v>10931441.949999999</v>
      </c>
      <c r="G57" s="444">
        <v>65</v>
      </c>
      <c r="H57" s="79" t="s">
        <v>708</v>
      </c>
      <c r="I57" s="443">
        <f t="shared" si="0"/>
        <v>168176.03</v>
      </c>
    </row>
    <row r="58" spans="1:9" s="80" customFormat="1" x14ac:dyDescent="0.3">
      <c r="A58" s="76" t="s">
        <v>275</v>
      </c>
      <c r="B58" s="77">
        <v>25347457.739999998</v>
      </c>
      <c r="C58" s="77">
        <v>1473792.56</v>
      </c>
      <c r="D58" s="77">
        <v>1661011.91</v>
      </c>
      <c r="E58" s="77">
        <v>1609766.52</v>
      </c>
      <c r="F58" s="443">
        <f t="shared" si="1"/>
        <v>30092028.729999997</v>
      </c>
      <c r="G58" s="444">
        <v>64</v>
      </c>
      <c r="H58" s="79" t="s">
        <v>708</v>
      </c>
      <c r="I58" s="443">
        <f t="shared" si="0"/>
        <v>470187.94890624995</v>
      </c>
    </row>
    <row r="59" spans="1:9" s="80" customFormat="1" x14ac:dyDescent="0.3">
      <c r="A59" s="76" t="s">
        <v>710</v>
      </c>
      <c r="B59" s="77">
        <v>93763600.959999993</v>
      </c>
      <c r="C59" s="77">
        <v>5451753.75</v>
      </c>
      <c r="D59" s="77">
        <v>6144302.8799999999</v>
      </c>
      <c r="E59" s="77">
        <v>5954739.4100000001</v>
      </c>
      <c r="F59" s="443">
        <f t="shared" si="1"/>
        <v>111314396.99999999</v>
      </c>
      <c r="G59" s="444">
        <v>100</v>
      </c>
      <c r="H59" s="79" t="s">
        <v>124</v>
      </c>
      <c r="I59" s="443">
        <f t="shared" si="0"/>
        <v>1113143.9699999997</v>
      </c>
    </row>
    <row r="60" spans="1:9" s="80" customFormat="1" x14ac:dyDescent="0.3">
      <c r="A60" s="76" t="s">
        <v>291</v>
      </c>
      <c r="B60" s="77">
        <v>510094.82</v>
      </c>
      <c r="C60" s="77">
        <v>29658.75</v>
      </c>
      <c r="D60" s="77">
        <v>33426.370000000003</v>
      </c>
      <c r="E60" s="77">
        <v>32395.1</v>
      </c>
      <c r="F60" s="443">
        <f t="shared" si="1"/>
        <v>605575.04</v>
      </c>
      <c r="G60" s="444">
        <v>50980</v>
      </c>
      <c r="H60" s="79" t="s">
        <v>290</v>
      </c>
      <c r="I60" s="443">
        <f t="shared" si="0"/>
        <v>11.878678697528443</v>
      </c>
    </row>
    <row r="61" spans="1:9" s="80" customFormat="1" x14ac:dyDescent="0.3">
      <c r="A61" s="76" t="s">
        <v>712</v>
      </c>
      <c r="B61" s="77">
        <v>552575.93000000005</v>
      </c>
      <c r="C61" s="77">
        <v>32128.76</v>
      </c>
      <c r="D61" s="77">
        <v>36210.15</v>
      </c>
      <c r="E61" s="77">
        <v>35092.99</v>
      </c>
      <c r="F61" s="443">
        <f t="shared" si="1"/>
        <v>656007.83000000007</v>
      </c>
      <c r="G61" s="444">
        <v>1</v>
      </c>
      <c r="H61" s="79" t="s">
        <v>706</v>
      </c>
      <c r="I61" s="443">
        <f t="shared" si="0"/>
        <v>656007.83000000007</v>
      </c>
    </row>
    <row r="62" spans="1:9" s="80" customFormat="1" x14ac:dyDescent="0.3">
      <c r="A62" s="76" t="s">
        <v>713</v>
      </c>
      <c r="B62" s="77">
        <v>504153.47</v>
      </c>
      <c r="C62" s="77">
        <v>29313.3</v>
      </c>
      <c r="D62" s="77">
        <v>33037.040000000001</v>
      </c>
      <c r="E62" s="77">
        <v>32017.78</v>
      </c>
      <c r="F62" s="443">
        <f t="shared" si="1"/>
        <v>598521.59000000008</v>
      </c>
      <c r="G62" s="444">
        <v>1</v>
      </c>
      <c r="H62" s="79" t="s">
        <v>112</v>
      </c>
      <c r="I62" s="443">
        <f t="shared" si="0"/>
        <v>598521.59000000008</v>
      </c>
    </row>
    <row r="63" spans="1:9" s="80" customFormat="1" x14ac:dyDescent="0.3">
      <c r="A63" s="76" t="s">
        <v>277</v>
      </c>
      <c r="B63" s="77">
        <v>191638055.81999999</v>
      </c>
      <c r="C63" s="77">
        <v>11142527.359999999</v>
      </c>
      <c r="D63" s="77">
        <v>12557988.880000001</v>
      </c>
      <c r="E63" s="77">
        <v>12170550.949999999</v>
      </c>
      <c r="F63" s="443">
        <f t="shared" si="1"/>
        <v>227509123.00999999</v>
      </c>
      <c r="G63" s="444">
        <v>12138028</v>
      </c>
      <c r="H63" s="79" t="s">
        <v>116</v>
      </c>
      <c r="I63" s="443">
        <f t="shared" si="0"/>
        <v>18.743499603889529</v>
      </c>
    </row>
    <row r="64" spans="1:9" s="80" customFormat="1" x14ac:dyDescent="0.3">
      <c r="A64" s="76" t="s">
        <v>278</v>
      </c>
      <c r="B64" s="77">
        <v>1346631.53</v>
      </c>
      <c r="C64" s="77">
        <v>78298.009999999995</v>
      </c>
      <c r="D64" s="77">
        <v>88244.39</v>
      </c>
      <c r="E64" s="77">
        <v>85521.88</v>
      </c>
      <c r="F64" s="443">
        <f t="shared" si="1"/>
        <v>1598695.81</v>
      </c>
      <c r="G64" s="444">
        <v>53429636</v>
      </c>
      <c r="H64" s="79" t="s">
        <v>116</v>
      </c>
      <c r="I64" s="443">
        <f t="shared" si="0"/>
        <v>2.9921517900664718E-2</v>
      </c>
    </row>
    <row r="65" spans="1:9" s="80" customFormat="1" x14ac:dyDescent="0.3">
      <c r="A65" s="76" t="s">
        <v>279</v>
      </c>
      <c r="B65" s="77">
        <v>3313365.77</v>
      </c>
      <c r="C65" s="77">
        <v>192651.03</v>
      </c>
      <c r="D65" s="77">
        <v>217123.94</v>
      </c>
      <c r="E65" s="77">
        <v>210425.26</v>
      </c>
      <c r="F65" s="443">
        <f t="shared" si="1"/>
        <v>3933566</v>
      </c>
      <c r="G65" s="444">
        <v>65943</v>
      </c>
      <c r="H65" s="79" t="s">
        <v>109</v>
      </c>
      <c r="I65" s="443">
        <f t="shared" si="0"/>
        <v>59.651001622613471</v>
      </c>
    </row>
    <row r="66" spans="1:9" s="80" customFormat="1" x14ac:dyDescent="0.3">
      <c r="A66" s="76" t="s">
        <v>280</v>
      </c>
      <c r="B66" s="77">
        <v>1490677.2</v>
      </c>
      <c r="C66" s="77">
        <v>86673.35</v>
      </c>
      <c r="D66" s="77">
        <v>97683.67</v>
      </c>
      <c r="E66" s="77">
        <v>94669.94</v>
      </c>
      <c r="F66" s="443">
        <f t="shared" si="1"/>
        <v>1769704.16</v>
      </c>
      <c r="G66" s="444">
        <v>1515</v>
      </c>
      <c r="H66" s="79" t="s">
        <v>109</v>
      </c>
      <c r="I66" s="443">
        <f t="shared" si="0"/>
        <v>1168.1215577557755</v>
      </c>
    </row>
    <row r="67" spans="1:9" s="80" customFormat="1" x14ac:dyDescent="0.3">
      <c r="A67" s="76" t="s">
        <v>297</v>
      </c>
      <c r="B67" s="77">
        <v>29741954.829999998</v>
      </c>
      <c r="C67" s="77">
        <v>1729304.46</v>
      </c>
      <c r="D67" s="77">
        <v>1948982.09</v>
      </c>
      <c r="E67" s="77">
        <v>1888852.27</v>
      </c>
      <c r="F67" s="443">
        <f t="shared" si="1"/>
        <v>35309093.649999999</v>
      </c>
      <c r="G67" s="444">
        <v>210</v>
      </c>
      <c r="H67" s="79" t="s">
        <v>298</v>
      </c>
      <c r="I67" s="443">
        <f t="shared" si="0"/>
        <v>168138.54119047619</v>
      </c>
    </row>
    <row r="68" spans="1:9" s="80" customFormat="1" x14ac:dyDescent="0.3">
      <c r="A68" s="76" t="s">
        <v>276</v>
      </c>
      <c r="B68" s="77">
        <v>6153929.25</v>
      </c>
      <c r="C68" s="77">
        <v>357811.63</v>
      </c>
      <c r="D68" s="77">
        <v>403265.28000000003</v>
      </c>
      <c r="E68" s="77">
        <v>390823.78</v>
      </c>
      <c r="F68" s="443">
        <f t="shared" si="1"/>
        <v>7305829.9400000004</v>
      </c>
      <c r="G68" s="444">
        <v>20</v>
      </c>
      <c r="H68" s="79" t="s">
        <v>112</v>
      </c>
      <c r="I68" s="443">
        <f t="shared" si="0"/>
        <v>365291.49700000003</v>
      </c>
    </row>
    <row r="69" spans="1:9" s="80" customFormat="1" x14ac:dyDescent="0.3">
      <c r="A69" s="76" t="s">
        <v>715</v>
      </c>
      <c r="B69" s="77">
        <v>537571203.12</v>
      </c>
      <c r="C69" s="77">
        <v>31256327.530000001</v>
      </c>
      <c r="D69" s="77">
        <v>35226892.509999998</v>
      </c>
      <c r="E69" s="77">
        <v>34140075.630000003</v>
      </c>
      <c r="F69" s="443">
        <f t="shared" si="1"/>
        <v>638194498.78999996</v>
      </c>
      <c r="G69" s="444">
        <v>11900000</v>
      </c>
      <c r="H69" s="79" t="s">
        <v>114</v>
      </c>
      <c r="I69" s="443">
        <f t="shared" ref="I69:I104" si="2">F69/G69</f>
        <v>53.629789814285708</v>
      </c>
    </row>
    <row r="70" spans="1:9" s="80" customFormat="1" x14ac:dyDescent="0.3">
      <c r="A70" s="76" t="s">
        <v>716</v>
      </c>
      <c r="B70" s="77">
        <v>85926169.890000001</v>
      </c>
      <c r="C70" s="77">
        <v>4996057.26</v>
      </c>
      <c r="D70" s="77">
        <v>5630718.1900000004</v>
      </c>
      <c r="E70" s="77">
        <v>5456999.7800000003</v>
      </c>
      <c r="F70" s="443">
        <f t="shared" ref="F70:F104" si="3">SUM(B70:E70)</f>
        <v>102009945.12</v>
      </c>
      <c r="G70" s="444">
        <v>2284102</v>
      </c>
      <c r="H70" s="79" t="s">
        <v>114</v>
      </c>
      <c r="I70" s="443">
        <f t="shared" si="2"/>
        <v>44.660853639636059</v>
      </c>
    </row>
    <row r="71" spans="1:9" s="80" customFormat="1" x14ac:dyDescent="0.3">
      <c r="A71" s="76" t="s">
        <v>717</v>
      </c>
      <c r="B71" s="77">
        <v>437950389.24000001</v>
      </c>
      <c r="C71" s="77">
        <v>25464014.309999999</v>
      </c>
      <c r="D71" s="77">
        <v>28698768.09</v>
      </c>
      <c r="E71" s="77">
        <v>27813356.300000001</v>
      </c>
      <c r="F71" s="443">
        <f t="shared" si="3"/>
        <v>519926527.94</v>
      </c>
      <c r="G71" s="444">
        <v>3127646</v>
      </c>
      <c r="H71" s="79" t="s">
        <v>706</v>
      </c>
      <c r="I71" s="443">
        <f t="shared" si="2"/>
        <v>166.2357338202597</v>
      </c>
    </row>
    <row r="72" spans="1:9" s="80" customFormat="1" x14ac:dyDescent="0.3">
      <c r="A72" s="76" t="s">
        <v>718</v>
      </c>
      <c r="B72" s="77">
        <v>177158016.72999999</v>
      </c>
      <c r="C72" s="77">
        <v>10300605.689999999</v>
      </c>
      <c r="D72" s="77">
        <v>11609115.92</v>
      </c>
      <c r="E72" s="77">
        <v>11250952.529999999</v>
      </c>
      <c r="F72" s="443">
        <f t="shared" si="3"/>
        <v>210318690.86999997</v>
      </c>
      <c r="G72" s="444">
        <v>1976270</v>
      </c>
      <c r="H72" s="79" t="s">
        <v>708</v>
      </c>
      <c r="I72" s="443">
        <f t="shared" si="2"/>
        <v>106.42204297489714</v>
      </c>
    </row>
    <row r="73" spans="1:9" s="80" customFormat="1" x14ac:dyDescent="0.3">
      <c r="A73" s="76" t="s">
        <v>281</v>
      </c>
      <c r="B73" s="77">
        <v>9998372.5099999998</v>
      </c>
      <c r="C73" s="77">
        <v>581341.42000000004</v>
      </c>
      <c r="D73" s="77">
        <v>655190.59</v>
      </c>
      <c r="E73" s="77">
        <v>634976.71</v>
      </c>
      <c r="F73" s="443">
        <f t="shared" si="3"/>
        <v>11869881.23</v>
      </c>
      <c r="G73" s="444">
        <v>36300</v>
      </c>
      <c r="H73" s="79" t="s">
        <v>120</v>
      </c>
      <c r="I73" s="443">
        <f t="shared" si="2"/>
        <v>326.99397327823692</v>
      </c>
    </row>
    <row r="74" spans="1:9" s="80" customFormat="1" x14ac:dyDescent="0.3">
      <c r="A74" s="76" t="s">
        <v>719</v>
      </c>
      <c r="B74" s="77">
        <v>363384135.75999999</v>
      </c>
      <c r="C74" s="77">
        <v>21128463.539999999</v>
      </c>
      <c r="D74" s="77">
        <v>23812462.07</v>
      </c>
      <c r="E74" s="77">
        <v>23077802.170000002</v>
      </c>
      <c r="F74" s="443">
        <f>SUM(B74:E74)</f>
        <v>431402863.54000002</v>
      </c>
      <c r="G74" s="444">
        <v>472562</v>
      </c>
      <c r="H74" s="79" t="s">
        <v>114</v>
      </c>
      <c r="I74" s="443">
        <f t="shared" si="2"/>
        <v>912.90214519999495</v>
      </c>
    </row>
    <row r="75" spans="1:9" s="80" customFormat="1" x14ac:dyDescent="0.3">
      <c r="A75" s="76" t="s">
        <v>720</v>
      </c>
      <c r="B75" s="77">
        <v>7767280.1299999999</v>
      </c>
      <c r="C75" s="77">
        <v>451617.67</v>
      </c>
      <c r="D75" s="77">
        <v>508987.72</v>
      </c>
      <c r="E75" s="77">
        <v>493284.48</v>
      </c>
      <c r="F75" s="443">
        <f t="shared" ref="F75:F81" si="4">SUM(B75:E75)</f>
        <v>9221170</v>
      </c>
      <c r="G75" s="444">
        <v>469</v>
      </c>
      <c r="H75" s="79" t="s">
        <v>721</v>
      </c>
      <c r="I75" s="443">
        <f t="shared" si="2"/>
        <v>19661.343283582089</v>
      </c>
    </row>
    <row r="76" spans="1:9" s="80" customFormat="1" x14ac:dyDescent="0.3">
      <c r="A76" s="76" t="s">
        <v>722</v>
      </c>
      <c r="B76" s="77">
        <v>23998949.32</v>
      </c>
      <c r="C76" s="77">
        <v>1395385.42</v>
      </c>
      <c r="D76" s="77">
        <v>1572644.52</v>
      </c>
      <c r="E76" s="77">
        <v>1524125.44</v>
      </c>
      <c r="F76" s="443">
        <f t="shared" si="4"/>
        <v>28491104.700000003</v>
      </c>
      <c r="G76" s="444">
        <v>884870</v>
      </c>
      <c r="H76" s="79" t="s">
        <v>723</v>
      </c>
      <c r="I76" s="443">
        <f t="shared" si="2"/>
        <v>32.198068303818644</v>
      </c>
    </row>
    <row r="77" spans="1:9" s="80" customFormat="1" x14ac:dyDescent="0.3">
      <c r="A77" s="76" t="s">
        <v>724</v>
      </c>
      <c r="B77" s="77">
        <v>1610851.39</v>
      </c>
      <c r="C77" s="77">
        <v>93660.71</v>
      </c>
      <c r="D77" s="77">
        <v>105558.65</v>
      </c>
      <c r="E77" s="77">
        <v>102301.96</v>
      </c>
      <c r="F77" s="443">
        <f t="shared" si="4"/>
        <v>1912372.7099999997</v>
      </c>
      <c r="G77" s="444">
        <v>33</v>
      </c>
      <c r="H77" s="79" t="s">
        <v>114</v>
      </c>
      <c r="I77" s="443">
        <f t="shared" si="2"/>
        <v>57950.688181818172</v>
      </c>
    </row>
    <row r="78" spans="1:9" s="80" customFormat="1" x14ac:dyDescent="0.3">
      <c r="A78" s="76" t="s">
        <v>725</v>
      </c>
      <c r="B78" s="77">
        <v>7392887.5199999996</v>
      </c>
      <c r="C78" s="77">
        <v>429849.13</v>
      </c>
      <c r="D78" s="77">
        <v>484453.88</v>
      </c>
      <c r="E78" s="77">
        <v>469507.55</v>
      </c>
      <c r="F78" s="443">
        <f t="shared" si="4"/>
        <v>8776698.0800000001</v>
      </c>
      <c r="G78" s="444">
        <v>5</v>
      </c>
      <c r="H78" s="79" t="s">
        <v>114</v>
      </c>
      <c r="I78" s="443">
        <f t="shared" si="2"/>
        <v>1755339.6159999999</v>
      </c>
    </row>
    <row r="79" spans="1:9" s="80" customFormat="1" x14ac:dyDescent="0.3">
      <c r="A79" s="76" t="s">
        <v>726</v>
      </c>
      <c r="B79" s="77">
        <v>521876.24</v>
      </c>
      <c r="C79" s="77">
        <v>30343.759999999998</v>
      </c>
      <c r="D79" s="77">
        <v>34198.410000000003</v>
      </c>
      <c r="E79" s="77">
        <v>33143.32</v>
      </c>
      <c r="F79" s="443">
        <f t="shared" si="4"/>
        <v>619561.73</v>
      </c>
      <c r="G79" s="444">
        <v>13507</v>
      </c>
      <c r="H79" s="79" t="s">
        <v>114</v>
      </c>
      <c r="I79" s="443">
        <f t="shared" si="2"/>
        <v>45.869677204412525</v>
      </c>
    </row>
    <row r="80" spans="1:9" s="80" customFormat="1" x14ac:dyDescent="0.3">
      <c r="A80" s="76" t="s">
        <v>743</v>
      </c>
      <c r="B80" s="77">
        <v>2816757.06</v>
      </c>
      <c r="C80" s="77">
        <v>163776.41</v>
      </c>
      <c r="D80" s="77">
        <v>184581.31</v>
      </c>
      <c r="E80" s="77">
        <v>178886.63</v>
      </c>
      <c r="F80" s="443">
        <f t="shared" si="4"/>
        <v>3344001.41</v>
      </c>
      <c r="G80" s="444">
        <v>521</v>
      </c>
      <c r="H80" s="79" t="s">
        <v>120</v>
      </c>
      <c r="I80" s="443">
        <f t="shared" si="2"/>
        <v>6418.4288099808064</v>
      </c>
    </row>
    <row r="81" spans="1:9" s="80" customFormat="1" x14ac:dyDescent="0.3">
      <c r="A81" s="76" t="s">
        <v>728</v>
      </c>
      <c r="B81" s="77">
        <v>10347269.140000001</v>
      </c>
      <c r="C81" s="77">
        <v>601627.53</v>
      </c>
      <c r="D81" s="77">
        <v>678053.69</v>
      </c>
      <c r="E81" s="77">
        <v>657134.43999999994</v>
      </c>
      <c r="F81" s="443">
        <f t="shared" si="4"/>
        <v>12284084.799999999</v>
      </c>
      <c r="G81" s="444">
        <v>22</v>
      </c>
      <c r="H81" s="79" t="s">
        <v>112</v>
      </c>
      <c r="I81" s="443">
        <f t="shared" si="2"/>
        <v>558367.49090909085</v>
      </c>
    </row>
    <row r="82" spans="1:9" s="80" customFormat="1" ht="19.5" customHeight="1" x14ac:dyDescent="0.3">
      <c r="A82" s="76" t="s">
        <v>729</v>
      </c>
      <c r="B82" s="77">
        <v>137337051.22999999</v>
      </c>
      <c r="C82" s="77">
        <v>7985271.2199999997</v>
      </c>
      <c r="D82" s="77">
        <v>8999659.0500000007</v>
      </c>
      <c r="E82" s="77">
        <v>8722002.3800000008</v>
      </c>
      <c r="F82" s="443">
        <f t="shared" si="3"/>
        <v>163043983.88</v>
      </c>
      <c r="G82" s="444">
        <v>320174</v>
      </c>
      <c r="H82" s="79" t="s">
        <v>120</v>
      </c>
      <c r="I82" s="443">
        <f t="shared" si="2"/>
        <v>509.23555279316872</v>
      </c>
    </row>
    <row r="83" spans="1:9" s="80" customFormat="1" x14ac:dyDescent="0.3">
      <c r="A83" s="76" t="s">
        <v>730</v>
      </c>
      <c r="B83" s="77">
        <v>23306370.18</v>
      </c>
      <c r="C83" s="77">
        <v>1355116.37</v>
      </c>
      <c r="D83" s="77">
        <v>1527260</v>
      </c>
      <c r="E83" s="77">
        <v>1480141.12</v>
      </c>
      <c r="F83" s="443">
        <f t="shared" si="3"/>
        <v>27668887.670000002</v>
      </c>
      <c r="G83" s="444">
        <v>1232</v>
      </c>
      <c r="H83" s="79" t="s">
        <v>731</v>
      </c>
      <c r="I83" s="443">
        <f t="shared" si="2"/>
        <v>22458.512719155846</v>
      </c>
    </row>
    <row r="84" spans="1:9" s="80" customFormat="1" x14ac:dyDescent="0.3">
      <c r="A84" s="76" t="s">
        <v>732</v>
      </c>
      <c r="B84" s="77">
        <v>27696685.539999999</v>
      </c>
      <c r="C84" s="72">
        <v>1610385.14</v>
      </c>
      <c r="D84" s="72">
        <v>1814956.16</v>
      </c>
      <c r="E84" s="72">
        <v>1758961.29</v>
      </c>
      <c r="F84" s="73">
        <f t="shared" si="3"/>
        <v>32880988.129999999</v>
      </c>
      <c r="G84" s="316">
        <v>79</v>
      </c>
      <c r="H84" s="79" t="s">
        <v>733</v>
      </c>
      <c r="I84" s="73">
        <f t="shared" si="2"/>
        <v>416215.03962025314</v>
      </c>
    </row>
    <row r="85" spans="1:9" s="80" customFormat="1" x14ac:dyDescent="0.3">
      <c r="A85" s="76" t="s">
        <v>734</v>
      </c>
      <c r="B85" s="77">
        <v>12283307.67</v>
      </c>
      <c r="C85" s="72">
        <v>714195.79</v>
      </c>
      <c r="D85" s="72">
        <v>804921.76</v>
      </c>
      <c r="E85" s="72">
        <v>780088.39</v>
      </c>
      <c r="F85" s="73">
        <f t="shared" si="3"/>
        <v>14582513.610000001</v>
      </c>
      <c r="G85" s="316">
        <v>25541</v>
      </c>
      <c r="H85" s="79" t="s">
        <v>120</v>
      </c>
      <c r="I85" s="73">
        <f t="shared" si="2"/>
        <v>570.94528835989195</v>
      </c>
    </row>
    <row r="86" spans="1:9" s="80" customFormat="1" x14ac:dyDescent="0.3">
      <c r="A86" s="76" t="s">
        <v>269</v>
      </c>
      <c r="B86" s="77">
        <v>69276400.290000007</v>
      </c>
      <c r="C86" s="72">
        <v>4027979.63</v>
      </c>
      <c r="D86" s="72">
        <v>4539663.38</v>
      </c>
      <c r="E86" s="72">
        <v>4399606.0999999996</v>
      </c>
      <c r="F86" s="73">
        <f t="shared" si="3"/>
        <v>82243649.399999991</v>
      </c>
      <c r="G86" s="316">
        <v>77631</v>
      </c>
      <c r="H86" s="79" t="s">
        <v>120</v>
      </c>
      <c r="I86" s="73">
        <f t="shared" si="2"/>
        <v>1059.4176218263322</v>
      </c>
    </row>
    <row r="87" spans="1:9" s="80" customFormat="1" x14ac:dyDescent="0.3">
      <c r="A87" s="76" t="s">
        <v>736</v>
      </c>
      <c r="B87" s="77">
        <v>25183179.18</v>
      </c>
      <c r="C87" s="72">
        <v>1464240.82</v>
      </c>
      <c r="D87" s="72">
        <v>1650246.78</v>
      </c>
      <c r="E87" s="72">
        <v>1599333.51</v>
      </c>
      <c r="F87" s="73">
        <f t="shared" si="3"/>
        <v>29897000.290000003</v>
      </c>
      <c r="G87" s="316">
        <v>2280</v>
      </c>
      <c r="H87" s="79" t="s">
        <v>733</v>
      </c>
      <c r="I87" s="73">
        <f t="shared" si="2"/>
        <v>13112.719425438598</v>
      </c>
    </row>
    <row r="88" spans="1:9" s="80" customFormat="1" x14ac:dyDescent="0.3">
      <c r="A88" s="76" t="s">
        <v>737</v>
      </c>
      <c r="B88" s="77">
        <v>7100635.7000000002</v>
      </c>
      <c r="C88" s="72">
        <v>412856.56</v>
      </c>
      <c r="D88" s="72">
        <v>465302.7</v>
      </c>
      <c r="E88" s="72">
        <v>450947.22</v>
      </c>
      <c r="F88" s="73">
        <f t="shared" si="3"/>
        <v>8429742.1799999997</v>
      </c>
      <c r="G88" s="316">
        <v>1</v>
      </c>
      <c r="H88" s="79" t="s">
        <v>678</v>
      </c>
      <c r="I88" s="73">
        <f t="shared" si="2"/>
        <v>8429742.1799999997</v>
      </c>
    </row>
    <row r="89" spans="1:9" x14ac:dyDescent="0.3">
      <c r="A89" s="274" t="s">
        <v>738</v>
      </c>
      <c r="B89" s="77"/>
      <c r="C89" s="72"/>
      <c r="D89" s="72"/>
      <c r="E89" s="72"/>
      <c r="F89" s="73"/>
      <c r="G89" s="316"/>
      <c r="H89" s="75"/>
      <c r="I89" s="73"/>
    </row>
    <row r="90" spans="1:9" s="80" customFormat="1" x14ac:dyDescent="0.3">
      <c r="A90" s="76" t="s">
        <v>256</v>
      </c>
      <c r="B90" s="77">
        <v>25232910.259999998</v>
      </c>
      <c r="C90" s="72">
        <v>1467132.36</v>
      </c>
      <c r="D90" s="72">
        <v>1653505.65</v>
      </c>
      <c r="E90" s="72">
        <v>1602491.84</v>
      </c>
      <c r="F90" s="73">
        <f t="shared" si="3"/>
        <v>29956040.109999996</v>
      </c>
      <c r="G90" s="316">
        <v>23621</v>
      </c>
      <c r="H90" s="79" t="s">
        <v>733</v>
      </c>
      <c r="I90" s="73">
        <f t="shared" si="2"/>
        <v>1268.1952546462892</v>
      </c>
    </row>
    <row r="91" spans="1:9" s="80" customFormat="1" x14ac:dyDescent="0.3">
      <c r="A91" s="76" t="s">
        <v>257</v>
      </c>
      <c r="B91" s="77">
        <v>2019259.74</v>
      </c>
      <c r="C91" s="72">
        <v>117407.03999999999</v>
      </c>
      <c r="D91" s="72">
        <v>132321.54</v>
      </c>
      <c r="E91" s="72">
        <v>128239.16</v>
      </c>
      <c r="F91" s="73">
        <f t="shared" si="3"/>
        <v>2397227.48</v>
      </c>
      <c r="G91" s="316">
        <v>1141</v>
      </c>
      <c r="H91" s="79" t="s">
        <v>708</v>
      </c>
      <c r="I91" s="73">
        <f t="shared" si="2"/>
        <v>2100.9881507449604</v>
      </c>
    </row>
    <row r="92" spans="1:9" s="80" customFormat="1" ht="21" x14ac:dyDescent="0.3">
      <c r="A92" s="300" t="s">
        <v>285</v>
      </c>
      <c r="B92" s="77">
        <v>3932378.71</v>
      </c>
      <c r="C92" s="72">
        <v>228642.68</v>
      </c>
      <c r="D92" s="72">
        <v>257687.67999999999</v>
      </c>
      <c r="E92" s="72">
        <v>249737.53</v>
      </c>
      <c r="F92" s="73">
        <f t="shared" si="3"/>
        <v>4668446.6000000006</v>
      </c>
      <c r="G92" s="316">
        <v>106471</v>
      </c>
      <c r="H92" s="79" t="s">
        <v>286</v>
      </c>
      <c r="I92" s="73">
        <f t="shared" si="2"/>
        <v>43.847118933794185</v>
      </c>
    </row>
    <row r="93" spans="1:9" s="80" customFormat="1" x14ac:dyDescent="0.3">
      <c r="A93" s="76" t="s">
        <v>255</v>
      </c>
      <c r="B93" s="77">
        <v>13005190.629999999</v>
      </c>
      <c r="C93" s="72">
        <v>756168.66</v>
      </c>
      <c r="D93" s="72">
        <v>852226.55</v>
      </c>
      <c r="E93" s="72">
        <v>825933.73</v>
      </c>
      <c r="F93" s="73">
        <f t="shared" si="3"/>
        <v>15439519.57</v>
      </c>
      <c r="G93" s="316">
        <v>12355</v>
      </c>
      <c r="H93" s="79" t="s">
        <v>739</v>
      </c>
      <c r="I93" s="73">
        <f t="shared" si="2"/>
        <v>1249.6575936867664</v>
      </c>
    </row>
    <row r="94" spans="1:9" s="80" customFormat="1" x14ac:dyDescent="0.3">
      <c r="A94" s="76" t="s">
        <v>254</v>
      </c>
      <c r="B94" s="77">
        <v>7463598.7299999995</v>
      </c>
      <c r="C94" s="72">
        <v>433960.53</v>
      </c>
      <c r="D94" s="72">
        <v>489087.56</v>
      </c>
      <c r="E94" s="72">
        <v>473998.28</v>
      </c>
      <c r="F94" s="73">
        <f t="shared" si="3"/>
        <v>8860645.0999999996</v>
      </c>
      <c r="G94" s="316">
        <v>1503198</v>
      </c>
      <c r="H94" s="79" t="s">
        <v>549</v>
      </c>
      <c r="I94" s="73">
        <f t="shared" si="2"/>
        <v>5.894529596234162</v>
      </c>
    </row>
    <row r="95" spans="1:9" s="80" customFormat="1" x14ac:dyDescent="0.3">
      <c r="A95" s="76" t="s">
        <v>250</v>
      </c>
      <c r="B95" s="77">
        <v>2262824.48</v>
      </c>
      <c r="C95" s="72">
        <v>131568.76999999999</v>
      </c>
      <c r="D95" s="72">
        <v>148282.26</v>
      </c>
      <c r="E95" s="72">
        <v>143707.47</v>
      </c>
      <c r="F95" s="73">
        <f t="shared" si="3"/>
        <v>2686382.98</v>
      </c>
      <c r="G95" s="316">
        <v>1410</v>
      </c>
      <c r="H95" s="79" t="s">
        <v>550</v>
      </c>
      <c r="I95" s="73">
        <f t="shared" si="2"/>
        <v>1905.2361560283687</v>
      </c>
    </row>
    <row r="96" spans="1:9" s="80" customFormat="1" x14ac:dyDescent="0.3">
      <c r="A96" s="82" t="s">
        <v>249</v>
      </c>
      <c r="B96" s="77">
        <v>2132891.56</v>
      </c>
      <c r="C96" s="72">
        <v>124014</v>
      </c>
      <c r="D96" s="72">
        <v>139767.79</v>
      </c>
      <c r="E96" s="72">
        <v>135455.69</v>
      </c>
      <c r="F96" s="73">
        <f t="shared" si="3"/>
        <v>2532129.04</v>
      </c>
      <c r="G96" s="316">
        <v>1</v>
      </c>
      <c r="H96" s="79" t="s">
        <v>284</v>
      </c>
      <c r="I96" s="73">
        <f t="shared" si="2"/>
        <v>2532129.04</v>
      </c>
    </row>
    <row r="97" spans="1:9" s="80" customFormat="1" x14ac:dyDescent="0.3">
      <c r="A97" s="76" t="s">
        <v>251</v>
      </c>
      <c r="B97" s="77">
        <v>6398384.0700000003</v>
      </c>
      <c r="C97" s="72">
        <v>372025.11</v>
      </c>
      <c r="D97" s="72">
        <v>419284.34</v>
      </c>
      <c r="E97" s="72">
        <v>406348.62</v>
      </c>
      <c r="F97" s="73">
        <f t="shared" si="3"/>
        <v>7596042.1400000006</v>
      </c>
      <c r="G97" s="316">
        <v>170900</v>
      </c>
      <c r="H97" s="79" t="s">
        <v>6</v>
      </c>
      <c r="I97" s="73">
        <f t="shared" si="2"/>
        <v>44.447291632533648</v>
      </c>
    </row>
    <row r="98" spans="1:9" s="80" customFormat="1" x14ac:dyDescent="0.3">
      <c r="A98" s="76" t="s">
        <v>252</v>
      </c>
      <c r="B98" s="77">
        <v>22680304.079999998</v>
      </c>
      <c r="C98" s="72">
        <v>1318714.6299999999</v>
      </c>
      <c r="D98" s="72">
        <v>1486234.06</v>
      </c>
      <c r="E98" s="72">
        <v>1440380.91</v>
      </c>
      <c r="F98" s="73">
        <f t="shared" si="3"/>
        <v>26925633.679999996</v>
      </c>
      <c r="G98" s="316">
        <v>1890</v>
      </c>
      <c r="H98" s="79" t="s">
        <v>112</v>
      </c>
      <c r="I98" s="73">
        <f t="shared" si="2"/>
        <v>14246.367026455024</v>
      </c>
    </row>
    <row r="99" spans="1:9" s="80" customFormat="1" x14ac:dyDescent="0.3">
      <c r="A99" s="76" t="s">
        <v>253</v>
      </c>
      <c r="B99" s="77">
        <v>5100769.83</v>
      </c>
      <c r="C99" s="72">
        <v>296577.15000000002</v>
      </c>
      <c r="D99" s="72">
        <v>334252.03999999998</v>
      </c>
      <c r="E99" s="72">
        <v>323939.73</v>
      </c>
      <c r="F99" s="73">
        <f t="shared" si="3"/>
        <v>6055538.75</v>
      </c>
      <c r="G99" s="316">
        <v>800</v>
      </c>
      <c r="H99" s="79" t="s">
        <v>112</v>
      </c>
      <c r="I99" s="73">
        <f t="shared" si="2"/>
        <v>7569.4234374999996</v>
      </c>
    </row>
    <row r="100" spans="1:9" s="80" customFormat="1" x14ac:dyDescent="0.3">
      <c r="A100" s="76" t="s">
        <v>258</v>
      </c>
      <c r="B100" s="77">
        <v>6318999.25</v>
      </c>
      <c r="C100" s="72">
        <v>367409.39</v>
      </c>
      <c r="D100" s="72">
        <v>414082.28</v>
      </c>
      <c r="E100" s="72">
        <v>401307.05</v>
      </c>
      <c r="F100" s="73">
        <f t="shared" si="3"/>
        <v>7501797.9699999997</v>
      </c>
      <c r="G100" s="316">
        <v>3110</v>
      </c>
      <c r="H100" s="79" t="s">
        <v>112</v>
      </c>
      <c r="I100" s="73">
        <f t="shared" si="2"/>
        <v>2412.1536881028937</v>
      </c>
    </row>
    <row r="101" spans="1:9" s="80" customFormat="1" x14ac:dyDescent="0.3">
      <c r="A101" s="76" t="s">
        <v>259</v>
      </c>
      <c r="B101" s="77">
        <v>9545834.3599999994</v>
      </c>
      <c r="C101" s="72">
        <v>555029.21</v>
      </c>
      <c r="D101" s="72">
        <v>625535.89</v>
      </c>
      <c r="E101" s="72">
        <v>606236.92000000004</v>
      </c>
      <c r="F101" s="73">
        <f t="shared" si="3"/>
        <v>11332636.380000001</v>
      </c>
      <c r="G101" s="316">
        <v>1</v>
      </c>
      <c r="H101" s="79" t="s">
        <v>284</v>
      </c>
      <c r="I101" s="73">
        <f t="shared" si="2"/>
        <v>11332636.380000001</v>
      </c>
    </row>
    <row r="102" spans="1:9" s="80" customFormat="1" x14ac:dyDescent="0.3">
      <c r="A102" s="76" t="s">
        <v>260</v>
      </c>
      <c r="B102" s="77">
        <v>1561293.55</v>
      </c>
      <c r="C102" s="72">
        <v>90779.24</v>
      </c>
      <c r="D102" s="72">
        <v>102311.14</v>
      </c>
      <c r="E102" s="72">
        <v>99154.64</v>
      </c>
      <c r="F102" s="73">
        <f t="shared" si="3"/>
        <v>1853538.5699999998</v>
      </c>
      <c r="G102" s="316">
        <v>14182</v>
      </c>
      <c r="H102" s="79" t="s">
        <v>109</v>
      </c>
      <c r="I102" s="73">
        <f t="shared" si="2"/>
        <v>130.6965569031166</v>
      </c>
    </row>
    <row r="103" spans="1:9" s="80" customFormat="1" x14ac:dyDescent="0.3">
      <c r="A103" s="76" t="s">
        <v>261</v>
      </c>
      <c r="B103" s="77">
        <v>23366134.640000001</v>
      </c>
      <c r="C103" s="72">
        <v>1358591.3</v>
      </c>
      <c r="D103" s="72">
        <v>1531176.35</v>
      </c>
      <c r="E103" s="72">
        <v>1483936.64</v>
      </c>
      <c r="F103" s="73">
        <f t="shared" si="3"/>
        <v>27739838.930000003</v>
      </c>
      <c r="G103" s="316">
        <v>849</v>
      </c>
      <c r="H103" s="79" t="s">
        <v>309</v>
      </c>
      <c r="I103" s="73">
        <f t="shared" si="2"/>
        <v>32673.544087161372</v>
      </c>
    </row>
    <row r="104" spans="1:9" s="80" customFormat="1" ht="21" x14ac:dyDescent="0.3">
      <c r="A104" s="302" t="s">
        <v>262</v>
      </c>
      <c r="B104" s="77">
        <v>13375029.18</v>
      </c>
      <c r="C104" s="72">
        <v>777672.41</v>
      </c>
      <c r="D104" s="72">
        <v>876461.97</v>
      </c>
      <c r="E104" s="72">
        <v>849421.44</v>
      </c>
      <c r="F104" s="73">
        <f t="shared" si="3"/>
        <v>15878585</v>
      </c>
      <c r="G104" s="316">
        <v>1</v>
      </c>
      <c r="H104" s="79" t="s">
        <v>287</v>
      </c>
      <c r="I104" s="73">
        <f t="shared" si="2"/>
        <v>15878585</v>
      </c>
    </row>
    <row r="105" spans="1:9" s="85" customFormat="1" ht="19.5" thickBot="1" x14ac:dyDescent="0.35">
      <c r="A105" s="303" t="s">
        <v>551</v>
      </c>
      <c r="B105" s="298">
        <f>SUM(B5:B104)</f>
        <v>4601851577.0100002</v>
      </c>
      <c r="C105" s="83">
        <f>SUM(C5:C104)</f>
        <v>267568238.95999995</v>
      </c>
      <c r="D105" s="83">
        <f>SUM(D5:D104)</f>
        <v>301558063.24000001</v>
      </c>
      <c r="E105" s="83">
        <f>SUM(E5:E104)</f>
        <v>292254421.26000005</v>
      </c>
      <c r="F105" s="84">
        <f>SUM(F5:F104)</f>
        <v>5463232300.4699984</v>
      </c>
      <c r="G105" s="581"/>
      <c r="H105" s="582"/>
      <c r="I105" s="583"/>
    </row>
    <row r="106" spans="1:9" ht="19.5" thickTop="1" x14ac:dyDescent="0.3">
      <c r="F106" s="59"/>
      <c r="G106" s="59"/>
    </row>
    <row r="107" spans="1:9" x14ac:dyDescent="0.3">
      <c r="F107" s="59"/>
    </row>
    <row r="108" spans="1:9" x14ac:dyDescent="0.3">
      <c r="F108" s="59"/>
    </row>
    <row r="109" spans="1:9" x14ac:dyDescent="0.3">
      <c r="C109" s="86"/>
      <c r="D109" s="86"/>
      <c r="E109" s="86"/>
    </row>
    <row r="110" spans="1:9" x14ac:dyDescent="0.3">
      <c r="C110" s="86"/>
      <c r="D110" s="86"/>
      <c r="E110" s="86"/>
    </row>
    <row r="111" spans="1:9" x14ac:dyDescent="0.3">
      <c r="C111" s="86"/>
      <c r="D111" s="86"/>
      <c r="E111" s="86"/>
    </row>
    <row r="112" spans="1:9" x14ac:dyDescent="0.3">
      <c r="C112" s="86"/>
      <c r="D112" s="86"/>
      <c r="E112" s="86"/>
    </row>
    <row r="113" spans="3:5" x14ac:dyDescent="0.3">
      <c r="C113" s="86"/>
      <c r="D113" s="86"/>
      <c r="E113" s="86"/>
    </row>
    <row r="114" spans="3:5" x14ac:dyDescent="0.3">
      <c r="C114" s="86"/>
      <c r="D114" s="86"/>
      <c r="E114" s="86"/>
    </row>
    <row r="115" spans="3:5" x14ac:dyDescent="0.3">
      <c r="C115" s="86"/>
      <c r="D115" s="86"/>
      <c r="E115" s="86"/>
    </row>
    <row r="116" spans="3:5" x14ac:dyDescent="0.3">
      <c r="C116" s="86"/>
      <c r="D116" s="86"/>
      <c r="E116" s="86"/>
    </row>
    <row r="117" spans="3:5" x14ac:dyDescent="0.3">
      <c r="C117" s="86"/>
      <c r="D117" s="86"/>
      <c r="E117" s="86"/>
    </row>
    <row r="118" spans="3:5" x14ac:dyDescent="0.3">
      <c r="C118" s="86"/>
      <c r="D118" s="86"/>
      <c r="E118" s="86"/>
    </row>
    <row r="119" spans="3:5" x14ac:dyDescent="0.3">
      <c r="C119" s="86"/>
      <c r="D119" s="86"/>
      <c r="E119" s="86"/>
    </row>
    <row r="120" spans="3:5" x14ac:dyDescent="0.3">
      <c r="C120" s="86"/>
      <c r="D120" s="86"/>
      <c r="E120" s="86"/>
    </row>
    <row r="121" spans="3:5" x14ac:dyDescent="0.3">
      <c r="C121" s="86"/>
      <c r="D121" s="86"/>
      <c r="E121" s="86"/>
    </row>
    <row r="122" spans="3:5" x14ac:dyDescent="0.3">
      <c r="C122" s="86"/>
      <c r="D122" s="86"/>
      <c r="E122" s="86"/>
    </row>
    <row r="123" spans="3:5" x14ac:dyDescent="0.3">
      <c r="C123" s="86"/>
      <c r="D123" s="86"/>
      <c r="E123" s="86"/>
    </row>
    <row r="124" spans="3:5" x14ac:dyDescent="0.3">
      <c r="C124" s="86"/>
      <c r="D124" s="86"/>
      <c r="E124" s="86"/>
    </row>
    <row r="125" spans="3:5" x14ac:dyDescent="0.3">
      <c r="C125" s="86"/>
      <c r="D125" s="86"/>
      <c r="E125" s="86"/>
    </row>
    <row r="126" spans="3:5" x14ac:dyDescent="0.3">
      <c r="C126" s="86"/>
      <c r="D126" s="86"/>
      <c r="E126" s="86"/>
    </row>
    <row r="127" spans="3:5" x14ac:dyDescent="0.3">
      <c r="C127" s="86"/>
      <c r="D127" s="86"/>
      <c r="E127" s="86"/>
    </row>
    <row r="128" spans="3:5" x14ac:dyDescent="0.3">
      <c r="C128" s="86"/>
      <c r="D128" s="86"/>
      <c r="E128" s="86"/>
    </row>
    <row r="129" spans="3:5" x14ac:dyDescent="0.3">
      <c r="C129" s="86"/>
      <c r="D129" s="86"/>
      <c r="E129" s="86"/>
    </row>
    <row r="130" spans="3:5" x14ac:dyDescent="0.3">
      <c r="C130" s="86"/>
      <c r="D130" s="86"/>
      <c r="E130" s="86"/>
    </row>
    <row r="131" spans="3:5" x14ac:dyDescent="0.3">
      <c r="C131" s="86"/>
      <c r="D131" s="86"/>
      <c r="E131" s="86"/>
    </row>
    <row r="132" spans="3:5" x14ac:dyDescent="0.3">
      <c r="C132" s="86"/>
      <c r="D132" s="86"/>
      <c r="E132" s="86"/>
    </row>
    <row r="133" spans="3:5" x14ac:dyDescent="0.3">
      <c r="C133" s="86"/>
      <c r="D133" s="86"/>
      <c r="E133" s="86"/>
    </row>
    <row r="134" spans="3:5" x14ac:dyDescent="0.3">
      <c r="C134" s="86"/>
      <c r="D134" s="86"/>
      <c r="E134" s="86"/>
    </row>
    <row r="135" spans="3:5" x14ac:dyDescent="0.3">
      <c r="C135" s="86"/>
      <c r="D135" s="86"/>
      <c r="E135" s="86"/>
    </row>
    <row r="136" spans="3:5" x14ac:dyDescent="0.3">
      <c r="C136" s="86"/>
      <c r="D136" s="86"/>
      <c r="E136" s="86"/>
    </row>
    <row r="137" spans="3:5" x14ac:dyDescent="0.3">
      <c r="C137" s="86"/>
      <c r="D137" s="86"/>
      <c r="E137" s="86"/>
    </row>
    <row r="138" spans="3:5" x14ac:dyDescent="0.3">
      <c r="C138" s="86"/>
      <c r="D138" s="86"/>
      <c r="E138" s="86"/>
    </row>
    <row r="139" spans="3:5" x14ac:dyDescent="0.3">
      <c r="C139" s="86"/>
      <c r="D139" s="86"/>
      <c r="E139" s="86"/>
    </row>
    <row r="140" spans="3:5" x14ac:dyDescent="0.3">
      <c r="C140" s="86"/>
      <c r="D140" s="86"/>
      <c r="E140" s="86"/>
    </row>
    <row r="141" spans="3:5" x14ac:dyDescent="0.3">
      <c r="C141" s="86"/>
      <c r="D141" s="86"/>
      <c r="E141" s="86"/>
    </row>
    <row r="142" spans="3:5" x14ac:dyDescent="0.3">
      <c r="C142" s="86"/>
      <c r="D142" s="86"/>
      <c r="E142" s="86"/>
    </row>
    <row r="143" spans="3:5" x14ac:dyDescent="0.3">
      <c r="C143" s="86"/>
      <c r="D143" s="86"/>
      <c r="E143" s="86"/>
    </row>
    <row r="144" spans="3:5" x14ac:dyDescent="0.3">
      <c r="C144" s="86"/>
      <c r="D144" s="86"/>
      <c r="E144" s="86"/>
    </row>
    <row r="145" spans="3:5" x14ac:dyDescent="0.3">
      <c r="C145" s="86"/>
      <c r="D145" s="86"/>
      <c r="E145" s="86"/>
    </row>
    <row r="146" spans="3:5" x14ac:dyDescent="0.3">
      <c r="C146" s="86"/>
      <c r="D146" s="86"/>
      <c r="E146" s="86"/>
    </row>
    <row r="147" spans="3:5" x14ac:dyDescent="0.3">
      <c r="C147" s="86"/>
      <c r="D147" s="86"/>
      <c r="E147" s="86"/>
    </row>
    <row r="148" spans="3:5" x14ac:dyDescent="0.3">
      <c r="C148" s="86"/>
      <c r="D148" s="86"/>
      <c r="E148" s="86"/>
    </row>
    <row r="149" spans="3:5" x14ac:dyDescent="0.3">
      <c r="C149" s="86"/>
      <c r="D149" s="86"/>
      <c r="E149" s="86"/>
    </row>
    <row r="150" spans="3:5" x14ac:dyDescent="0.3">
      <c r="C150" s="86"/>
      <c r="D150" s="86"/>
      <c r="E150" s="86"/>
    </row>
    <row r="151" spans="3:5" x14ac:dyDescent="0.3">
      <c r="C151" s="86"/>
      <c r="D151" s="86"/>
      <c r="E151" s="86"/>
    </row>
    <row r="152" spans="3:5" x14ac:dyDescent="0.3">
      <c r="C152" s="86"/>
      <c r="D152" s="86"/>
      <c r="E152" s="86"/>
    </row>
    <row r="153" spans="3:5" x14ac:dyDescent="0.3">
      <c r="C153" s="86"/>
      <c r="D153" s="86"/>
      <c r="E153" s="86"/>
    </row>
    <row r="154" spans="3:5" x14ac:dyDescent="0.3">
      <c r="C154" s="86"/>
      <c r="D154" s="86"/>
      <c r="E154" s="86"/>
    </row>
    <row r="155" spans="3:5" x14ac:dyDescent="0.3">
      <c r="C155" s="86"/>
      <c r="D155" s="86"/>
      <c r="E155" s="86"/>
    </row>
    <row r="156" spans="3:5" x14ac:dyDescent="0.3">
      <c r="C156" s="86"/>
      <c r="D156" s="86"/>
      <c r="E156" s="86"/>
    </row>
    <row r="157" spans="3:5" x14ac:dyDescent="0.3">
      <c r="C157" s="86"/>
      <c r="D157" s="86"/>
      <c r="E157" s="86"/>
    </row>
    <row r="158" spans="3:5" x14ac:dyDescent="0.3">
      <c r="C158" s="86"/>
      <c r="D158" s="86"/>
      <c r="E158" s="86"/>
    </row>
    <row r="159" spans="3:5" x14ac:dyDescent="0.3">
      <c r="C159" s="86"/>
      <c r="D159" s="86"/>
      <c r="E159" s="86"/>
    </row>
    <row r="160" spans="3:5" x14ac:dyDescent="0.3">
      <c r="C160" s="86"/>
      <c r="D160" s="86"/>
      <c r="E160" s="86"/>
    </row>
  </sheetData>
  <mergeCells count="2">
    <mergeCell ref="A1:I1"/>
    <mergeCell ref="G105:I105"/>
  </mergeCells>
  <phoneticPr fontId="3" type="noConversion"/>
  <pageMargins left="0.43307086614173229" right="0.2" top="0.51181102362204722" bottom="0.17" header="0.35433070866141736" footer="0.17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9467-1004-4CCF-BFF3-11E972B895FF}">
  <dimension ref="A1:X50"/>
  <sheetViews>
    <sheetView workbookViewId="0">
      <selection activeCell="B46" sqref="B46:F46"/>
    </sheetView>
  </sheetViews>
  <sheetFormatPr defaultRowHeight="21" x14ac:dyDescent="0.2"/>
  <cols>
    <col min="1" max="1" width="68.5703125" style="216" customWidth="1"/>
    <col min="2" max="2" width="18.140625" style="216" bestFit="1" customWidth="1"/>
    <col min="3" max="3" width="17.28515625" style="216" bestFit="1" customWidth="1"/>
    <col min="4" max="5" width="16.42578125" style="216" bestFit="1" customWidth="1"/>
    <col min="6" max="6" width="18.140625" style="216" bestFit="1" customWidth="1"/>
    <col min="7" max="7" width="15.7109375" style="245" customWidth="1"/>
    <col min="8" max="8" width="12.7109375" style="246" bestFit="1" customWidth="1"/>
    <col min="9" max="9" width="18.28515625" style="216" customWidth="1"/>
    <col min="10" max="10" width="16.7109375" style="216" customWidth="1"/>
    <col min="11" max="16384" width="9.140625" style="216"/>
  </cols>
  <sheetData>
    <row r="1" spans="1:9" x14ac:dyDescent="0.2">
      <c r="A1" s="244" t="s">
        <v>418</v>
      </c>
    </row>
    <row r="2" spans="1:9" x14ac:dyDescent="0.2">
      <c r="A2" s="244"/>
      <c r="B2" s="58"/>
      <c r="C2" s="58"/>
      <c r="D2" s="58"/>
      <c r="E2" s="58"/>
      <c r="F2" s="58"/>
      <c r="G2" s="247"/>
      <c r="H2" s="147"/>
      <c r="I2" s="248" t="s">
        <v>142</v>
      </c>
    </row>
    <row r="3" spans="1:9" x14ac:dyDescent="0.2">
      <c r="A3" s="249" t="s">
        <v>102</v>
      </c>
      <c r="B3" s="249" t="s">
        <v>143</v>
      </c>
      <c r="C3" s="249" t="s">
        <v>144</v>
      </c>
      <c r="D3" s="249" t="s">
        <v>145</v>
      </c>
      <c r="E3" s="249" t="s">
        <v>103</v>
      </c>
      <c r="F3" s="249" t="s">
        <v>104</v>
      </c>
      <c r="G3" s="250" t="s">
        <v>105</v>
      </c>
      <c r="H3" s="249" t="s">
        <v>106</v>
      </c>
      <c r="I3" s="249" t="s">
        <v>107</v>
      </c>
    </row>
    <row r="4" spans="1:9" x14ac:dyDescent="0.2">
      <c r="A4" s="148" t="s">
        <v>108</v>
      </c>
      <c r="B4" s="149"/>
      <c r="C4" s="150"/>
      <c r="D4" s="151"/>
      <c r="E4" s="149"/>
      <c r="F4" s="149"/>
      <c r="G4" s="150"/>
      <c r="H4" s="151"/>
      <c r="I4" s="152"/>
    </row>
    <row r="5" spans="1:9" ht="39" x14ac:dyDescent="0.2">
      <c r="A5" s="153" t="s">
        <v>355</v>
      </c>
      <c r="B5" s="154">
        <v>194618721.61000001</v>
      </c>
      <c r="C5" s="155">
        <v>11315834.02</v>
      </c>
      <c r="D5" s="155">
        <v>12753311.09</v>
      </c>
      <c r="E5" s="155">
        <v>12359847.1</v>
      </c>
      <c r="F5" s="156">
        <f>SUM(B5:E5)</f>
        <v>231047713.82000002</v>
      </c>
      <c r="G5" s="157">
        <v>37973</v>
      </c>
      <c r="H5" s="158" t="s">
        <v>109</v>
      </c>
      <c r="I5" s="159">
        <f>+F5/G5</f>
        <v>6084.5262112553664</v>
      </c>
    </row>
    <row r="6" spans="1:9" x14ac:dyDescent="0.2">
      <c r="A6" s="148" t="s">
        <v>110</v>
      </c>
      <c r="B6" s="160"/>
      <c r="C6" s="160"/>
      <c r="D6" s="160"/>
      <c r="E6" s="160"/>
      <c r="F6" s="161"/>
      <c r="G6" s="162"/>
      <c r="H6" s="160"/>
      <c r="I6" s="152"/>
    </row>
    <row r="7" spans="1:9" x14ac:dyDescent="0.2">
      <c r="A7" s="163" t="s">
        <v>111</v>
      </c>
      <c r="B7" s="154">
        <v>82302592.409999996</v>
      </c>
      <c r="C7" s="155">
        <v>4785369.4000000004</v>
      </c>
      <c r="D7" s="155">
        <v>5393266.1600000001</v>
      </c>
      <c r="E7" s="155">
        <v>5226873.5999999996</v>
      </c>
      <c r="F7" s="156">
        <f>SUM(B7:E7)</f>
        <v>97708101.569999993</v>
      </c>
      <c r="G7" s="157">
        <v>88</v>
      </c>
      <c r="H7" s="158" t="s">
        <v>112</v>
      </c>
      <c r="I7" s="159">
        <f>+F7/G7</f>
        <v>1110319.3360227272</v>
      </c>
    </row>
    <row r="8" spans="1:9" x14ac:dyDescent="0.2">
      <c r="A8" s="148" t="s">
        <v>113</v>
      </c>
      <c r="B8" s="160"/>
      <c r="C8" s="160"/>
      <c r="D8" s="160"/>
      <c r="E8" s="160"/>
      <c r="F8" s="161"/>
      <c r="G8" s="162"/>
      <c r="H8" s="160"/>
      <c r="I8" s="152"/>
    </row>
    <row r="9" spans="1:9" x14ac:dyDescent="0.2">
      <c r="A9" s="163" t="s">
        <v>311</v>
      </c>
      <c r="B9" s="154">
        <v>900591637.87</v>
      </c>
      <c r="C9" s="155">
        <v>52363644.18</v>
      </c>
      <c r="D9" s="155">
        <v>59015521.369999997</v>
      </c>
      <c r="E9" s="155">
        <v>57194779.859999999</v>
      </c>
      <c r="F9" s="156">
        <f>SUM(B9:E9)</f>
        <v>1069165583.28</v>
      </c>
      <c r="G9" s="157">
        <v>2216400</v>
      </c>
      <c r="H9" s="158" t="s">
        <v>114</v>
      </c>
      <c r="I9" s="159">
        <f>+F9/G9</f>
        <v>482.38837000541417</v>
      </c>
    </row>
    <row r="10" spans="1:9" x14ac:dyDescent="0.2">
      <c r="A10" s="148" t="s">
        <v>115</v>
      </c>
      <c r="B10" s="160"/>
      <c r="C10" s="160"/>
      <c r="D10" s="160"/>
      <c r="E10" s="160"/>
      <c r="F10" s="161"/>
      <c r="G10" s="162"/>
      <c r="H10" s="160"/>
      <c r="I10" s="152"/>
    </row>
    <row r="11" spans="1:9" x14ac:dyDescent="0.2">
      <c r="A11" s="163" t="s">
        <v>312</v>
      </c>
      <c r="B11" s="154">
        <v>227345372.5</v>
      </c>
      <c r="C11" s="155">
        <v>13218679.470000001</v>
      </c>
      <c r="D11" s="155">
        <v>14897879.49</v>
      </c>
      <c r="E11" s="155">
        <v>14438251.460000001</v>
      </c>
      <c r="F11" s="156">
        <f>SUM(B11:E11)</f>
        <v>269900182.92000002</v>
      </c>
      <c r="G11" s="157">
        <v>12297000</v>
      </c>
      <c r="H11" s="158" t="s">
        <v>116</v>
      </c>
      <c r="I11" s="159">
        <f>+F11/G11</f>
        <v>21.948457584776776</v>
      </c>
    </row>
    <row r="12" spans="1:9" x14ac:dyDescent="0.2">
      <c r="A12" s="148" t="s">
        <v>117</v>
      </c>
      <c r="B12" s="160"/>
      <c r="C12" s="160"/>
      <c r="D12" s="160"/>
      <c r="E12" s="160"/>
      <c r="F12" s="161"/>
      <c r="G12" s="162"/>
      <c r="H12" s="160"/>
      <c r="I12" s="152"/>
    </row>
    <row r="13" spans="1:9" x14ac:dyDescent="0.2">
      <c r="A13" s="163" t="s">
        <v>118</v>
      </c>
      <c r="B13" s="154">
        <v>541237281.82000005</v>
      </c>
      <c r="C13" s="155">
        <v>31469486.559999999</v>
      </c>
      <c r="D13" s="155">
        <v>35467129.640000001</v>
      </c>
      <c r="E13" s="155">
        <v>34372900.979999997</v>
      </c>
      <c r="F13" s="156">
        <f>SUM(B13:E13)</f>
        <v>642546799</v>
      </c>
      <c r="G13" s="157">
        <v>12100000</v>
      </c>
      <c r="H13" s="158" t="s">
        <v>114</v>
      </c>
      <c r="I13" s="159">
        <f>+F13/G13</f>
        <v>53.103041239669423</v>
      </c>
    </row>
    <row r="14" spans="1:9" x14ac:dyDescent="0.2">
      <c r="A14" s="163" t="s">
        <v>119</v>
      </c>
      <c r="B14" s="154">
        <v>140731271.81</v>
      </c>
      <c r="C14" s="155">
        <v>8182623.4400000004</v>
      </c>
      <c r="D14" s="155">
        <v>9222081.3800000008</v>
      </c>
      <c r="E14" s="155">
        <v>8937562.5700000003</v>
      </c>
      <c r="F14" s="156">
        <f>SUM(B14:E14)</f>
        <v>167073539.19999999</v>
      </c>
      <c r="G14" s="157">
        <v>827817</v>
      </c>
      <c r="H14" s="158" t="s">
        <v>120</v>
      </c>
      <c r="I14" s="159">
        <f>+F14/G14</f>
        <v>201.82424279762313</v>
      </c>
    </row>
    <row r="15" spans="1:9" x14ac:dyDescent="0.2">
      <c r="A15" s="480" t="s">
        <v>313</v>
      </c>
      <c r="B15" s="180">
        <v>85926169.890000001</v>
      </c>
      <c r="C15" s="155">
        <v>4996057.26</v>
      </c>
      <c r="D15" s="155">
        <v>5630718.1900000004</v>
      </c>
      <c r="E15" s="155">
        <v>5456999.7800000003</v>
      </c>
      <c r="F15" s="156">
        <f>SUM(B15:E15)</f>
        <v>102009945.12</v>
      </c>
      <c r="G15" s="157">
        <v>96687100</v>
      </c>
      <c r="H15" s="158" t="s">
        <v>114</v>
      </c>
      <c r="I15" s="159">
        <f>+F15/G15</f>
        <v>1.0550522781219005</v>
      </c>
    </row>
    <row r="16" spans="1:9" x14ac:dyDescent="0.2">
      <c r="A16" s="480" t="s">
        <v>314</v>
      </c>
      <c r="B16" s="180">
        <v>96213776.909999996</v>
      </c>
      <c r="C16" s="155">
        <v>5594215.8099999996</v>
      </c>
      <c r="D16" s="155">
        <v>6304862.2400000002</v>
      </c>
      <c r="E16" s="155">
        <v>6110345.2000000002</v>
      </c>
      <c r="F16" s="156">
        <f>SUM(B16:E16)</f>
        <v>114223200.16</v>
      </c>
      <c r="G16" s="157">
        <v>677</v>
      </c>
      <c r="H16" s="158" t="s">
        <v>124</v>
      </c>
      <c r="I16" s="159">
        <f>+F16/G16</f>
        <v>168719.64573116691</v>
      </c>
    </row>
    <row r="17" spans="1:10" x14ac:dyDescent="0.2">
      <c r="A17" s="148" t="s">
        <v>121</v>
      </c>
      <c r="B17" s="160"/>
      <c r="C17" s="160"/>
      <c r="D17" s="160"/>
      <c r="E17" s="160"/>
      <c r="F17" s="161"/>
      <c r="G17" s="162"/>
      <c r="H17" s="160"/>
      <c r="I17" s="152"/>
    </row>
    <row r="18" spans="1:10" x14ac:dyDescent="0.2">
      <c r="A18" s="163" t="s">
        <v>342</v>
      </c>
      <c r="B18" s="154">
        <v>491650222.42000002</v>
      </c>
      <c r="C18" s="155">
        <v>28586316.18</v>
      </c>
      <c r="D18" s="155">
        <v>32217703.329999998</v>
      </c>
      <c r="E18" s="155">
        <v>31223725.670000002</v>
      </c>
      <c r="F18" s="156">
        <f>SUM(B18:E18)</f>
        <v>583677967.60000002</v>
      </c>
      <c r="G18" s="157">
        <v>2997461</v>
      </c>
      <c r="H18" s="158" t="s">
        <v>706</v>
      </c>
      <c r="I18" s="159">
        <f>+F18/G18</f>
        <v>194.72412405032125</v>
      </c>
    </row>
    <row r="19" spans="1:10" x14ac:dyDescent="0.2">
      <c r="A19" s="480" t="s">
        <v>119</v>
      </c>
      <c r="B19" s="180">
        <v>38541211.899999999</v>
      </c>
      <c r="C19" s="155">
        <v>2240924.9900000002</v>
      </c>
      <c r="D19" s="155">
        <v>2525594.9700000002</v>
      </c>
      <c r="E19" s="155">
        <v>2447675.5499999998</v>
      </c>
      <c r="F19" s="156">
        <f>SUM(B19:E19)</f>
        <v>45755407.409999996</v>
      </c>
      <c r="G19" s="157">
        <v>194001</v>
      </c>
      <c r="H19" s="158" t="s">
        <v>120</v>
      </c>
      <c r="I19" s="159">
        <f>+F19/G19</f>
        <v>235.85139978659902</v>
      </c>
    </row>
    <row r="20" spans="1:10" x14ac:dyDescent="0.2">
      <c r="A20" s="148" t="s">
        <v>122</v>
      </c>
      <c r="B20" s="160"/>
      <c r="C20" s="160"/>
      <c r="D20" s="160"/>
      <c r="E20" s="160"/>
      <c r="F20" s="161"/>
      <c r="G20" s="162"/>
      <c r="H20" s="160"/>
      <c r="I20" s="152"/>
    </row>
    <row r="21" spans="1:10" x14ac:dyDescent="0.2">
      <c r="A21" s="163" t="s">
        <v>343</v>
      </c>
      <c r="B21" s="154">
        <v>269563626.76999998</v>
      </c>
      <c r="C21" s="155">
        <v>15673400.960000001</v>
      </c>
      <c r="D21" s="155">
        <v>17664430.030000001</v>
      </c>
      <c r="E21" s="155">
        <v>17119448.640000001</v>
      </c>
      <c r="F21" s="156">
        <f>SUM(B21:E21)</f>
        <v>320020906.39999998</v>
      </c>
      <c r="G21" s="157">
        <v>320174</v>
      </c>
      <c r="H21" s="158" t="s">
        <v>120</v>
      </c>
      <c r="I21" s="159">
        <f>+F21/G21</f>
        <v>999.52184249814161</v>
      </c>
    </row>
    <row r="22" spans="1:10" x14ac:dyDescent="0.2">
      <c r="A22" s="163" t="s">
        <v>123</v>
      </c>
      <c r="B22" s="154">
        <v>184813222.38999999</v>
      </c>
      <c r="C22" s="155">
        <v>10745706.939999999</v>
      </c>
      <c r="D22" s="155">
        <v>12110759.439999999</v>
      </c>
      <c r="E22" s="155">
        <v>11737119.380000001</v>
      </c>
      <c r="F22" s="156">
        <f>SUM(B22:E22)</f>
        <v>219406808.14999998</v>
      </c>
      <c r="G22" s="157">
        <v>21442</v>
      </c>
      <c r="H22" s="158" t="s">
        <v>124</v>
      </c>
      <c r="I22" s="159">
        <f>+F22/G22</f>
        <v>10232.571968566364</v>
      </c>
    </row>
    <row r="23" spans="1:10" x14ac:dyDescent="0.2">
      <c r="A23" s="163" t="s">
        <v>125</v>
      </c>
      <c r="B23" s="154">
        <v>244444941.69999999</v>
      </c>
      <c r="C23" s="155">
        <v>14212910.060000001</v>
      </c>
      <c r="D23" s="155">
        <v>16018409.539999999</v>
      </c>
      <c r="E23" s="155">
        <v>15524211.02</v>
      </c>
      <c r="F23" s="156">
        <f>SUM(B23:E23)</f>
        <v>290200472.31999999</v>
      </c>
      <c r="G23" s="157">
        <v>2305</v>
      </c>
      <c r="H23" s="158" t="s">
        <v>126</v>
      </c>
      <c r="I23" s="159">
        <f>+F23/G23</f>
        <v>125900.4218308026</v>
      </c>
    </row>
    <row r="24" spans="1:10" x14ac:dyDescent="0.2">
      <c r="A24" s="148" t="s">
        <v>127</v>
      </c>
      <c r="B24" s="160"/>
      <c r="C24" s="160"/>
      <c r="D24" s="160"/>
      <c r="E24" s="160"/>
      <c r="F24" s="161"/>
      <c r="G24" s="162"/>
      <c r="H24" s="160"/>
      <c r="I24" s="152"/>
    </row>
    <row r="25" spans="1:10" x14ac:dyDescent="0.2">
      <c r="A25" s="163" t="s">
        <v>344</v>
      </c>
      <c r="B25" s="154">
        <v>67303188.980000004</v>
      </c>
      <c r="C25" s="155">
        <v>3913250.01</v>
      </c>
      <c r="D25" s="155">
        <v>4410359.3899999997</v>
      </c>
      <c r="E25" s="155">
        <v>4274291.38</v>
      </c>
      <c r="F25" s="156">
        <f>SUM(B25:E25)</f>
        <v>79901089.760000005</v>
      </c>
      <c r="G25" s="157">
        <v>45</v>
      </c>
      <c r="H25" s="158" t="s">
        <v>128</v>
      </c>
      <c r="I25" s="159">
        <f>+F25/G25</f>
        <v>1775579.7724444445</v>
      </c>
    </row>
    <row r="26" spans="1:10" x14ac:dyDescent="0.2">
      <c r="A26" s="148" t="s">
        <v>129</v>
      </c>
      <c r="B26" s="160"/>
      <c r="C26" s="160"/>
      <c r="D26" s="160"/>
      <c r="E26" s="160"/>
      <c r="F26" s="161"/>
      <c r="G26" s="162"/>
      <c r="H26" s="160"/>
      <c r="I26" s="152"/>
    </row>
    <row r="27" spans="1:10" x14ac:dyDescent="0.2">
      <c r="A27" s="163" t="s">
        <v>356</v>
      </c>
      <c r="B27" s="154">
        <v>381110154.47000003</v>
      </c>
      <c r="C27" s="155">
        <v>22159118.16</v>
      </c>
      <c r="D27" s="155">
        <v>24974043.199999999</v>
      </c>
      <c r="E27" s="155">
        <v>24203546.280000001</v>
      </c>
      <c r="F27" s="156">
        <f>SUM(B27:E27)</f>
        <v>452446862.11000001</v>
      </c>
      <c r="G27" s="157">
        <v>39621</v>
      </c>
      <c r="H27" s="158" t="s">
        <v>109</v>
      </c>
      <c r="I27" s="159">
        <f>+F27/G27</f>
        <v>11419.370084298731</v>
      </c>
      <c r="J27" s="494"/>
    </row>
    <row r="28" spans="1:10" x14ac:dyDescent="0.2">
      <c r="A28" s="148" t="s">
        <v>130</v>
      </c>
      <c r="B28" s="160"/>
      <c r="C28" s="160"/>
      <c r="D28" s="160"/>
      <c r="E28" s="160"/>
      <c r="F28" s="161"/>
      <c r="G28" s="162"/>
      <c r="H28" s="160"/>
      <c r="I28" s="152"/>
    </row>
    <row r="29" spans="1:10" ht="45" customHeight="1" x14ac:dyDescent="0.2">
      <c r="A29" s="164" t="s">
        <v>131</v>
      </c>
      <c r="B29" s="154">
        <v>202572300.05000001</v>
      </c>
      <c r="C29" s="155">
        <v>11778283.74</v>
      </c>
      <c r="D29" s="155">
        <v>13274506.890000001</v>
      </c>
      <c r="E29" s="155">
        <v>12864963.01</v>
      </c>
      <c r="F29" s="156">
        <f>SUM(B29:E29)</f>
        <v>240490053.69</v>
      </c>
      <c r="G29" s="157">
        <v>24124</v>
      </c>
      <c r="H29" s="158" t="s">
        <v>109</v>
      </c>
      <c r="I29" s="159">
        <f>+F29/G29</f>
        <v>9968.9128540043112</v>
      </c>
      <c r="J29" s="256"/>
    </row>
    <row r="30" spans="1:10" x14ac:dyDescent="0.2">
      <c r="A30" s="148" t="s">
        <v>132</v>
      </c>
      <c r="B30" s="160"/>
      <c r="C30" s="160"/>
      <c r="D30" s="160"/>
      <c r="E30" s="160"/>
      <c r="F30" s="161"/>
      <c r="G30" s="162"/>
      <c r="H30" s="160"/>
      <c r="I30" s="152"/>
      <c r="J30" s="494"/>
    </row>
    <row r="31" spans="1:10" x14ac:dyDescent="0.2">
      <c r="A31" s="163" t="s">
        <v>315</v>
      </c>
      <c r="B31" s="154">
        <v>73692389</v>
      </c>
      <c r="C31" s="155">
        <v>4284741.13</v>
      </c>
      <c r="D31" s="155">
        <v>4829041.9000000004</v>
      </c>
      <c r="E31" s="155">
        <v>4680056.74</v>
      </c>
      <c r="F31" s="156">
        <f>SUM(B31:E31)</f>
        <v>87486228.769999996</v>
      </c>
      <c r="G31" s="157">
        <v>40600</v>
      </c>
      <c r="H31" s="158" t="s">
        <v>109</v>
      </c>
      <c r="I31" s="159">
        <f>+F31/G31</f>
        <v>2154.8332209359605</v>
      </c>
    </row>
    <row r="32" spans="1:10" x14ac:dyDescent="0.2">
      <c r="A32" s="148" t="s">
        <v>133</v>
      </c>
      <c r="B32" s="160"/>
      <c r="C32" s="160"/>
      <c r="D32" s="160"/>
      <c r="E32" s="160"/>
      <c r="F32" s="161"/>
      <c r="G32" s="162"/>
      <c r="H32" s="160"/>
      <c r="I32" s="152"/>
    </row>
    <row r="33" spans="1:24" x14ac:dyDescent="0.2">
      <c r="A33" s="164" t="s">
        <v>356</v>
      </c>
      <c r="B33" s="154">
        <v>95079156.420000002</v>
      </c>
      <c r="C33" s="155">
        <v>5528244.8899999997</v>
      </c>
      <c r="D33" s="155">
        <v>6230510.8700000001</v>
      </c>
      <c r="E33" s="155">
        <v>6038287.71</v>
      </c>
      <c r="F33" s="156">
        <f>SUM(B33:E33)</f>
        <v>112876199.89</v>
      </c>
      <c r="G33" s="157">
        <v>9197</v>
      </c>
      <c r="H33" s="158" t="s">
        <v>109</v>
      </c>
      <c r="I33" s="159">
        <f>+F33/G33</f>
        <v>12273.154277481788</v>
      </c>
    </row>
    <row r="34" spans="1:24" x14ac:dyDescent="0.2">
      <c r="A34" s="148" t="s">
        <v>345</v>
      </c>
      <c r="B34" s="160"/>
      <c r="C34" s="160"/>
      <c r="D34" s="160"/>
      <c r="E34" s="160"/>
      <c r="F34" s="161"/>
      <c r="G34" s="162"/>
      <c r="H34" s="160"/>
      <c r="I34" s="152"/>
    </row>
    <row r="35" spans="1:24" x14ac:dyDescent="0.2">
      <c r="A35" s="163" t="s">
        <v>346</v>
      </c>
      <c r="B35" s="154">
        <v>2260479.85</v>
      </c>
      <c r="C35" s="155">
        <v>131432.45000000001</v>
      </c>
      <c r="D35" s="155">
        <v>148128.62</v>
      </c>
      <c r="E35" s="155">
        <v>143558.57</v>
      </c>
      <c r="F35" s="156">
        <f>SUM(B35:E35)</f>
        <v>2683599.4900000002</v>
      </c>
      <c r="G35" s="157">
        <v>651</v>
      </c>
      <c r="H35" s="158" t="s">
        <v>109</v>
      </c>
      <c r="I35" s="159">
        <f>+F35/G35</f>
        <v>4122.272642089094</v>
      </c>
    </row>
    <row r="36" spans="1:24" s="218" customFormat="1" x14ac:dyDescent="0.2">
      <c r="A36" s="148" t="s">
        <v>347</v>
      </c>
      <c r="B36" s="160"/>
      <c r="C36" s="160"/>
      <c r="D36" s="160"/>
      <c r="E36" s="160"/>
      <c r="F36" s="161"/>
      <c r="G36" s="162"/>
      <c r="H36" s="160"/>
      <c r="I36" s="152"/>
      <c r="J36" s="219"/>
      <c r="K36" s="251"/>
      <c r="L36" s="220"/>
      <c r="M36" s="221"/>
      <c r="N36" s="222"/>
      <c r="O36" s="220"/>
      <c r="P36" s="222"/>
      <c r="Q36" s="219"/>
      <c r="R36" s="219"/>
      <c r="S36" s="219"/>
      <c r="T36" s="251"/>
      <c r="U36" s="220"/>
      <c r="V36" s="221"/>
      <c r="W36" s="222"/>
      <c r="X36" s="220"/>
    </row>
    <row r="37" spans="1:24" x14ac:dyDescent="0.2">
      <c r="A37" s="275" t="s">
        <v>348</v>
      </c>
      <c r="B37" s="154">
        <v>27859602.420000002</v>
      </c>
      <c r="C37" s="155">
        <v>1619857.71</v>
      </c>
      <c r="D37" s="155">
        <v>1825632.05</v>
      </c>
      <c r="E37" s="155">
        <v>1769307.82</v>
      </c>
      <c r="F37" s="156">
        <f>SUM(B37:E37)</f>
        <v>33074400.000000004</v>
      </c>
      <c r="G37" s="157">
        <v>3727</v>
      </c>
      <c r="H37" s="158" t="s">
        <v>109</v>
      </c>
      <c r="I37" s="159">
        <f>+F37/G37</f>
        <v>8874.268848940168</v>
      </c>
    </row>
    <row r="38" spans="1:24" x14ac:dyDescent="0.2">
      <c r="A38" s="148" t="s">
        <v>349</v>
      </c>
      <c r="B38" s="160"/>
      <c r="C38" s="160"/>
      <c r="D38" s="160"/>
      <c r="E38" s="160"/>
      <c r="F38" s="161"/>
      <c r="G38" s="162"/>
      <c r="H38" s="160"/>
      <c r="I38" s="152"/>
    </row>
    <row r="39" spans="1:24" x14ac:dyDescent="0.2">
      <c r="A39" s="163" t="s">
        <v>350</v>
      </c>
      <c r="B39" s="154">
        <v>2321392.7000000002</v>
      </c>
      <c r="C39" s="155">
        <v>134974.14000000001</v>
      </c>
      <c r="D39" s="155">
        <v>152120.22</v>
      </c>
      <c r="E39" s="155">
        <v>147427.01999999999</v>
      </c>
      <c r="F39" s="156">
        <f>SUM(B39:E39)</f>
        <v>2755914.0800000005</v>
      </c>
      <c r="G39" s="157">
        <v>3</v>
      </c>
      <c r="H39" s="158" t="s">
        <v>109</v>
      </c>
      <c r="I39" s="159">
        <f>+F39/G39</f>
        <v>918638.02666666685</v>
      </c>
    </row>
    <row r="40" spans="1:24" ht="39" x14ac:dyDescent="0.2">
      <c r="A40" s="165" t="s">
        <v>351</v>
      </c>
      <c r="B40" s="160"/>
      <c r="C40" s="160"/>
      <c r="D40" s="160"/>
      <c r="E40" s="160"/>
      <c r="F40" s="161"/>
      <c r="G40" s="162"/>
      <c r="H40" s="160"/>
      <c r="I40" s="152"/>
    </row>
    <row r="41" spans="1:24" x14ac:dyDescent="0.2">
      <c r="A41" s="164" t="s">
        <v>352</v>
      </c>
      <c r="B41" s="154">
        <v>185490605.53999999</v>
      </c>
      <c r="C41" s="155">
        <v>10785092.439999999</v>
      </c>
      <c r="D41" s="155">
        <v>12155148.16</v>
      </c>
      <c r="E41" s="155">
        <v>11780138.65</v>
      </c>
      <c r="F41" s="156">
        <f>SUM(B41:E41)</f>
        <v>220210984.78999999</v>
      </c>
      <c r="G41" s="157">
        <v>5148</v>
      </c>
      <c r="H41" s="158" t="s">
        <v>109</v>
      </c>
      <c r="I41" s="159">
        <f>+F41/G41</f>
        <v>42776.026571484072</v>
      </c>
    </row>
    <row r="42" spans="1:24" x14ac:dyDescent="0.2">
      <c r="A42" s="165" t="s">
        <v>353</v>
      </c>
      <c r="B42" s="160"/>
      <c r="C42" s="160"/>
      <c r="D42" s="160"/>
      <c r="E42" s="160"/>
      <c r="F42" s="161"/>
      <c r="G42" s="162"/>
      <c r="H42" s="160"/>
      <c r="I42" s="152"/>
    </row>
    <row r="43" spans="1:24" x14ac:dyDescent="0.2">
      <c r="A43" s="164" t="s">
        <v>354</v>
      </c>
      <c r="B43" s="154">
        <v>66182257.579999998</v>
      </c>
      <c r="C43" s="155">
        <v>3848075.02</v>
      </c>
      <c r="D43" s="155">
        <v>4336905.07</v>
      </c>
      <c r="E43" s="155">
        <v>4203103.2699999996</v>
      </c>
      <c r="F43" s="156">
        <f>SUM(B43:E43)</f>
        <v>78570340.939999983</v>
      </c>
      <c r="G43" s="157">
        <v>17434</v>
      </c>
      <c r="H43" s="158" t="s">
        <v>109</v>
      </c>
      <c r="I43" s="159">
        <f>+F43/G43</f>
        <v>4506.730580474933</v>
      </c>
    </row>
    <row r="44" spans="1:24" ht="21.75" thickBot="1" x14ac:dyDescent="0.25">
      <c r="A44" s="538" t="s">
        <v>643</v>
      </c>
      <c r="B44" s="166">
        <f>SUM(B4:B43)</f>
        <v>4601851577.0100002</v>
      </c>
      <c r="C44" s="167">
        <f>SUM(C4:C43)</f>
        <v>267568238.95999998</v>
      </c>
      <c r="D44" s="167">
        <f>SUM(D4:D43)</f>
        <v>301558063.24000001</v>
      </c>
      <c r="E44" s="167">
        <f>SUM(E4:E43)</f>
        <v>292254421.25999987</v>
      </c>
      <c r="F44" s="167">
        <f>SUM(F4:F43)</f>
        <v>5463232300.4699993</v>
      </c>
      <c r="G44" s="584"/>
      <c r="H44" s="585"/>
      <c r="I44" s="586"/>
    </row>
    <row r="45" spans="1:24" ht="21.75" thickTop="1" x14ac:dyDescent="0.2"/>
    <row r="46" spans="1:24" x14ac:dyDescent="0.2">
      <c r="B46" s="253"/>
      <c r="C46" s="253"/>
      <c r="D46" s="253"/>
      <c r="E46" s="253"/>
      <c r="F46" s="253"/>
    </row>
    <row r="47" spans="1:24" x14ac:dyDescent="0.2">
      <c r="B47" s="253"/>
      <c r="C47" s="253"/>
      <c r="D47" s="253"/>
      <c r="E47" s="253"/>
      <c r="F47" s="256"/>
    </row>
    <row r="48" spans="1:24" x14ac:dyDescent="0.2">
      <c r="B48" s="253"/>
      <c r="C48" s="253"/>
      <c r="D48" s="253"/>
      <c r="E48" s="253"/>
      <c r="F48" s="256"/>
    </row>
    <row r="49" spans="2:6" x14ac:dyDescent="0.2">
      <c r="B49" s="253"/>
      <c r="C49" s="253"/>
      <c r="D49" s="253"/>
      <c r="E49" s="253"/>
      <c r="F49" s="256"/>
    </row>
    <row r="50" spans="2:6" x14ac:dyDescent="0.2">
      <c r="B50" s="253"/>
      <c r="C50" s="253"/>
      <c r="D50" s="253"/>
      <c r="E50" s="253"/>
    </row>
  </sheetData>
  <mergeCells count="1">
    <mergeCell ref="G44:I44"/>
  </mergeCells>
  <phoneticPr fontId="3" type="noConversion"/>
  <pageMargins left="0.5" right="0.31" top="0.48" bottom="0.39" header="0.3" footer="0.17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1461-2654-4479-840B-CD0EBC423577}">
  <dimension ref="A1:IU105"/>
  <sheetViews>
    <sheetView zoomScaleNormal="100" workbookViewId="0">
      <selection activeCell="B79" sqref="B79:F79"/>
    </sheetView>
  </sheetViews>
  <sheetFormatPr defaultRowHeight="18.75" x14ac:dyDescent="0.3"/>
  <cols>
    <col min="1" max="1" width="47.140625" style="80" bestFit="1" customWidth="1"/>
    <col min="2" max="2" width="16" style="80" customWidth="1"/>
    <col min="3" max="3" width="17.28515625" style="80" customWidth="1"/>
    <col min="4" max="4" width="15.28515625" style="80" customWidth="1"/>
    <col min="5" max="5" width="16" style="80" customWidth="1"/>
    <col min="6" max="6" width="17.7109375" style="80" customWidth="1"/>
    <col min="7" max="7" width="15.140625" style="80" customWidth="1"/>
    <col min="8" max="8" width="17.42578125" style="309" customWidth="1"/>
    <col min="9" max="9" width="16.140625" style="80" customWidth="1"/>
    <col min="10" max="10" width="16" style="80" customWidth="1"/>
    <col min="11" max="11" width="10" style="80" bestFit="1" customWidth="1"/>
    <col min="12" max="16384" width="9.140625" style="80"/>
  </cols>
  <sheetData>
    <row r="1" spans="1:24" x14ac:dyDescent="0.3">
      <c r="A1" s="587" t="s">
        <v>413</v>
      </c>
      <c r="B1" s="587"/>
      <c r="C1" s="587"/>
      <c r="D1" s="587"/>
      <c r="E1" s="587"/>
      <c r="F1" s="587"/>
      <c r="G1" s="587"/>
      <c r="H1" s="587"/>
      <c r="I1" s="295"/>
    </row>
    <row r="2" spans="1:24" x14ac:dyDescent="0.3">
      <c r="A2" s="88"/>
      <c r="B2" s="90"/>
      <c r="C2" s="90"/>
      <c r="D2" s="90"/>
      <c r="E2" s="90"/>
      <c r="F2" s="90"/>
      <c r="G2" s="90"/>
      <c r="H2" s="89"/>
      <c r="I2" s="92" t="s">
        <v>142</v>
      </c>
    </row>
    <row r="3" spans="1:24" x14ac:dyDescent="0.3">
      <c r="A3" s="63" t="s">
        <v>740</v>
      </c>
      <c r="B3" s="63" t="s">
        <v>143</v>
      </c>
      <c r="C3" s="63" t="s">
        <v>144</v>
      </c>
      <c r="D3" s="63" t="s">
        <v>145</v>
      </c>
      <c r="E3" s="63" t="s">
        <v>103</v>
      </c>
      <c r="F3" s="63" t="s">
        <v>104</v>
      </c>
      <c r="G3" s="63" t="s">
        <v>105</v>
      </c>
      <c r="H3" s="63" t="s">
        <v>106</v>
      </c>
      <c r="I3" s="63" t="s">
        <v>107</v>
      </c>
    </row>
    <row r="4" spans="1:24" x14ac:dyDescent="0.3">
      <c r="A4" s="120" t="s">
        <v>741</v>
      </c>
      <c r="B4" s="77">
        <v>185135838.13</v>
      </c>
      <c r="C4" s="77">
        <v>10764464.98</v>
      </c>
      <c r="D4" s="77">
        <v>12131900.359999999</v>
      </c>
      <c r="E4" s="307">
        <v>11757608.07</v>
      </c>
      <c r="F4" s="121">
        <f>SUM(B4:E4)</f>
        <v>219789811.53999996</v>
      </c>
      <c r="G4" s="315">
        <v>827817</v>
      </c>
      <c r="H4" s="123" t="s">
        <v>120</v>
      </c>
      <c r="I4" s="124">
        <f t="shared" ref="I4:I67" si="0">+F4/G4</f>
        <v>265.50531281672153</v>
      </c>
      <c r="J4" s="86"/>
      <c r="K4" s="81"/>
    </row>
    <row r="5" spans="1:24" x14ac:dyDescent="0.3">
      <c r="A5" s="125" t="s">
        <v>751</v>
      </c>
      <c r="B5" s="77">
        <v>14600347.73</v>
      </c>
      <c r="C5" s="77">
        <v>848916.85</v>
      </c>
      <c r="D5" s="77">
        <v>956756.76</v>
      </c>
      <c r="E5" s="307">
        <v>927238.98</v>
      </c>
      <c r="F5" s="121">
        <f t="shared" ref="F5:F54" si="1">SUM(B5:E5)</f>
        <v>17333260.32</v>
      </c>
      <c r="G5" s="315">
        <v>20</v>
      </c>
      <c r="H5" s="99" t="s">
        <v>112</v>
      </c>
      <c r="I5" s="124">
        <f t="shared" si="0"/>
        <v>866663.01600000006</v>
      </c>
      <c r="J5" s="86"/>
      <c r="K5" s="81"/>
    </row>
    <row r="6" spans="1:24" x14ac:dyDescent="0.3">
      <c r="A6" s="125" t="s">
        <v>754</v>
      </c>
      <c r="B6" s="77">
        <v>46187674.439999998</v>
      </c>
      <c r="C6" s="77">
        <v>2685517.88</v>
      </c>
      <c r="D6" s="77">
        <v>3026665.55</v>
      </c>
      <c r="E6" s="307">
        <v>2933287.15</v>
      </c>
      <c r="F6" s="121">
        <f t="shared" si="1"/>
        <v>54833145.019999996</v>
      </c>
      <c r="G6" s="315">
        <v>48753</v>
      </c>
      <c r="H6" s="99" t="s">
        <v>661</v>
      </c>
      <c r="I6" s="124">
        <f t="shared" si="0"/>
        <v>1124.7132488257132</v>
      </c>
      <c r="J6" s="86"/>
      <c r="K6" s="81"/>
    </row>
    <row r="7" spans="1:24" x14ac:dyDescent="0.3">
      <c r="A7" s="308" t="s">
        <v>288</v>
      </c>
      <c r="B7" s="77">
        <v>34558874.869999997</v>
      </c>
      <c r="C7" s="77">
        <v>2009377.56</v>
      </c>
      <c r="D7" s="77">
        <v>2264633.5299999998</v>
      </c>
      <c r="E7" s="307">
        <v>2194765.2599999998</v>
      </c>
      <c r="F7" s="121">
        <f t="shared" si="1"/>
        <v>41027651.219999999</v>
      </c>
      <c r="G7" s="315">
        <v>12190</v>
      </c>
      <c r="H7" s="99" t="s">
        <v>708</v>
      </c>
      <c r="I7" s="124">
        <f t="shared" si="0"/>
        <v>3365.6809860541425</v>
      </c>
      <c r="J7" s="86"/>
      <c r="K7" s="81"/>
    </row>
    <row r="8" spans="1:24" x14ac:dyDescent="0.3">
      <c r="A8" s="125" t="s">
        <v>755</v>
      </c>
      <c r="B8" s="77">
        <v>142554230.13</v>
      </c>
      <c r="C8" s="77">
        <v>8288616.7999999998</v>
      </c>
      <c r="D8" s="77">
        <v>9341539.3399999999</v>
      </c>
      <c r="E8" s="307">
        <v>9053335.0199999996</v>
      </c>
      <c r="F8" s="121">
        <f t="shared" si="1"/>
        <v>169237721.29000002</v>
      </c>
      <c r="G8" s="315">
        <v>1809</v>
      </c>
      <c r="H8" s="99" t="s">
        <v>124</v>
      </c>
      <c r="I8" s="124">
        <f t="shared" si="0"/>
        <v>93553.190320619135</v>
      </c>
      <c r="J8" s="86"/>
      <c r="K8" s="81"/>
    </row>
    <row r="9" spans="1:24" x14ac:dyDescent="0.3">
      <c r="A9" s="125" t="s">
        <v>756</v>
      </c>
      <c r="B9" s="77">
        <v>39379143.210000001</v>
      </c>
      <c r="C9" s="77">
        <v>2289645.34</v>
      </c>
      <c r="D9" s="77">
        <v>2580504.38</v>
      </c>
      <c r="E9" s="307">
        <v>2500890.89</v>
      </c>
      <c r="F9" s="121">
        <f t="shared" si="1"/>
        <v>46750183.82</v>
      </c>
      <c r="G9" s="315">
        <v>6639</v>
      </c>
      <c r="H9" s="99" t="s">
        <v>124</v>
      </c>
      <c r="I9" s="124">
        <f t="shared" si="0"/>
        <v>7041.750838981774</v>
      </c>
      <c r="J9" s="86"/>
      <c r="K9" s="81"/>
    </row>
    <row r="10" spans="1:24" x14ac:dyDescent="0.3">
      <c r="A10" s="125" t="s">
        <v>757</v>
      </c>
      <c r="B10" s="77">
        <v>30214861.940000001</v>
      </c>
      <c r="C10" s="77">
        <v>1756800.99</v>
      </c>
      <c r="D10" s="77">
        <v>1979971.56</v>
      </c>
      <c r="E10" s="307">
        <v>1918885.66</v>
      </c>
      <c r="F10" s="121">
        <f t="shared" si="1"/>
        <v>35870520.149999999</v>
      </c>
      <c r="G10" s="315">
        <v>2500</v>
      </c>
      <c r="H10" s="99" t="s">
        <v>663</v>
      </c>
      <c r="I10" s="124">
        <f t="shared" si="0"/>
        <v>14348.208059999999</v>
      </c>
      <c r="J10" s="86"/>
      <c r="K10" s="81"/>
    </row>
    <row r="11" spans="1:24" x14ac:dyDescent="0.3">
      <c r="A11" s="125" t="s">
        <v>758</v>
      </c>
      <c r="B11" s="77">
        <v>3033617.9</v>
      </c>
      <c r="C11" s="77">
        <v>176385.48</v>
      </c>
      <c r="D11" s="77">
        <v>198792.14</v>
      </c>
      <c r="E11" s="307">
        <v>192659.03</v>
      </c>
      <c r="F11" s="121">
        <f t="shared" si="1"/>
        <v>3601454.55</v>
      </c>
      <c r="G11" s="315">
        <v>160</v>
      </c>
      <c r="H11" s="99" t="s">
        <v>663</v>
      </c>
      <c r="I11" s="124">
        <f t="shared" si="0"/>
        <v>22509.090937499997</v>
      </c>
      <c r="J11" s="86"/>
      <c r="K11" s="81"/>
    </row>
    <row r="12" spans="1:24" x14ac:dyDescent="0.3">
      <c r="A12" s="125" t="s">
        <v>759</v>
      </c>
      <c r="B12" s="77">
        <v>67681499.980000004</v>
      </c>
      <c r="C12" s="77">
        <v>3935246.38</v>
      </c>
      <c r="D12" s="77">
        <v>4435150.01</v>
      </c>
      <c r="E12" s="307">
        <v>4298317.16</v>
      </c>
      <c r="F12" s="121">
        <f t="shared" si="1"/>
        <v>80350213.530000001</v>
      </c>
      <c r="G12" s="315">
        <v>1219</v>
      </c>
      <c r="H12" s="99" t="s">
        <v>663</v>
      </c>
      <c r="I12" s="124">
        <f t="shared" si="0"/>
        <v>65914.859335520916</v>
      </c>
      <c r="J12" s="86"/>
      <c r="K12" s="81"/>
      <c r="L12" s="106"/>
      <c r="M12" s="105"/>
      <c r="N12" s="87"/>
      <c r="O12" s="106"/>
      <c r="P12" s="87"/>
      <c r="Q12" s="126"/>
      <c r="R12" s="126"/>
      <c r="S12" s="126"/>
      <c r="T12" s="127"/>
      <c r="U12" s="106"/>
      <c r="V12" s="105"/>
      <c r="W12" s="87"/>
      <c r="X12" s="106"/>
    </row>
    <row r="13" spans="1:24" x14ac:dyDescent="0.3">
      <c r="A13" s="125" t="s">
        <v>760</v>
      </c>
      <c r="B13" s="77">
        <v>6067235.7999999998</v>
      </c>
      <c r="C13" s="77">
        <v>352770.96</v>
      </c>
      <c r="D13" s="77">
        <v>397584.29</v>
      </c>
      <c r="E13" s="307">
        <v>385318.05</v>
      </c>
      <c r="F13" s="121">
        <f t="shared" si="1"/>
        <v>7202909.0999999996</v>
      </c>
      <c r="G13" s="315">
        <v>510</v>
      </c>
      <c r="H13" s="99" t="s">
        <v>663</v>
      </c>
      <c r="I13" s="124">
        <f t="shared" si="0"/>
        <v>14123.351176470587</v>
      </c>
      <c r="J13" s="86"/>
      <c r="K13" s="81"/>
    </row>
    <row r="14" spans="1:24" x14ac:dyDescent="0.3">
      <c r="A14" s="125" t="s">
        <v>761</v>
      </c>
      <c r="B14" s="77">
        <v>3723191.61</v>
      </c>
      <c r="C14" s="77">
        <v>216479.78</v>
      </c>
      <c r="D14" s="77">
        <v>243979.72</v>
      </c>
      <c r="E14" s="307">
        <v>236452.48000000001</v>
      </c>
      <c r="F14" s="121">
        <f t="shared" si="1"/>
        <v>4420103.59</v>
      </c>
      <c r="G14" s="315">
        <v>25</v>
      </c>
      <c r="H14" s="99" t="s">
        <v>553</v>
      </c>
      <c r="I14" s="124">
        <f t="shared" si="0"/>
        <v>176804.14359999998</v>
      </c>
      <c r="J14" s="86"/>
      <c r="K14" s="81"/>
    </row>
    <row r="15" spans="1:24" x14ac:dyDescent="0.3">
      <c r="A15" s="125" t="s">
        <v>762</v>
      </c>
      <c r="B15" s="77">
        <v>6659551.7700000005</v>
      </c>
      <c r="C15" s="77">
        <v>387210.35</v>
      </c>
      <c r="D15" s="77">
        <v>436398.59</v>
      </c>
      <c r="E15" s="307">
        <v>422934.86</v>
      </c>
      <c r="F15" s="121">
        <f t="shared" si="1"/>
        <v>7906095.5700000003</v>
      </c>
      <c r="G15" s="315">
        <v>54</v>
      </c>
      <c r="H15" s="99" t="s">
        <v>112</v>
      </c>
      <c r="I15" s="124">
        <f t="shared" si="0"/>
        <v>146409.17722222224</v>
      </c>
      <c r="J15" s="86"/>
      <c r="K15" s="81"/>
    </row>
    <row r="16" spans="1:24" x14ac:dyDescent="0.3">
      <c r="A16" s="125" t="s">
        <v>764</v>
      </c>
      <c r="B16" s="77">
        <v>324405292.58999997</v>
      </c>
      <c r="C16" s="77">
        <v>18862093.09</v>
      </c>
      <c r="D16" s="77">
        <v>21258189.260000002</v>
      </c>
      <c r="E16" s="307">
        <v>20602333.530000001</v>
      </c>
      <c r="F16" s="121">
        <f t="shared" si="1"/>
        <v>385127908.46999991</v>
      </c>
      <c r="G16" s="315">
        <v>55411</v>
      </c>
      <c r="H16" s="99" t="s">
        <v>109</v>
      </c>
      <c r="I16" s="124">
        <f t="shared" si="0"/>
        <v>6950.3872601108069</v>
      </c>
      <c r="J16" s="86"/>
      <c r="K16" s="81"/>
    </row>
    <row r="17" spans="1:11" x14ac:dyDescent="0.3">
      <c r="A17" s="125" t="s">
        <v>765</v>
      </c>
      <c r="B17" s="77">
        <v>137720543.53</v>
      </c>
      <c r="C17" s="77">
        <v>8007568.8399999999</v>
      </c>
      <c r="D17" s="77">
        <v>9024789.1899999995</v>
      </c>
      <c r="E17" s="307">
        <v>8746357.2100000009</v>
      </c>
      <c r="F17" s="121">
        <f t="shared" si="1"/>
        <v>163499258.77000001</v>
      </c>
      <c r="G17" s="315">
        <v>2035</v>
      </c>
      <c r="H17" s="99" t="s">
        <v>642</v>
      </c>
      <c r="I17" s="124">
        <f t="shared" si="0"/>
        <v>80343.616103194116</v>
      </c>
      <c r="J17" s="86"/>
      <c r="K17" s="81"/>
    </row>
    <row r="18" spans="1:11" x14ac:dyDescent="0.3">
      <c r="A18" s="125" t="s">
        <v>766</v>
      </c>
      <c r="B18" s="77">
        <v>142814192.84999999</v>
      </c>
      <c r="C18" s="77">
        <v>8303731.9699999997</v>
      </c>
      <c r="D18" s="77">
        <v>9358574.6199999992</v>
      </c>
      <c r="E18" s="307">
        <v>9069844.7300000004</v>
      </c>
      <c r="F18" s="121">
        <f t="shared" si="1"/>
        <v>169546344.16999999</v>
      </c>
      <c r="G18" s="315">
        <v>49221</v>
      </c>
      <c r="H18" s="99" t="s">
        <v>109</v>
      </c>
      <c r="I18" s="124">
        <f t="shared" si="0"/>
        <v>3444.5936525060438</v>
      </c>
      <c r="J18" s="86"/>
      <c r="K18" s="81"/>
    </row>
    <row r="19" spans="1:11" x14ac:dyDescent="0.3">
      <c r="A19" s="125" t="s">
        <v>767</v>
      </c>
      <c r="B19" s="77">
        <v>9418176.9299999997</v>
      </c>
      <c r="C19" s="77">
        <v>547606.76</v>
      </c>
      <c r="D19" s="77">
        <v>617170.53</v>
      </c>
      <c r="E19" s="307">
        <v>598129.64</v>
      </c>
      <c r="F19" s="121">
        <f t="shared" si="1"/>
        <v>11181083.859999999</v>
      </c>
      <c r="G19" s="315">
        <v>27482</v>
      </c>
      <c r="H19" s="99" t="s">
        <v>116</v>
      </c>
      <c r="I19" s="124">
        <f t="shared" si="0"/>
        <v>406.85117022050792</v>
      </c>
      <c r="J19" s="86"/>
      <c r="K19" s="81"/>
    </row>
    <row r="20" spans="1:11" x14ac:dyDescent="0.3">
      <c r="A20" s="125" t="s">
        <v>768</v>
      </c>
      <c r="B20" s="77">
        <v>7667034.6399999997</v>
      </c>
      <c r="C20" s="77">
        <v>445789.03</v>
      </c>
      <c r="D20" s="77">
        <v>502418.66</v>
      </c>
      <c r="E20" s="307">
        <v>486918.09</v>
      </c>
      <c r="F20" s="121">
        <f t="shared" si="1"/>
        <v>9102160.4199999999</v>
      </c>
      <c r="G20" s="315">
        <v>15504</v>
      </c>
      <c r="H20" s="99" t="s">
        <v>109</v>
      </c>
      <c r="I20" s="124">
        <f t="shared" si="0"/>
        <v>587.08465041279669</v>
      </c>
      <c r="J20" s="86"/>
      <c r="K20" s="81"/>
    </row>
    <row r="21" spans="1:11" x14ac:dyDescent="0.3">
      <c r="A21" s="125" t="s">
        <v>769</v>
      </c>
      <c r="B21" s="77">
        <v>82109301.289999992</v>
      </c>
      <c r="C21" s="77">
        <v>4774130.76</v>
      </c>
      <c r="D21" s="77">
        <v>5380599.8399999999</v>
      </c>
      <c r="E21" s="307">
        <v>5214598.07</v>
      </c>
      <c r="F21" s="121">
        <f t="shared" si="1"/>
        <v>97478629.960000008</v>
      </c>
      <c r="G21" s="315">
        <v>38302</v>
      </c>
      <c r="H21" s="99" t="s">
        <v>109</v>
      </c>
      <c r="I21" s="124">
        <f t="shared" si="0"/>
        <v>2545.001043287557</v>
      </c>
      <c r="J21" s="86"/>
      <c r="K21" s="81"/>
    </row>
    <row r="22" spans="1:11" x14ac:dyDescent="0.3">
      <c r="A22" s="125" t="s">
        <v>770</v>
      </c>
      <c r="B22" s="77">
        <v>49993792.630000003</v>
      </c>
      <c r="C22" s="77">
        <v>2906819.32</v>
      </c>
      <c r="D22" s="77">
        <v>3276079.43</v>
      </c>
      <c r="E22" s="307">
        <v>3175006.12</v>
      </c>
      <c r="F22" s="121">
        <f t="shared" si="1"/>
        <v>59351697.5</v>
      </c>
      <c r="G22" s="315">
        <v>7859</v>
      </c>
      <c r="H22" s="99" t="s">
        <v>642</v>
      </c>
      <c r="I22" s="124">
        <f t="shared" si="0"/>
        <v>7552.0673749840944</v>
      </c>
      <c r="J22" s="86"/>
      <c r="K22" s="81"/>
    </row>
    <row r="23" spans="1:11" x14ac:dyDescent="0.3">
      <c r="A23" s="125" t="s">
        <v>771</v>
      </c>
      <c r="B23" s="77">
        <v>361797928.73000002</v>
      </c>
      <c r="C23" s="77">
        <v>21036235.75</v>
      </c>
      <c r="D23" s="77">
        <v>23708518.370000001</v>
      </c>
      <c r="E23" s="307">
        <v>22977065.32</v>
      </c>
      <c r="F23" s="121">
        <f t="shared" si="1"/>
        <v>429519748.17000002</v>
      </c>
      <c r="G23" s="315">
        <v>18005</v>
      </c>
      <c r="H23" s="99" t="s">
        <v>109</v>
      </c>
      <c r="I23" s="124">
        <f t="shared" si="0"/>
        <v>23855.581681199666</v>
      </c>
      <c r="J23" s="86"/>
      <c r="K23" s="81"/>
    </row>
    <row r="24" spans="1:11" x14ac:dyDescent="0.3">
      <c r="A24" s="125" t="s">
        <v>772</v>
      </c>
      <c r="B24" s="77">
        <v>5448423.9800000004</v>
      </c>
      <c r="C24" s="77">
        <v>316791.01</v>
      </c>
      <c r="D24" s="77">
        <v>357033.72</v>
      </c>
      <c r="E24" s="307">
        <v>346018.55</v>
      </c>
      <c r="F24" s="121">
        <f t="shared" si="1"/>
        <v>6468267.2599999998</v>
      </c>
      <c r="G24" s="315">
        <v>2</v>
      </c>
      <c r="H24" s="99" t="s">
        <v>674</v>
      </c>
      <c r="I24" s="124">
        <f t="shared" si="0"/>
        <v>3234133.63</v>
      </c>
      <c r="J24" s="86"/>
      <c r="K24" s="81"/>
    </row>
    <row r="25" spans="1:11" x14ac:dyDescent="0.3">
      <c r="A25" s="125" t="s">
        <v>773</v>
      </c>
      <c r="B25" s="77">
        <v>11882883.75</v>
      </c>
      <c r="C25" s="77">
        <v>690913.7</v>
      </c>
      <c r="D25" s="77">
        <v>778682.09</v>
      </c>
      <c r="E25" s="307">
        <v>754658.26</v>
      </c>
      <c r="F25" s="121">
        <f t="shared" si="1"/>
        <v>14107137.799999999</v>
      </c>
      <c r="G25" s="315">
        <v>11</v>
      </c>
      <c r="H25" s="99" t="s">
        <v>112</v>
      </c>
      <c r="I25" s="124">
        <f t="shared" si="0"/>
        <v>1282467.0727272725</v>
      </c>
      <c r="J25" s="86"/>
      <c r="K25" s="81"/>
    </row>
    <row r="26" spans="1:11" x14ac:dyDescent="0.3">
      <c r="A26" s="125" t="s">
        <v>774</v>
      </c>
      <c r="B26" s="77">
        <v>26034048.210000001</v>
      </c>
      <c r="C26" s="77">
        <v>1513713.41</v>
      </c>
      <c r="D26" s="77">
        <v>1706003.99</v>
      </c>
      <c r="E26" s="307">
        <v>1653370.51</v>
      </c>
      <c r="F26" s="121">
        <f t="shared" si="1"/>
        <v>30907136.120000001</v>
      </c>
      <c r="G26" s="315">
        <v>400</v>
      </c>
      <c r="H26" s="99" t="s">
        <v>124</v>
      </c>
      <c r="I26" s="124">
        <f t="shared" si="0"/>
        <v>77267.840299999996</v>
      </c>
      <c r="J26" s="86"/>
      <c r="K26" s="81"/>
    </row>
    <row r="27" spans="1:11" x14ac:dyDescent="0.3">
      <c r="A27" s="125" t="s">
        <v>776</v>
      </c>
      <c r="B27" s="77">
        <v>33224396.439999998</v>
      </c>
      <c r="C27" s="77">
        <v>1931786.17</v>
      </c>
      <c r="D27" s="77">
        <v>2177185.5299999998</v>
      </c>
      <c r="E27" s="307">
        <v>2110015.2000000002</v>
      </c>
      <c r="F27" s="121">
        <f t="shared" si="1"/>
        <v>39443383.340000004</v>
      </c>
      <c r="G27" s="315">
        <v>12</v>
      </c>
      <c r="H27" s="99" t="s">
        <v>112</v>
      </c>
      <c r="I27" s="124">
        <f t="shared" si="0"/>
        <v>3286948.6116666668</v>
      </c>
      <c r="J27" s="86"/>
      <c r="K27" s="81"/>
    </row>
    <row r="28" spans="1:11" x14ac:dyDescent="0.3">
      <c r="A28" s="128" t="s">
        <v>777</v>
      </c>
      <c r="B28" s="77">
        <v>32351569.949999999</v>
      </c>
      <c r="C28" s="77">
        <v>1881036.89</v>
      </c>
      <c r="D28" s="77">
        <v>2119989.4500000002</v>
      </c>
      <c r="E28" s="307">
        <v>2054583.73</v>
      </c>
      <c r="F28" s="121">
        <f>SUM(B28:E28)</f>
        <v>38407180.019999996</v>
      </c>
      <c r="G28" s="315">
        <v>504</v>
      </c>
      <c r="H28" s="99" t="s">
        <v>114</v>
      </c>
      <c r="I28" s="124">
        <f t="shared" si="0"/>
        <v>76204.722261904753</v>
      </c>
      <c r="J28" s="86"/>
      <c r="K28" s="81"/>
    </row>
    <row r="29" spans="1:11" x14ac:dyDescent="0.3">
      <c r="A29" s="128" t="s">
        <v>778</v>
      </c>
      <c r="B29" s="77">
        <v>78232749.420000002</v>
      </c>
      <c r="C29" s="77">
        <v>4548734.0599999996</v>
      </c>
      <c r="D29" s="77">
        <v>5126570.47</v>
      </c>
      <c r="E29" s="307">
        <v>4968405.9800000004</v>
      </c>
      <c r="F29" s="121">
        <f t="shared" ref="F29:F39" si="2">SUM(B29:E29)</f>
        <v>92876459.930000007</v>
      </c>
      <c r="G29" s="315">
        <v>2329</v>
      </c>
      <c r="H29" s="99" t="s">
        <v>114</v>
      </c>
      <c r="I29" s="124">
        <f t="shared" si="0"/>
        <v>39878.256732503221</v>
      </c>
      <c r="J29" s="86"/>
      <c r="K29" s="81"/>
    </row>
    <row r="30" spans="1:11" x14ac:dyDescent="0.3">
      <c r="A30" s="128" t="s">
        <v>779</v>
      </c>
      <c r="B30" s="77">
        <v>24831701.440000001</v>
      </c>
      <c r="C30" s="77">
        <v>1443804.63</v>
      </c>
      <c r="D30" s="77">
        <v>1627214.54</v>
      </c>
      <c r="E30" s="307">
        <v>1577011.86</v>
      </c>
      <c r="F30" s="121">
        <f t="shared" si="2"/>
        <v>29479732.469999999</v>
      </c>
      <c r="G30" s="315">
        <v>469</v>
      </c>
      <c r="H30" s="99" t="s">
        <v>114</v>
      </c>
      <c r="I30" s="124">
        <f t="shared" si="0"/>
        <v>62856.572430703622</v>
      </c>
      <c r="J30" s="86"/>
      <c r="K30" s="81"/>
    </row>
    <row r="31" spans="1:11" x14ac:dyDescent="0.3">
      <c r="A31" s="128" t="s">
        <v>780</v>
      </c>
      <c r="B31" s="77">
        <v>122507.76</v>
      </c>
      <c r="C31" s="77">
        <v>7123.04</v>
      </c>
      <c r="D31" s="77">
        <v>8027.9</v>
      </c>
      <c r="E31" s="307">
        <v>7780.23</v>
      </c>
      <c r="F31" s="121">
        <f t="shared" si="2"/>
        <v>145438.93</v>
      </c>
      <c r="G31" s="315">
        <v>1</v>
      </c>
      <c r="H31" s="99" t="s">
        <v>114</v>
      </c>
      <c r="I31" s="124">
        <f t="shared" si="0"/>
        <v>145438.93</v>
      </c>
      <c r="J31" s="86"/>
      <c r="K31" s="81"/>
    </row>
    <row r="32" spans="1:11" x14ac:dyDescent="0.3">
      <c r="A32" s="128" t="s">
        <v>781</v>
      </c>
      <c r="B32" s="77">
        <v>99155342.359999999</v>
      </c>
      <c r="C32" s="77">
        <v>5765249.0300000003</v>
      </c>
      <c r="D32" s="77">
        <v>6497622.2000000002</v>
      </c>
      <c r="E32" s="307">
        <v>6297158.1600000001</v>
      </c>
      <c r="F32" s="121">
        <f t="shared" si="2"/>
        <v>117715371.75</v>
      </c>
      <c r="G32" s="315">
        <v>32592</v>
      </c>
      <c r="H32" s="99" t="s">
        <v>114</v>
      </c>
      <c r="I32" s="124">
        <f t="shared" si="0"/>
        <v>3611.7873020986744</v>
      </c>
      <c r="J32" s="86"/>
      <c r="K32" s="81"/>
    </row>
    <row r="33" spans="1:255" x14ac:dyDescent="0.3">
      <c r="A33" s="128" t="s">
        <v>782</v>
      </c>
      <c r="B33" s="77">
        <v>28001750.23</v>
      </c>
      <c r="C33" s="77">
        <v>1628122.7</v>
      </c>
      <c r="D33" s="77">
        <v>1834946.96</v>
      </c>
      <c r="E33" s="307">
        <v>1778335.34</v>
      </c>
      <c r="F33" s="121">
        <f t="shared" si="2"/>
        <v>33243155.23</v>
      </c>
      <c r="G33" s="315">
        <v>1944</v>
      </c>
      <c r="H33" s="99" t="s">
        <v>114</v>
      </c>
      <c r="I33" s="124">
        <f t="shared" si="0"/>
        <v>17100.388492798353</v>
      </c>
      <c r="J33" s="86"/>
      <c r="K33" s="81"/>
    </row>
    <row r="34" spans="1:255" x14ac:dyDescent="0.3">
      <c r="A34" s="128" t="s">
        <v>783</v>
      </c>
      <c r="B34" s="77">
        <v>100920755.33</v>
      </c>
      <c r="C34" s="77">
        <v>5867896.5</v>
      </c>
      <c r="D34" s="77">
        <v>6613309.2300000004</v>
      </c>
      <c r="E34" s="307">
        <v>6409276.0199999996</v>
      </c>
      <c r="F34" s="121">
        <f t="shared" si="2"/>
        <v>119811237.08</v>
      </c>
      <c r="G34" s="315">
        <v>2029238</v>
      </c>
      <c r="H34" s="99" t="s">
        <v>114</v>
      </c>
      <c r="I34" s="124">
        <f t="shared" si="0"/>
        <v>59.042476574950797</v>
      </c>
      <c r="J34" s="86"/>
      <c r="K34" s="81"/>
    </row>
    <row r="35" spans="1:255" x14ac:dyDescent="0.3">
      <c r="A35" s="128" t="s">
        <v>784</v>
      </c>
      <c r="B35" s="77">
        <v>28162758.52</v>
      </c>
      <c r="C35" s="77">
        <v>1637484.3</v>
      </c>
      <c r="D35" s="77">
        <v>1845497.79</v>
      </c>
      <c r="E35" s="307">
        <v>1788560.66</v>
      </c>
      <c r="F35" s="121">
        <f t="shared" si="2"/>
        <v>33434301.27</v>
      </c>
      <c r="G35" s="315">
        <v>15</v>
      </c>
      <c r="H35" s="99" t="s">
        <v>112</v>
      </c>
      <c r="I35" s="124">
        <f t="shared" si="0"/>
        <v>2228953.4180000001</v>
      </c>
      <c r="J35" s="86"/>
      <c r="K35" s="81"/>
    </row>
    <row r="36" spans="1:255" ht="37.5" x14ac:dyDescent="0.3">
      <c r="A36" s="130" t="s">
        <v>785</v>
      </c>
      <c r="B36" s="97">
        <v>4515136.01</v>
      </c>
      <c r="C36" s="97">
        <v>262526.28000000003</v>
      </c>
      <c r="D36" s="97">
        <v>295875.62</v>
      </c>
      <c r="E36" s="124">
        <v>286747.28999999998</v>
      </c>
      <c r="F36" s="121">
        <f t="shared" si="2"/>
        <v>5360285.2</v>
      </c>
      <c r="G36" s="315">
        <v>300</v>
      </c>
      <c r="H36" s="99" t="s">
        <v>703</v>
      </c>
      <c r="I36" s="124">
        <f t="shared" si="0"/>
        <v>17867.617333333335</v>
      </c>
      <c r="J36" s="86"/>
      <c r="K36" s="81"/>
    </row>
    <row r="37" spans="1:255" x14ac:dyDescent="0.3">
      <c r="A37" s="125" t="s">
        <v>786</v>
      </c>
      <c r="B37" s="77">
        <v>48635059.369999997</v>
      </c>
      <c r="C37" s="77">
        <v>2827817.67</v>
      </c>
      <c r="D37" s="77">
        <v>3187042.01</v>
      </c>
      <c r="E37" s="307">
        <v>3088715.68</v>
      </c>
      <c r="F37" s="121">
        <f t="shared" si="2"/>
        <v>57738634.729999997</v>
      </c>
      <c r="G37" s="315">
        <v>10016</v>
      </c>
      <c r="H37" s="99" t="s">
        <v>109</v>
      </c>
      <c r="I37" s="124">
        <f t="shared" si="0"/>
        <v>5764.6400489217249</v>
      </c>
      <c r="J37" s="86"/>
      <c r="K37" s="81"/>
    </row>
    <row r="38" spans="1:255" x14ac:dyDescent="0.3">
      <c r="A38" s="304" t="s">
        <v>289</v>
      </c>
      <c r="B38" s="77">
        <v>97357047.319999993</v>
      </c>
      <c r="C38" s="77">
        <v>5660689.6699999999</v>
      </c>
      <c r="D38" s="77">
        <v>6379780.4299999997</v>
      </c>
      <c r="E38" s="307">
        <v>6182952.0300000003</v>
      </c>
      <c r="F38" s="121">
        <f t="shared" si="2"/>
        <v>115580469.44999999</v>
      </c>
      <c r="G38" s="315">
        <v>50980</v>
      </c>
      <c r="H38" s="99" t="s">
        <v>290</v>
      </c>
      <c r="I38" s="124">
        <f t="shared" si="0"/>
        <v>2267.1728020792466</v>
      </c>
      <c r="J38" s="86"/>
      <c r="K38" s="81"/>
    </row>
    <row r="39" spans="1:255" x14ac:dyDescent="0.3">
      <c r="A39" s="125" t="s">
        <v>788</v>
      </c>
      <c r="B39" s="77">
        <v>1091291.19</v>
      </c>
      <c r="C39" s="77">
        <v>63451.6</v>
      </c>
      <c r="D39" s="77">
        <v>71512.009999999995</v>
      </c>
      <c r="E39" s="307">
        <v>69305.73</v>
      </c>
      <c r="F39" s="121">
        <f t="shared" si="2"/>
        <v>1295560.53</v>
      </c>
      <c r="G39" s="315">
        <v>1</v>
      </c>
      <c r="H39" s="99" t="s">
        <v>706</v>
      </c>
      <c r="I39" s="124">
        <f t="shared" si="0"/>
        <v>1295560.53</v>
      </c>
      <c r="J39" s="86"/>
      <c r="K39" s="81"/>
    </row>
    <row r="40" spans="1:255" x14ac:dyDescent="0.3">
      <c r="A40" s="125" t="s">
        <v>308</v>
      </c>
      <c r="B40" s="77">
        <v>71622124.709999993</v>
      </c>
      <c r="C40" s="77">
        <v>4164368.51</v>
      </c>
      <c r="D40" s="77">
        <v>4693378.0599999996</v>
      </c>
      <c r="E40" s="307">
        <v>4548578.38</v>
      </c>
      <c r="F40" s="121">
        <f t="shared" si="1"/>
        <v>85028449.659999996</v>
      </c>
      <c r="G40" s="315">
        <v>127566</v>
      </c>
      <c r="H40" s="99" t="s">
        <v>116</v>
      </c>
      <c r="I40" s="124">
        <f t="shared" si="0"/>
        <v>666.5447663170437</v>
      </c>
      <c r="J40" s="86"/>
      <c r="K40" s="81"/>
    </row>
    <row r="41" spans="1:255" x14ac:dyDescent="0.3">
      <c r="A41" s="125" t="s">
        <v>294</v>
      </c>
      <c r="B41" s="77">
        <v>7658956.1399999997</v>
      </c>
      <c r="C41" s="77">
        <v>445319.32</v>
      </c>
      <c r="D41" s="77">
        <v>501889.28000000003</v>
      </c>
      <c r="E41" s="307">
        <v>486405.04</v>
      </c>
      <c r="F41" s="121">
        <f t="shared" si="1"/>
        <v>9092569.7799999993</v>
      </c>
      <c r="G41" s="315">
        <v>1437992</v>
      </c>
      <c r="H41" s="99" t="s">
        <v>116</v>
      </c>
      <c r="I41" s="124">
        <f t="shared" si="0"/>
        <v>6.323101783598239</v>
      </c>
      <c r="J41" s="86"/>
      <c r="K41" s="81"/>
    </row>
    <row r="42" spans="1:255" x14ac:dyDescent="0.3">
      <c r="A42" s="125" t="s">
        <v>295</v>
      </c>
      <c r="B42" s="77">
        <v>118624762.52000001</v>
      </c>
      <c r="C42" s="77">
        <v>6897271.2999999998</v>
      </c>
      <c r="D42" s="77">
        <v>7773447.9299999997</v>
      </c>
      <c r="E42" s="307">
        <v>7533622.2199999997</v>
      </c>
      <c r="F42" s="121">
        <f t="shared" si="1"/>
        <v>140829103.97</v>
      </c>
      <c r="G42" s="315">
        <v>10572470</v>
      </c>
      <c r="H42" s="99" t="s">
        <v>116</v>
      </c>
      <c r="I42" s="124">
        <f t="shared" si="0"/>
        <v>13.320359761720772</v>
      </c>
      <c r="J42" s="86"/>
      <c r="K42" s="81"/>
    </row>
    <row r="43" spans="1:255" x14ac:dyDescent="0.3">
      <c r="A43" s="301" t="s">
        <v>296</v>
      </c>
      <c r="B43" s="77">
        <v>290372.93</v>
      </c>
      <c r="C43" s="77">
        <v>16883.330000000002</v>
      </c>
      <c r="D43" s="77">
        <v>19028.060000000001</v>
      </c>
      <c r="E43" s="307">
        <v>18441.009999999998</v>
      </c>
      <c r="F43" s="121">
        <f t="shared" si="1"/>
        <v>344725.33</v>
      </c>
      <c r="G43" s="315">
        <v>51541</v>
      </c>
      <c r="H43" s="99" t="s">
        <v>116</v>
      </c>
      <c r="I43" s="124">
        <f t="shared" si="0"/>
        <v>6.6883710056071868</v>
      </c>
      <c r="J43" s="86"/>
      <c r="K43" s="81"/>
    </row>
    <row r="44" spans="1:255" x14ac:dyDescent="0.3">
      <c r="A44" s="301" t="s">
        <v>299</v>
      </c>
      <c r="B44" s="77">
        <v>69116.55</v>
      </c>
      <c r="C44" s="77">
        <v>4018.68</v>
      </c>
      <c r="D44" s="77">
        <v>4529.1899999999996</v>
      </c>
      <c r="E44" s="307">
        <v>4389.45</v>
      </c>
      <c r="F44" s="121">
        <f t="shared" si="1"/>
        <v>82053.87</v>
      </c>
      <c r="G44" s="315">
        <v>1716721</v>
      </c>
      <c r="H44" s="99" t="s">
        <v>116</v>
      </c>
      <c r="I44" s="124">
        <f t="shared" si="0"/>
        <v>4.7796858080025817E-2</v>
      </c>
      <c r="J44" s="86"/>
      <c r="K44" s="81"/>
    </row>
    <row r="45" spans="1:255" x14ac:dyDescent="0.3">
      <c r="A45" s="301" t="s">
        <v>300</v>
      </c>
      <c r="B45" s="77">
        <v>1031185.49</v>
      </c>
      <c r="C45" s="77">
        <v>59956.84</v>
      </c>
      <c r="D45" s="77">
        <v>67573.3</v>
      </c>
      <c r="E45" s="307">
        <v>65488.53</v>
      </c>
      <c r="F45" s="121">
        <f t="shared" si="1"/>
        <v>1224204.1600000001</v>
      </c>
      <c r="G45" s="315">
        <v>51661374</v>
      </c>
      <c r="H45" s="99" t="s">
        <v>116</v>
      </c>
      <c r="I45" s="124">
        <f t="shared" si="0"/>
        <v>2.3696701524043864E-2</v>
      </c>
      <c r="J45" s="86"/>
      <c r="K45" s="81"/>
    </row>
    <row r="46" spans="1:255" x14ac:dyDescent="0.3">
      <c r="A46" s="125" t="s">
        <v>793</v>
      </c>
      <c r="B46" s="77">
        <v>3421733.98</v>
      </c>
      <c r="C46" s="77">
        <v>198951.95</v>
      </c>
      <c r="D46" s="77">
        <v>224225.28</v>
      </c>
      <c r="E46" s="307">
        <v>217307.5</v>
      </c>
      <c r="F46" s="121">
        <f>SUM(B46:E46)</f>
        <v>4062218.71</v>
      </c>
      <c r="G46" s="315">
        <v>49</v>
      </c>
      <c r="H46" s="99" t="s">
        <v>112</v>
      </c>
      <c r="I46" s="124">
        <f t="shared" si="0"/>
        <v>82902.422653061221</v>
      </c>
      <c r="J46" s="86"/>
      <c r="K46" s="81"/>
    </row>
    <row r="47" spans="1:255" x14ac:dyDescent="0.3">
      <c r="A47" s="125" t="s">
        <v>791</v>
      </c>
      <c r="B47" s="77">
        <v>1539431.86</v>
      </c>
      <c r="C47" s="77">
        <v>89508.12</v>
      </c>
      <c r="D47" s="77">
        <v>100878.55</v>
      </c>
      <c r="E47" s="307">
        <v>97766.25</v>
      </c>
      <c r="F47" s="121">
        <f t="shared" si="1"/>
        <v>1827584.78</v>
      </c>
      <c r="G47" s="315">
        <v>402</v>
      </c>
      <c r="H47" s="99" t="s">
        <v>109</v>
      </c>
      <c r="I47" s="124">
        <f t="shared" si="0"/>
        <v>4546.2307960199005</v>
      </c>
      <c r="J47" s="86"/>
      <c r="K47" s="81"/>
    </row>
    <row r="48" spans="1:255" s="313" customFormat="1" x14ac:dyDescent="0.3">
      <c r="A48" s="82" t="s">
        <v>301</v>
      </c>
      <c r="B48" s="77">
        <v>26611221.780000001</v>
      </c>
      <c r="C48" s="77">
        <v>1547272.36</v>
      </c>
      <c r="D48" s="77">
        <v>1743826.02</v>
      </c>
      <c r="E48" s="307">
        <v>1690025.65</v>
      </c>
      <c r="F48" s="121">
        <f t="shared" si="1"/>
        <v>31592345.809999999</v>
      </c>
      <c r="G48" s="315">
        <v>210</v>
      </c>
      <c r="H48" s="142" t="s">
        <v>298</v>
      </c>
      <c r="I48" s="124">
        <f t="shared" si="0"/>
        <v>150439.74195238095</v>
      </c>
      <c r="J48" s="310"/>
      <c r="K48" s="311"/>
      <c r="L48" s="312"/>
      <c r="M48" s="311"/>
      <c r="N48" s="312"/>
      <c r="O48" s="311"/>
      <c r="P48" s="312"/>
      <c r="Q48" s="311"/>
      <c r="R48" s="312"/>
      <c r="S48" s="311"/>
      <c r="T48" s="312"/>
      <c r="U48" s="311"/>
      <c r="V48" s="312"/>
      <c r="W48" s="311"/>
      <c r="X48" s="312"/>
      <c r="Y48" s="311"/>
      <c r="Z48" s="312"/>
      <c r="AA48" s="311"/>
      <c r="AB48" s="312"/>
      <c r="AC48" s="311"/>
      <c r="AD48" s="312"/>
      <c r="AE48" s="311"/>
      <c r="AF48" s="312"/>
      <c r="AG48" s="311"/>
      <c r="AH48" s="312"/>
      <c r="AI48" s="311"/>
      <c r="AJ48" s="312"/>
      <c r="AK48" s="311"/>
      <c r="AL48" s="312"/>
      <c r="AM48" s="311"/>
      <c r="AN48" s="312"/>
      <c r="AO48" s="311"/>
      <c r="AP48" s="312"/>
      <c r="AQ48" s="311"/>
      <c r="AR48" s="312"/>
      <c r="AS48" s="311"/>
      <c r="AT48" s="312"/>
      <c r="AU48" s="311"/>
      <c r="AV48" s="312"/>
      <c r="AW48" s="311"/>
      <c r="AX48" s="312"/>
      <c r="AY48" s="311"/>
      <c r="AZ48" s="312"/>
      <c r="BA48" s="311"/>
      <c r="BB48" s="312"/>
      <c r="BC48" s="311"/>
      <c r="BD48" s="312"/>
      <c r="BE48" s="311"/>
      <c r="BF48" s="312"/>
      <c r="BG48" s="311"/>
      <c r="BH48" s="312"/>
      <c r="BI48" s="311"/>
      <c r="BJ48" s="312"/>
      <c r="BK48" s="311"/>
      <c r="BL48" s="312"/>
      <c r="BM48" s="311"/>
      <c r="BN48" s="312"/>
      <c r="BO48" s="311"/>
      <c r="BP48" s="312"/>
      <c r="BQ48" s="311"/>
      <c r="BR48" s="312"/>
      <c r="BS48" s="311"/>
      <c r="BT48" s="312"/>
      <c r="BU48" s="311"/>
      <c r="BV48" s="312"/>
      <c r="BW48" s="311"/>
      <c r="BX48" s="312"/>
      <c r="BY48" s="311"/>
      <c r="BZ48" s="312"/>
      <c r="CA48" s="311"/>
      <c r="CB48" s="312"/>
      <c r="CC48" s="311"/>
      <c r="CD48" s="312"/>
      <c r="CE48" s="311"/>
      <c r="CF48" s="312"/>
      <c r="CG48" s="311"/>
      <c r="CH48" s="312"/>
      <c r="CI48" s="311"/>
      <c r="CJ48" s="312"/>
      <c r="CK48" s="311"/>
      <c r="CL48" s="312"/>
      <c r="CM48" s="311"/>
      <c r="CN48" s="312"/>
      <c r="CO48" s="311"/>
      <c r="CP48" s="312"/>
      <c r="CQ48" s="311"/>
      <c r="CR48" s="312"/>
      <c r="CS48" s="311"/>
      <c r="CT48" s="312"/>
      <c r="CU48" s="311"/>
      <c r="CV48" s="312"/>
      <c r="CW48" s="311"/>
      <c r="CX48" s="312"/>
      <c r="CY48" s="311"/>
      <c r="CZ48" s="312"/>
      <c r="DA48" s="311"/>
      <c r="DB48" s="312"/>
      <c r="DC48" s="311"/>
      <c r="DD48" s="312"/>
      <c r="DE48" s="311"/>
      <c r="DF48" s="312"/>
      <c r="DG48" s="311"/>
      <c r="DH48" s="312"/>
      <c r="DI48" s="311"/>
      <c r="DJ48" s="312"/>
      <c r="DK48" s="311"/>
      <c r="DL48" s="312"/>
      <c r="DM48" s="311"/>
      <c r="DN48" s="312"/>
      <c r="DO48" s="311"/>
      <c r="DP48" s="312"/>
      <c r="DQ48" s="311"/>
      <c r="DR48" s="312"/>
      <c r="DS48" s="311"/>
      <c r="DT48" s="312"/>
      <c r="DU48" s="311"/>
      <c r="DV48" s="312"/>
      <c r="DW48" s="311"/>
      <c r="DX48" s="312"/>
      <c r="DY48" s="311"/>
      <c r="DZ48" s="312"/>
      <c r="EA48" s="311"/>
      <c r="EB48" s="312"/>
      <c r="EC48" s="311"/>
      <c r="ED48" s="312"/>
      <c r="EE48" s="311"/>
      <c r="EF48" s="312"/>
      <c r="EG48" s="311"/>
      <c r="EH48" s="312"/>
      <c r="EI48" s="311"/>
      <c r="EJ48" s="312"/>
      <c r="EK48" s="311"/>
      <c r="EL48" s="312"/>
      <c r="EM48" s="311"/>
      <c r="EN48" s="312"/>
      <c r="EO48" s="311"/>
      <c r="EP48" s="312"/>
      <c r="EQ48" s="311"/>
      <c r="ER48" s="312"/>
      <c r="ES48" s="311"/>
      <c r="ET48" s="312"/>
      <c r="EU48" s="311"/>
      <c r="EV48" s="312"/>
      <c r="EW48" s="311"/>
      <c r="EX48" s="312"/>
      <c r="EY48" s="311"/>
      <c r="EZ48" s="312"/>
      <c r="FA48" s="311"/>
      <c r="FB48" s="312"/>
      <c r="FC48" s="311"/>
      <c r="FD48" s="312"/>
      <c r="FE48" s="311"/>
      <c r="FF48" s="312"/>
      <c r="FG48" s="311"/>
      <c r="FH48" s="312"/>
      <c r="FI48" s="311"/>
      <c r="FJ48" s="312"/>
      <c r="FK48" s="311"/>
      <c r="FL48" s="312"/>
      <c r="FM48" s="311"/>
      <c r="FN48" s="312"/>
      <c r="FO48" s="311"/>
      <c r="FP48" s="312"/>
      <c r="FQ48" s="311"/>
      <c r="FR48" s="312"/>
      <c r="FS48" s="311"/>
      <c r="FT48" s="312"/>
      <c r="FU48" s="311"/>
      <c r="FV48" s="312"/>
      <c r="FW48" s="311"/>
      <c r="FX48" s="312"/>
      <c r="FY48" s="311"/>
      <c r="FZ48" s="312"/>
      <c r="GA48" s="311"/>
      <c r="GB48" s="312"/>
      <c r="GC48" s="311"/>
      <c r="GD48" s="312"/>
      <c r="GE48" s="311"/>
      <c r="GF48" s="312"/>
      <c r="GG48" s="311"/>
      <c r="GH48" s="312"/>
      <c r="GI48" s="311"/>
      <c r="GJ48" s="312"/>
      <c r="GK48" s="311"/>
      <c r="GL48" s="312"/>
      <c r="GM48" s="311"/>
      <c r="GN48" s="312"/>
      <c r="GO48" s="311"/>
      <c r="GP48" s="312"/>
      <c r="GQ48" s="311"/>
      <c r="GR48" s="312"/>
      <c r="GS48" s="311"/>
      <c r="GT48" s="312"/>
      <c r="GU48" s="311"/>
      <c r="GV48" s="312"/>
      <c r="GW48" s="311"/>
      <c r="GX48" s="312"/>
      <c r="GY48" s="311"/>
      <c r="GZ48" s="312"/>
      <c r="HA48" s="311"/>
      <c r="HB48" s="312"/>
      <c r="HC48" s="311"/>
      <c r="HD48" s="312"/>
      <c r="HE48" s="311"/>
      <c r="HF48" s="312"/>
      <c r="HG48" s="311"/>
      <c r="HH48" s="312"/>
      <c r="HI48" s="311"/>
      <c r="HJ48" s="312"/>
      <c r="HK48" s="311"/>
      <c r="HL48" s="312"/>
      <c r="HM48" s="311"/>
      <c r="HN48" s="312"/>
      <c r="HO48" s="311"/>
      <c r="HP48" s="312"/>
      <c r="HQ48" s="311"/>
      <c r="HR48" s="312"/>
      <c r="HS48" s="311"/>
      <c r="HT48" s="312"/>
      <c r="HU48" s="311"/>
      <c r="HV48" s="312"/>
      <c r="HW48" s="311"/>
      <c r="HX48" s="312"/>
      <c r="HY48" s="311"/>
      <c r="HZ48" s="312"/>
      <c r="IA48" s="311"/>
      <c r="IB48" s="312"/>
      <c r="IC48" s="311"/>
      <c r="ID48" s="312"/>
      <c r="IE48" s="311"/>
      <c r="IF48" s="312"/>
      <c r="IG48" s="311"/>
      <c r="IH48" s="312"/>
      <c r="II48" s="311"/>
      <c r="IJ48" s="312"/>
      <c r="IK48" s="311"/>
      <c r="IL48" s="312"/>
      <c r="IM48" s="311"/>
      <c r="IN48" s="312"/>
      <c r="IO48" s="311"/>
      <c r="IP48" s="312"/>
      <c r="IQ48" s="311"/>
      <c r="IR48" s="312"/>
      <c r="IS48" s="311"/>
      <c r="IT48" s="312"/>
      <c r="IU48" s="311"/>
    </row>
    <row r="49" spans="1:11" x14ac:dyDescent="0.3">
      <c r="A49" s="301" t="s">
        <v>302</v>
      </c>
      <c r="B49" s="77">
        <v>4103484.79</v>
      </c>
      <c r="C49" s="77">
        <v>238591.4</v>
      </c>
      <c r="D49" s="77">
        <v>268900.23</v>
      </c>
      <c r="E49" s="307">
        <v>260604.14</v>
      </c>
      <c r="F49" s="121">
        <f>SUM(B49:E49)</f>
        <v>4871580.5599999996</v>
      </c>
      <c r="G49" s="315">
        <v>2100</v>
      </c>
      <c r="H49" s="99" t="s">
        <v>109</v>
      </c>
      <c r="I49" s="124">
        <f t="shared" si="0"/>
        <v>2319.8002666666666</v>
      </c>
      <c r="J49" s="86"/>
      <c r="K49" s="81"/>
    </row>
    <row r="50" spans="1:11" x14ac:dyDescent="0.3">
      <c r="A50" s="125" t="s">
        <v>792</v>
      </c>
      <c r="B50" s="77">
        <v>6355202.0199999996</v>
      </c>
      <c r="C50" s="77">
        <v>369514.35</v>
      </c>
      <c r="D50" s="77">
        <v>416454.63</v>
      </c>
      <c r="E50" s="307">
        <v>403606.21</v>
      </c>
      <c r="F50" s="121">
        <f t="shared" si="1"/>
        <v>7544777.209999999</v>
      </c>
      <c r="G50" s="315">
        <v>20</v>
      </c>
      <c r="H50" s="99" t="s">
        <v>112</v>
      </c>
      <c r="I50" s="124">
        <f t="shared" si="0"/>
        <v>377238.86049999995</v>
      </c>
      <c r="J50" s="86"/>
      <c r="K50" s="81"/>
    </row>
    <row r="51" spans="1:11" x14ac:dyDescent="0.3">
      <c r="A51" s="82" t="s">
        <v>303</v>
      </c>
      <c r="B51" s="77">
        <v>555153212.5</v>
      </c>
      <c r="C51" s="77">
        <v>32278608.93</v>
      </c>
      <c r="D51" s="77">
        <v>36379036.729999997</v>
      </c>
      <c r="E51" s="307">
        <v>35256674</v>
      </c>
      <c r="F51" s="121">
        <f t="shared" si="1"/>
        <v>659067532.15999997</v>
      </c>
      <c r="G51" s="315">
        <v>11900000</v>
      </c>
      <c r="H51" s="99" t="s">
        <v>114</v>
      </c>
      <c r="I51" s="124">
        <f t="shared" si="0"/>
        <v>55.383826231932773</v>
      </c>
      <c r="J51" s="86"/>
      <c r="K51" s="81"/>
    </row>
    <row r="52" spans="1:11" x14ac:dyDescent="0.3">
      <c r="A52" s="82" t="s">
        <v>794</v>
      </c>
      <c r="B52" s="77">
        <v>88736504.079999998</v>
      </c>
      <c r="C52" s="77">
        <v>5159460.21</v>
      </c>
      <c r="D52" s="77">
        <v>5814878.6100000003</v>
      </c>
      <c r="E52" s="307">
        <v>5635478.5</v>
      </c>
      <c r="F52" s="121">
        <f t="shared" si="1"/>
        <v>105346321.39999999</v>
      </c>
      <c r="G52" s="315">
        <v>2284102</v>
      </c>
      <c r="H52" s="99" t="s">
        <v>114</v>
      </c>
      <c r="I52" s="124">
        <f t="shared" si="0"/>
        <v>46.121548599843614</v>
      </c>
      <c r="J52" s="86"/>
      <c r="K52" s="81"/>
    </row>
    <row r="53" spans="1:11" x14ac:dyDescent="0.3">
      <c r="A53" s="82" t="s">
        <v>795</v>
      </c>
      <c r="B53" s="77">
        <v>452274162.18000001</v>
      </c>
      <c r="C53" s="77">
        <v>26296850.100000001</v>
      </c>
      <c r="D53" s="77">
        <v>29637400.969999999</v>
      </c>
      <c r="E53" s="307">
        <v>28723030.57</v>
      </c>
      <c r="F53" s="121">
        <f t="shared" si="1"/>
        <v>536931443.82000005</v>
      </c>
      <c r="G53" s="315">
        <v>3127646</v>
      </c>
      <c r="H53" s="99" t="s">
        <v>706</v>
      </c>
      <c r="I53" s="124">
        <f t="shared" si="0"/>
        <v>171.67270331105249</v>
      </c>
      <c r="J53" s="86"/>
      <c r="K53" s="81"/>
    </row>
    <row r="54" spans="1:11" x14ac:dyDescent="0.3">
      <c r="A54" s="82" t="s">
        <v>796</v>
      </c>
      <c r="B54" s="77">
        <v>182952214.56999999</v>
      </c>
      <c r="C54" s="77">
        <v>10637501.24</v>
      </c>
      <c r="D54" s="77">
        <v>11988808.109999999</v>
      </c>
      <c r="E54" s="307">
        <v>11618930.49</v>
      </c>
      <c r="F54" s="121">
        <f t="shared" si="1"/>
        <v>217197454.41000003</v>
      </c>
      <c r="G54" s="315">
        <v>1976270</v>
      </c>
      <c r="H54" s="99" t="s">
        <v>708</v>
      </c>
      <c r="I54" s="124">
        <f t="shared" si="0"/>
        <v>109.90272301355586</v>
      </c>
      <c r="J54" s="86"/>
      <c r="K54" s="81"/>
    </row>
    <row r="55" spans="1:11" x14ac:dyDescent="0.3">
      <c r="A55" s="304" t="s">
        <v>304</v>
      </c>
      <c r="B55" s="77">
        <v>10325383.119999999</v>
      </c>
      <c r="C55" s="77">
        <v>600354.99</v>
      </c>
      <c r="D55" s="77">
        <v>676619.5</v>
      </c>
      <c r="E55" s="77">
        <v>655744.5</v>
      </c>
      <c r="F55" s="96">
        <f>SUM(B55:E55)</f>
        <v>12258102.109999999</v>
      </c>
      <c r="G55" s="315">
        <v>36300</v>
      </c>
      <c r="H55" s="99" t="s">
        <v>120</v>
      </c>
      <c r="I55" s="124">
        <f t="shared" si="0"/>
        <v>337.68876336088152</v>
      </c>
      <c r="J55" s="86"/>
      <c r="K55" s="81"/>
    </row>
    <row r="56" spans="1:11" x14ac:dyDescent="0.3">
      <c r="A56" s="125" t="s">
        <v>797</v>
      </c>
      <c r="B56" s="443">
        <v>363199989.31999999</v>
      </c>
      <c r="C56" s="443">
        <v>21117756.600000001</v>
      </c>
      <c r="D56" s="443">
        <v>23800395.02</v>
      </c>
      <c r="E56" s="443">
        <v>23066107.390000001</v>
      </c>
      <c r="F56" s="96">
        <f t="shared" ref="F56:F71" si="3">SUM(B56:E56)</f>
        <v>431184248.32999998</v>
      </c>
      <c r="G56" s="315">
        <v>465594</v>
      </c>
      <c r="H56" s="99" t="s">
        <v>114</v>
      </c>
      <c r="I56" s="124">
        <f t="shared" si="0"/>
        <v>926.09494179478259</v>
      </c>
      <c r="J56" s="86"/>
      <c r="K56" s="81"/>
    </row>
    <row r="57" spans="1:11" x14ac:dyDescent="0.3">
      <c r="A57" s="304" t="s">
        <v>305</v>
      </c>
      <c r="B57" s="77">
        <v>17388635.02</v>
      </c>
      <c r="C57" s="77">
        <v>1011037.92</v>
      </c>
      <c r="D57" s="77">
        <v>1139472.45</v>
      </c>
      <c r="E57" s="77">
        <v>1104317.55</v>
      </c>
      <c r="F57" s="96">
        <f t="shared" si="3"/>
        <v>20643462.940000001</v>
      </c>
      <c r="G57" s="315">
        <v>6968</v>
      </c>
      <c r="H57" s="99" t="s">
        <v>114</v>
      </c>
      <c r="I57" s="124">
        <f t="shared" si="0"/>
        <v>2962.609491963261</v>
      </c>
      <c r="J57" s="86"/>
      <c r="K57" s="81"/>
    </row>
    <row r="58" spans="1:11" x14ac:dyDescent="0.3">
      <c r="A58" s="125" t="s">
        <v>798</v>
      </c>
      <c r="B58" s="443">
        <v>2326986.9900000002</v>
      </c>
      <c r="C58" s="443">
        <v>135299.41</v>
      </c>
      <c r="D58" s="443">
        <v>152486.81</v>
      </c>
      <c r="E58" s="443">
        <v>147782.31</v>
      </c>
      <c r="F58" s="96">
        <f t="shared" si="3"/>
        <v>2762555.5200000005</v>
      </c>
      <c r="G58" s="315">
        <v>222</v>
      </c>
      <c r="H58" s="99" t="s">
        <v>721</v>
      </c>
      <c r="I58" s="124">
        <f t="shared" si="0"/>
        <v>12443.943783783787</v>
      </c>
      <c r="J58" s="86"/>
      <c r="K58" s="81"/>
    </row>
    <row r="59" spans="1:11" x14ac:dyDescent="0.3">
      <c r="A59" s="125" t="s">
        <v>799</v>
      </c>
      <c r="B59" s="443">
        <v>6366857.5800000001</v>
      </c>
      <c r="C59" s="443">
        <v>370192.05</v>
      </c>
      <c r="D59" s="443">
        <v>417218.42</v>
      </c>
      <c r="E59" s="443">
        <v>404346.43</v>
      </c>
      <c r="F59" s="96">
        <f t="shared" si="3"/>
        <v>7558614.4799999995</v>
      </c>
      <c r="G59" s="315">
        <v>247</v>
      </c>
      <c r="H59" s="99" t="s">
        <v>721</v>
      </c>
      <c r="I59" s="124">
        <f t="shared" si="0"/>
        <v>30601.678056680161</v>
      </c>
      <c r="J59" s="86"/>
      <c r="K59" s="81"/>
    </row>
    <row r="60" spans="1:11" x14ac:dyDescent="0.3">
      <c r="A60" s="125" t="s">
        <v>800</v>
      </c>
      <c r="B60" s="443">
        <v>22314286.710000001</v>
      </c>
      <c r="C60" s="443">
        <v>1297433.06</v>
      </c>
      <c r="D60" s="443">
        <v>1462249.05</v>
      </c>
      <c r="E60" s="443">
        <v>1417135.88</v>
      </c>
      <c r="F60" s="96">
        <f t="shared" si="3"/>
        <v>26491104.699999999</v>
      </c>
      <c r="G60" s="315">
        <v>884870</v>
      </c>
      <c r="H60" s="99" t="s">
        <v>723</v>
      </c>
      <c r="I60" s="124">
        <f t="shared" si="0"/>
        <v>29.937849288596063</v>
      </c>
      <c r="J60" s="86"/>
      <c r="K60" s="81"/>
    </row>
    <row r="61" spans="1:11" x14ac:dyDescent="0.3">
      <c r="A61" s="125" t="s">
        <v>742</v>
      </c>
      <c r="B61" s="443">
        <v>1550855.99</v>
      </c>
      <c r="C61" s="443">
        <v>90172.36</v>
      </c>
      <c r="D61" s="443">
        <v>101627.17</v>
      </c>
      <c r="E61" s="443">
        <v>98491.77</v>
      </c>
      <c r="F61" s="96">
        <f t="shared" si="3"/>
        <v>1841147.29</v>
      </c>
      <c r="G61" s="315">
        <v>15</v>
      </c>
      <c r="H61" s="99" t="s">
        <v>711</v>
      </c>
      <c r="I61" s="124">
        <f t="shared" si="0"/>
        <v>122743.15266666668</v>
      </c>
      <c r="J61" s="86"/>
      <c r="K61" s="81"/>
    </row>
    <row r="62" spans="1:11" x14ac:dyDescent="0.3">
      <c r="A62" s="125" t="s">
        <v>802</v>
      </c>
      <c r="B62" s="443">
        <v>1273918.8700000001</v>
      </c>
      <c r="C62" s="443">
        <v>74070.240000000005</v>
      </c>
      <c r="D62" s="443">
        <v>83479.55</v>
      </c>
      <c r="E62" s="443">
        <v>80904.05</v>
      </c>
      <c r="F62" s="96">
        <f t="shared" si="3"/>
        <v>1512372.7100000002</v>
      </c>
      <c r="G62" s="315">
        <v>33</v>
      </c>
      <c r="H62" s="99" t="s">
        <v>114</v>
      </c>
      <c r="I62" s="124">
        <f t="shared" si="0"/>
        <v>45829.476060606066</v>
      </c>
      <c r="J62" s="86"/>
      <c r="K62" s="81"/>
    </row>
    <row r="63" spans="1:11" x14ac:dyDescent="0.3">
      <c r="A63" s="125" t="s">
        <v>803</v>
      </c>
      <c r="B63" s="77">
        <v>3644735.43</v>
      </c>
      <c r="C63" s="77">
        <v>211918.05</v>
      </c>
      <c r="D63" s="77">
        <v>238838.5</v>
      </c>
      <c r="E63" s="77">
        <v>231469.88</v>
      </c>
      <c r="F63" s="96">
        <f t="shared" si="3"/>
        <v>4326961.8600000003</v>
      </c>
      <c r="G63" s="315">
        <v>128</v>
      </c>
      <c r="H63" s="99" t="s">
        <v>114</v>
      </c>
      <c r="I63" s="124">
        <f t="shared" si="0"/>
        <v>33804.389531250003</v>
      </c>
      <c r="J63" s="86"/>
      <c r="K63" s="81"/>
    </row>
    <row r="64" spans="1:11" x14ac:dyDescent="0.3">
      <c r="A64" s="304" t="s">
        <v>744</v>
      </c>
      <c r="B64" s="443">
        <v>705869</v>
      </c>
      <c r="C64" s="443">
        <v>41041.769999999997</v>
      </c>
      <c r="D64" s="443">
        <v>46255.4</v>
      </c>
      <c r="E64" s="443">
        <v>44828.33</v>
      </c>
      <c r="F64" s="96">
        <f t="shared" si="3"/>
        <v>837994.5</v>
      </c>
      <c r="G64" s="315">
        <v>13507</v>
      </c>
      <c r="H64" s="99" t="s">
        <v>114</v>
      </c>
      <c r="I64" s="124">
        <f t="shared" si="0"/>
        <v>62.041497001554752</v>
      </c>
      <c r="J64" s="86"/>
      <c r="K64" s="81"/>
    </row>
    <row r="65" spans="1:11" x14ac:dyDescent="0.3">
      <c r="A65" s="304" t="s">
        <v>745</v>
      </c>
      <c r="B65" s="443">
        <v>59531.19</v>
      </c>
      <c r="C65" s="443">
        <v>3461.36</v>
      </c>
      <c r="D65" s="443">
        <v>3901.06</v>
      </c>
      <c r="E65" s="443">
        <v>3780.71</v>
      </c>
      <c r="F65" s="96">
        <f t="shared" si="3"/>
        <v>70674.320000000007</v>
      </c>
      <c r="G65" s="315">
        <v>158</v>
      </c>
      <c r="H65" s="99" t="s">
        <v>120</v>
      </c>
      <c r="I65" s="124">
        <f t="shared" si="0"/>
        <v>447.30582278481018</v>
      </c>
      <c r="J65" s="86"/>
      <c r="K65" s="81"/>
    </row>
    <row r="66" spans="1:11" x14ac:dyDescent="0.3">
      <c r="A66" s="304" t="s">
        <v>746</v>
      </c>
      <c r="B66" s="77">
        <v>581776.6</v>
      </c>
      <c r="C66" s="77">
        <v>33826.589999999997</v>
      </c>
      <c r="D66" s="77">
        <v>38123.660000000003</v>
      </c>
      <c r="E66" s="77">
        <v>36947.47</v>
      </c>
      <c r="F66" s="96">
        <f t="shared" si="3"/>
        <v>690674.32</v>
      </c>
      <c r="G66" s="315">
        <v>300</v>
      </c>
      <c r="H66" s="99" t="s">
        <v>120</v>
      </c>
      <c r="I66" s="124">
        <f t="shared" si="0"/>
        <v>2302.2477333333331</v>
      </c>
      <c r="J66" s="86"/>
      <c r="K66" s="81"/>
    </row>
    <row r="67" spans="1:11" x14ac:dyDescent="0.3">
      <c r="A67" s="304" t="s">
        <v>747</v>
      </c>
      <c r="B67" s="77">
        <v>581776.6</v>
      </c>
      <c r="C67" s="77">
        <v>33826.589999999997</v>
      </c>
      <c r="D67" s="77">
        <v>38123.660000000003</v>
      </c>
      <c r="E67" s="77">
        <v>36947.47</v>
      </c>
      <c r="F67" s="96">
        <f t="shared" si="3"/>
        <v>690674.32</v>
      </c>
      <c r="G67" s="315">
        <v>60</v>
      </c>
      <c r="H67" s="99" t="s">
        <v>721</v>
      </c>
      <c r="I67" s="124">
        <f t="shared" si="0"/>
        <v>11511.238666666666</v>
      </c>
      <c r="J67" s="86"/>
      <c r="K67" s="81"/>
    </row>
    <row r="68" spans="1:11" x14ac:dyDescent="0.3">
      <c r="A68" s="304" t="s">
        <v>748</v>
      </c>
      <c r="B68" s="77">
        <v>581776.6</v>
      </c>
      <c r="C68" s="77">
        <v>33826.589999999997</v>
      </c>
      <c r="D68" s="77">
        <v>38123.660000000003</v>
      </c>
      <c r="E68" s="77">
        <v>36947.47</v>
      </c>
      <c r="F68" s="96">
        <f t="shared" si="3"/>
        <v>690674.32</v>
      </c>
      <c r="G68" s="315">
        <v>3520</v>
      </c>
      <c r="H68" s="99" t="s">
        <v>723</v>
      </c>
      <c r="I68" s="124">
        <f t="shared" ref="I68:I76" si="4">+F68/G68</f>
        <v>196.21429545454544</v>
      </c>
      <c r="J68" s="86"/>
      <c r="K68" s="81"/>
    </row>
    <row r="69" spans="1:11" x14ac:dyDescent="0.3">
      <c r="A69" s="304" t="s">
        <v>749</v>
      </c>
      <c r="B69" s="77">
        <v>581776.6</v>
      </c>
      <c r="C69" s="77">
        <v>33826.589999999997</v>
      </c>
      <c r="D69" s="77">
        <v>38123.660000000003</v>
      </c>
      <c r="E69" s="77">
        <v>36947.47</v>
      </c>
      <c r="F69" s="96">
        <f t="shared" si="3"/>
        <v>690674.32</v>
      </c>
      <c r="G69" s="315">
        <v>3</v>
      </c>
      <c r="H69" s="99" t="s">
        <v>120</v>
      </c>
      <c r="I69" s="124">
        <f t="shared" si="4"/>
        <v>230224.77333333332</v>
      </c>
      <c r="J69" s="86"/>
      <c r="K69" s="81"/>
    </row>
    <row r="70" spans="1:11" x14ac:dyDescent="0.3">
      <c r="A70" s="125" t="s">
        <v>751</v>
      </c>
      <c r="B70" s="443">
        <v>10347269.140000001</v>
      </c>
      <c r="C70" s="443">
        <v>601627.53</v>
      </c>
      <c r="D70" s="443">
        <v>678053.69</v>
      </c>
      <c r="E70" s="443">
        <v>657134.43999999994</v>
      </c>
      <c r="F70" s="96">
        <f t="shared" si="3"/>
        <v>12284084.799999999</v>
      </c>
      <c r="G70" s="315">
        <v>22</v>
      </c>
      <c r="H70" s="99" t="s">
        <v>112</v>
      </c>
      <c r="I70" s="124">
        <f t="shared" si="4"/>
        <v>558367.49090909085</v>
      </c>
      <c r="J70" s="86"/>
      <c r="K70" s="81"/>
    </row>
    <row r="71" spans="1:11" x14ac:dyDescent="0.3">
      <c r="A71" s="125" t="s">
        <v>805</v>
      </c>
      <c r="B71" s="77">
        <v>176461137.84999999</v>
      </c>
      <c r="C71" s="77">
        <v>10260086.640000001</v>
      </c>
      <c r="D71" s="77">
        <v>11563449.640000001</v>
      </c>
      <c r="E71" s="77">
        <v>11206695.140000001</v>
      </c>
      <c r="F71" s="96">
        <f t="shared" si="3"/>
        <v>209491369.26999998</v>
      </c>
      <c r="G71" s="315">
        <f>14748+320174</f>
        <v>334922</v>
      </c>
      <c r="H71" s="99" t="s">
        <v>120</v>
      </c>
      <c r="I71" s="124">
        <f t="shared" si="4"/>
        <v>625.49300813323691</v>
      </c>
      <c r="J71" s="86"/>
      <c r="K71" s="81"/>
    </row>
    <row r="72" spans="1:11" ht="37.5" x14ac:dyDescent="0.3">
      <c r="A72" s="304" t="s">
        <v>750</v>
      </c>
      <c r="B72" s="97">
        <v>30260386.25</v>
      </c>
      <c r="C72" s="97">
        <v>1759447.94</v>
      </c>
      <c r="D72" s="97">
        <v>1982954.76</v>
      </c>
      <c r="E72" s="124">
        <v>1921776.82</v>
      </c>
      <c r="F72" s="121">
        <f>SUM(B72:E72)</f>
        <v>35924565.770000003</v>
      </c>
      <c r="G72" s="315">
        <v>29</v>
      </c>
      <c r="H72" s="99" t="s">
        <v>806</v>
      </c>
      <c r="I72" s="124">
        <f t="shared" si="4"/>
        <v>1238778.1300000001</v>
      </c>
      <c r="J72" s="86"/>
      <c r="K72" s="81"/>
    </row>
    <row r="73" spans="1:11" x14ac:dyDescent="0.3">
      <c r="A73" s="125" t="s">
        <v>807</v>
      </c>
      <c r="B73" s="77">
        <v>12283307.67</v>
      </c>
      <c r="C73" s="77">
        <v>714195.79</v>
      </c>
      <c r="D73" s="77">
        <v>804921.76</v>
      </c>
      <c r="E73" s="307">
        <v>780088.39</v>
      </c>
      <c r="F73" s="121">
        <f>SUM(B73:E73)</f>
        <v>14582513.610000001</v>
      </c>
      <c r="G73" s="315">
        <v>25541</v>
      </c>
      <c r="H73" s="99" t="s">
        <v>120</v>
      </c>
      <c r="I73" s="124">
        <f t="shared" si="4"/>
        <v>570.94528835989195</v>
      </c>
      <c r="J73" s="86"/>
      <c r="K73" s="81"/>
    </row>
    <row r="74" spans="1:11" x14ac:dyDescent="0.3">
      <c r="A74" s="125" t="s">
        <v>808</v>
      </c>
      <c r="B74" s="77">
        <v>71542180.719999999</v>
      </c>
      <c r="C74" s="77">
        <v>4159720.28</v>
      </c>
      <c r="D74" s="77">
        <v>4688139.3499999996</v>
      </c>
      <c r="E74" s="307">
        <v>4543501.3</v>
      </c>
      <c r="F74" s="121">
        <f>SUM(B74:E74)</f>
        <v>84933541.649999991</v>
      </c>
      <c r="G74" s="315">
        <v>110250</v>
      </c>
      <c r="H74" s="99" t="s">
        <v>120</v>
      </c>
      <c r="I74" s="124">
        <f t="shared" si="4"/>
        <v>770.37225986394549</v>
      </c>
      <c r="J74" s="86"/>
      <c r="K74" s="81"/>
    </row>
    <row r="75" spans="1:11" x14ac:dyDescent="0.3">
      <c r="A75" s="125" t="s">
        <v>810</v>
      </c>
      <c r="B75" s="77">
        <v>26006829.870000001</v>
      </c>
      <c r="C75" s="77">
        <v>1512130.84</v>
      </c>
      <c r="D75" s="77">
        <v>1704220.38</v>
      </c>
      <c r="E75" s="307">
        <v>1651641.93</v>
      </c>
      <c r="F75" s="121">
        <f>SUM(B75:E75)</f>
        <v>30874823.02</v>
      </c>
      <c r="G75" s="315">
        <v>2280</v>
      </c>
      <c r="H75" s="99" t="s">
        <v>733</v>
      </c>
      <c r="I75" s="124">
        <f t="shared" si="4"/>
        <v>13541.589043859649</v>
      </c>
      <c r="J75" s="86"/>
      <c r="K75" s="81"/>
    </row>
    <row r="76" spans="1:11" x14ac:dyDescent="0.3">
      <c r="A76" s="125" t="s">
        <v>811</v>
      </c>
      <c r="B76" s="77">
        <v>7332871.8099999996</v>
      </c>
      <c r="C76" s="77">
        <v>426359.6</v>
      </c>
      <c r="D76" s="77">
        <v>480521.07</v>
      </c>
      <c r="E76" s="307">
        <v>465696.07</v>
      </c>
      <c r="F76" s="121">
        <f>SUM(B76:E76)</f>
        <v>8705448.5499999989</v>
      </c>
      <c r="G76" s="315">
        <v>337</v>
      </c>
      <c r="H76" s="99" t="s">
        <v>733</v>
      </c>
      <c r="I76" s="124">
        <f t="shared" si="4"/>
        <v>25832.191543026704</v>
      </c>
      <c r="J76" s="86"/>
      <c r="K76" s="81"/>
    </row>
    <row r="77" spans="1:11" ht="19.5" thickBot="1" x14ac:dyDescent="0.35">
      <c r="A77" s="305" t="s">
        <v>643</v>
      </c>
      <c r="B77" s="306">
        <f>SUM(B4:B76)</f>
        <v>4601851577.0100002</v>
      </c>
      <c r="C77" s="306">
        <f>SUM(C4:C76)</f>
        <v>267568238.9600001</v>
      </c>
      <c r="D77" s="306">
        <f>SUM(D4:D76)</f>
        <v>301558063.24000013</v>
      </c>
      <c r="E77" s="306">
        <f>SUM(E4:E76)</f>
        <v>292254421.26000005</v>
      </c>
      <c r="F77" s="298">
        <f>SUM(F4:F76)</f>
        <v>5463232300.4699955</v>
      </c>
      <c r="G77" s="588"/>
      <c r="H77" s="589"/>
      <c r="I77" s="590"/>
      <c r="J77" s="86"/>
      <c r="K77" s="81"/>
    </row>
    <row r="78" spans="1:11" ht="19.5" thickTop="1" x14ac:dyDescent="0.3"/>
    <row r="79" spans="1:11" x14ac:dyDescent="0.3">
      <c r="B79" s="314"/>
      <c r="C79" s="314"/>
      <c r="D79" s="314"/>
      <c r="E79" s="314"/>
      <c r="F79" s="86"/>
    </row>
    <row r="80" spans="1:11" x14ac:dyDescent="0.3">
      <c r="B80" s="86"/>
      <c r="C80" s="86"/>
      <c r="D80" s="86"/>
      <c r="E80" s="86"/>
      <c r="F80" s="86"/>
    </row>
    <row r="81" spans="2:6" x14ac:dyDescent="0.3">
      <c r="B81" s="81"/>
      <c r="C81" s="81"/>
      <c r="D81" s="81"/>
      <c r="E81" s="81"/>
      <c r="F81" s="81"/>
    </row>
    <row r="82" spans="2:6" x14ac:dyDescent="0.3">
      <c r="B82" s="81"/>
      <c r="C82" s="81"/>
      <c r="D82" s="81"/>
      <c r="E82" s="81"/>
    </row>
    <row r="83" spans="2:6" x14ac:dyDescent="0.3">
      <c r="B83" s="81"/>
      <c r="C83" s="81"/>
      <c r="D83" s="81"/>
      <c r="E83" s="81"/>
    </row>
    <row r="84" spans="2:6" x14ac:dyDescent="0.3">
      <c r="B84" s="81"/>
      <c r="C84" s="81"/>
      <c r="D84" s="81"/>
      <c r="E84" s="81"/>
    </row>
    <row r="85" spans="2:6" x14ac:dyDescent="0.3">
      <c r="B85" s="81"/>
      <c r="C85" s="81"/>
      <c r="D85" s="81"/>
      <c r="E85" s="81"/>
    </row>
    <row r="86" spans="2:6" x14ac:dyDescent="0.3">
      <c r="B86" s="81"/>
      <c r="C86" s="81"/>
      <c r="D86" s="81"/>
      <c r="E86" s="81"/>
    </row>
    <row r="87" spans="2:6" x14ac:dyDescent="0.3">
      <c r="B87" s="81"/>
      <c r="C87" s="81"/>
      <c r="D87" s="81"/>
      <c r="E87" s="81"/>
    </row>
    <row r="88" spans="2:6" x14ac:dyDescent="0.3">
      <c r="B88" s="81"/>
      <c r="C88" s="81"/>
      <c r="D88" s="81"/>
      <c r="E88" s="81"/>
    </row>
    <row r="89" spans="2:6" x14ac:dyDescent="0.3">
      <c r="B89" s="81"/>
      <c r="C89" s="81"/>
      <c r="D89" s="81"/>
      <c r="E89" s="81"/>
    </row>
    <row r="90" spans="2:6" x14ac:dyDescent="0.3">
      <c r="B90" s="81"/>
      <c r="C90" s="81"/>
      <c r="D90" s="81"/>
      <c r="E90" s="81"/>
    </row>
    <row r="91" spans="2:6" x14ac:dyDescent="0.3">
      <c r="B91" s="81"/>
      <c r="C91" s="81"/>
      <c r="D91" s="81"/>
      <c r="E91" s="81"/>
    </row>
    <row r="92" spans="2:6" x14ac:dyDescent="0.3">
      <c r="B92" s="81"/>
      <c r="C92" s="81"/>
      <c r="D92" s="81"/>
      <c r="E92" s="81"/>
    </row>
    <row r="93" spans="2:6" x14ac:dyDescent="0.3">
      <c r="B93" s="81"/>
      <c r="C93" s="81"/>
      <c r="D93" s="81"/>
      <c r="E93" s="81"/>
    </row>
    <row r="94" spans="2:6" x14ac:dyDescent="0.3">
      <c r="B94" s="81"/>
      <c r="C94" s="81"/>
      <c r="D94" s="81"/>
      <c r="E94" s="81"/>
    </row>
    <row r="95" spans="2:6" x14ac:dyDescent="0.3">
      <c r="B95" s="81"/>
      <c r="C95" s="81"/>
      <c r="D95" s="81"/>
      <c r="E95" s="81"/>
    </row>
    <row r="96" spans="2:6" x14ac:dyDescent="0.3">
      <c r="B96" s="81"/>
      <c r="C96" s="81"/>
      <c r="D96" s="81"/>
      <c r="E96" s="81"/>
    </row>
    <row r="97" spans="2:5" x14ac:dyDescent="0.3">
      <c r="B97" s="81"/>
      <c r="C97" s="81"/>
      <c r="D97" s="81"/>
      <c r="E97" s="81"/>
    </row>
    <row r="98" spans="2:5" x14ac:dyDescent="0.3">
      <c r="B98" s="81"/>
      <c r="C98" s="81"/>
      <c r="D98" s="81"/>
      <c r="E98" s="81"/>
    </row>
    <row r="99" spans="2:5" x14ac:dyDescent="0.3">
      <c r="B99" s="81"/>
      <c r="C99" s="81"/>
      <c r="D99" s="81"/>
      <c r="E99" s="81"/>
    </row>
    <row r="100" spans="2:5" x14ac:dyDescent="0.3">
      <c r="B100" s="81"/>
      <c r="C100" s="81"/>
      <c r="D100" s="81"/>
      <c r="E100" s="81"/>
    </row>
    <row r="101" spans="2:5" x14ac:dyDescent="0.3">
      <c r="B101" s="81"/>
      <c r="C101" s="81"/>
      <c r="D101" s="81"/>
      <c r="E101" s="81"/>
    </row>
    <row r="102" spans="2:5" x14ac:dyDescent="0.3">
      <c r="B102" s="81"/>
      <c r="C102" s="81"/>
      <c r="D102" s="81"/>
      <c r="E102" s="81"/>
    </row>
    <row r="103" spans="2:5" x14ac:dyDescent="0.3">
      <c r="B103" s="81"/>
      <c r="C103" s="81"/>
      <c r="D103" s="81"/>
      <c r="E103" s="81"/>
    </row>
    <row r="104" spans="2:5" x14ac:dyDescent="0.3">
      <c r="B104" s="81"/>
      <c r="C104" s="81"/>
      <c r="D104" s="81"/>
      <c r="E104" s="81"/>
    </row>
    <row r="105" spans="2:5" x14ac:dyDescent="0.3">
      <c r="B105" s="81"/>
      <c r="C105" s="81"/>
      <c r="D105" s="81"/>
      <c r="E105" s="81"/>
    </row>
  </sheetData>
  <mergeCells count="2">
    <mergeCell ref="A1:H1"/>
    <mergeCell ref="G77:I77"/>
  </mergeCells>
  <phoneticPr fontId="3" type="noConversion"/>
  <pageMargins left="0.5" right="0.2" top="0.52" bottom="0.38" header="0.31" footer="0.23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351CC-B80B-4F6C-9581-33EC24CD2515}">
  <dimension ref="A1:X36"/>
  <sheetViews>
    <sheetView workbookViewId="0">
      <selection activeCell="B36" sqref="B36:F36"/>
    </sheetView>
  </sheetViews>
  <sheetFormatPr defaultRowHeight="21" x14ac:dyDescent="0.2"/>
  <cols>
    <col min="1" max="1" width="68.5703125" style="216" customWidth="1"/>
    <col min="2" max="2" width="20.7109375" style="216" customWidth="1"/>
    <col min="3" max="3" width="17.28515625" style="216" bestFit="1" customWidth="1"/>
    <col min="4" max="5" width="16.42578125" style="253" bestFit="1" customWidth="1"/>
    <col min="6" max="6" width="18.140625" style="216" bestFit="1" customWidth="1"/>
    <col min="7" max="7" width="14.28515625" style="245" customWidth="1"/>
    <col min="8" max="8" width="12.7109375" style="246" bestFit="1" customWidth="1"/>
    <col min="9" max="9" width="18.28515625" style="216" customWidth="1"/>
    <col min="10" max="16384" width="9.140625" style="216"/>
  </cols>
  <sheetData>
    <row r="1" spans="1:9" x14ac:dyDescent="0.2">
      <c r="A1" s="244" t="s">
        <v>419</v>
      </c>
    </row>
    <row r="2" spans="1:9" x14ac:dyDescent="0.2">
      <c r="A2" s="244"/>
      <c r="B2" s="58"/>
      <c r="C2" s="58"/>
      <c r="D2" s="254"/>
      <c r="E2" s="254"/>
      <c r="F2" s="58"/>
      <c r="G2" s="247"/>
      <c r="H2" s="147"/>
      <c r="I2" s="248" t="s">
        <v>142</v>
      </c>
    </row>
    <row r="3" spans="1:9" x14ac:dyDescent="0.2">
      <c r="A3" s="249" t="s">
        <v>134</v>
      </c>
      <c r="B3" s="249" t="s">
        <v>143</v>
      </c>
      <c r="C3" s="249" t="s">
        <v>144</v>
      </c>
      <c r="D3" s="255" t="s">
        <v>145</v>
      </c>
      <c r="E3" s="255" t="s">
        <v>103</v>
      </c>
      <c r="F3" s="249" t="s">
        <v>104</v>
      </c>
      <c r="G3" s="250" t="s">
        <v>105</v>
      </c>
      <c r="H3" s="249" t="s">
        <v>106</v>
      </c>
      <c r="I3" s="249" t="s">
        <v>107</v>
      </c>
    </row>
    <row r="4" spans="1:9" x14ac:dyDescent="0.2">
      <c r="A4" s="168" t="s">
        <v>135</v>
      </c>
      <c r="B4" s="169"/>
      <c r="C4" s="170"/>
      <c r="D4" s="170"/>
      <c r="E4" s="171"/>
      <c r="F4" s="171"/>
      <c r="G4" s="172"/>
      <c r="H4" s="173"/>
      <c r="I4" s="174"/>
    </row>
    <row r="5" spans="1:9" ht="39" x14ac:dyDescent="0.2">
      <c r="A5" s="153" t="s">
        <v>355</v>
      </c>
      <c r="B5" s="154">
        <v>194618721.61000001</v>
      </c>
      <c r="C5" s="155">
        <v>11315834.02</v>
      </c>
      <c r="D5" s="155">
        <v>12753311.09</v>
      </c>
      <c r="E5" s="155">
        <v>12359847.1</v>
      </c>
      <c r="F5" s="155">
        <f>SUM(B5:E5)</f>
        <v>231047713.82000002</v>
      </c>
      <c r="G5" s="157">
        <v>37973</v>
      </c>
      <c r="H5" s="158" t="s">
        <v>109</v>
      </c>
      <c r="I5" s="159">
        <f>+F5/G5</f>
        <v>6084.5262112553664</v>
      </c>
    </row>
    <row r="6" spans="1:9" x14ac:dyDescent="0.2">
      <c r="A6" s="168" t="s">
        <v>136</v>
      </c>
      <c r="B6" s="175"/>
      <c r="C6" s="170"/>
      <c r="D6" s="170"/>
      <c r="E6" s="170"/>
      <c r="F6" s="176"/>
      <c r="G6" s="177"/>
      <c r="H6" s="178"/>
      <c r="I6" s="179"/>
    </row>
    <row r="7" spans="1:9" x14ac:dyDescent="0.2">
      <c r="A7" s="163" t="s">
        <v>111</v>
      </c>
      <c r="B7" s="154">
        <v>82302592.409999996</v>
      </c>
      <c r="C7" s="155">
        <v>4785369.4000000004</v>
      </c>
      <c r="D7" s="155">
        <v>5393266.1600000001</v>
      </c>
      <c r="E7" s="155">
        <v>5226873.5999999996</v>
      </c>
      <c r="F7" s="155">
        <f>SUM(B7:E7)</f>
        <v>97708101.569999993</v>
      </c>
      <c r="G7" s="157">
        <v>88</v>
      </c>
      <c r="H7" s="158" t="s">
        <v>112</v>
      </c>
      <c r="I7" s="159">
        <f>+F7/G7</f>
        <v>1110319.3360227272</v>
      </c>
    </row>
    <row r="8" spans="1:9" x14ac:dyDescent="0.2">
      <c r="A8" s="163" t="s">
        <v>311</v>
      </c>
      <c r="B8" s="154">
        <v>900591637.87</v>
      </c>
      <c r="C8" s="155">
        <v>52363644.18</v>
      </c>
      <c r="D8" s="155">
        <v>59015521.369999997</v>
      </c>
      <c r="E8" s="155">
        <v>57194779.859999999</v>
      </c>
      <c r="F8" s="155">
        <f>SUM(B8:E8)</f>
        <v>1069165583.28</v>
      </c>
      <c r="G8" s="157">
        <v>2216400</v>
      </c>
      <c r="H8" s="158" t="s">
        <v>114</v>
      </c>
      <c r="I8" s="159">
        <f>+F8/G8</f>
        <v>482.38837000541417</v>
      </c>
    </row>
    <row r="9" spans="1:9" x14ac:dyDescent="0.2">
      <c r="A9" s="163" t="s">
        <v>312</v>
      </c>
      <c r="B9" s="154">
        <v>227345372.5</v>
      </c>
      <c r="C9" s="155">
        <v>13218679.470000001</v>
      </c>
      <c r="D9" s="155">
        <v>14897879.49</v>
      </c>
      <c r="E9" s="155">
        <v>14438251.460000001</v>
      </c>
      <c r="F9" s="155">
        <f>SUM(B9:E9)</f>
        <v>269900182.92000002</v>
      </c>
      <c r="G9" s="157">
        <v>12297000</v>
      </c>
      <c r="H9" s="158" t="s">
        <v>116</v>
      </c>
      <c r="I9" s="159">
        <f>+F9/G9</f>
        <v>21.948457584776776</v>
      </c>
    </row>
    <row r="10" spans="1:9" x14ac:dyDescent="0.2">
      <c r="A10" s="168" t="s">
        <v>137</v>
      </c>
      <c r="B10" s="175"/>
      <c r="C10" s="170"/>
      <c r="D10" s="170"/>
      <c r="E10" s="170"/>
      <c r="F10" s="176"/>
      <c r="G10" s="177"/>
      <c r="H10" s="178"/>
      <c r="I10" s="179"/>
    </row>
    <row r="11" spans="1:9" x14ac:dyDescent="0.2">
      <c r="A11" s="163" t="s">
        <v>118</v>
      </c>
      <c r="B11" s="154">
        <v>541237281.82000005</v>
      </c>
      <c r="C11" s="155">
        <v>31469486.559999999</v>
      </c>
      <c r="D11" s="155">
        <v>35467129.640000001</v>
      </c>
      <c r="E11" s="155">
        <v>34372900.979999997</v>
      </c>
      <c r="F11" s="155">
        <f>SUM(B11:E11)</f>
        <v>642546799</v>
      </c>
      <c r="G11" s="157">
        <v>12100000</v>
      </c>
      <c r="H11" s="158" t="s">
        <v>114</v>
      </c>
      <c r="I11" s="159">
        <f>+F11/G11</f>
        <v>53.103041239669423</v>
      </c>
    </row>
    <row r="12" spans="1:9" x14ac:dyDescent="0.2">
      <c r="A12" s="163" t="s">
        <v>119</v>
      </c>
      <c r="B12" s="154">
        <v>179272483.71000001</v>
      </c>
      <c r="C12" s="155">
        <v>10423548.43</v>
      </c>
      <c r="D12" s="155">
        <v>11747676.350000001</v>
      </c>
      <c r="E12" s="155">
        <v>11385238.120000001</v>
      </c>
      <c r="F12" s="155">
        <f>SUM(B12:E12)</f>
        <v>212828946.61000001</v>
      </c>
      <c r="G12" s="157">
        <v>1021818</v>
      </c>
      <c r="H12" s="158" t="s">
        <v>120</v>
      </c>
      <c r="I12" s="159">
        <f>+F12/G12</f>
        <v>208.28459335224082</v>
      </c>
    </row>
    <row r="13" spans="1:9" x14ac:dyDescent="0.2">
      <c r="A13" s="163" t="s">
        <v>313</v>
      </c>
      <c r="B13" s="154">
        <v>85926169.890000001</v>
      </c>
      <c r="C13" s="155">
        <v>4996057.26</v>
      </c>
      <c r="D13" s="155">
        <v>5630718.1900000004</v>
      </c>
      <c r="E13" s="155">
        <v>5456999.7800000003</v>
      </c>
      <c r="F13" s="155">
        <f>SUM(B13:E13)</f>
        <v>102009945.12</v>
      </c>
      <c r="G13" s="157">
        <v>96687100</v>
      </c>
      <c r="H13" s="158" t="s">
        <v>114</v>
      </c>
      <c r="I13" s="159">
        <f>+F13/G13</f>
        <v>1.0550522781219005</v>
      </c>
    </row>
    <row r="14" spans="1:9" x14ac:dyDescent="0.2">
      <c r="A14" s="163" t="s">
        <v>314</v>
      </c>
      <c r="B14" s="154">
        <v>96213776.909999996</v>
      </c>
      <c r="C14" s="155">
        <v>5594215.8099999996</v>
      </c>
      <c r="D14" s="155">
        <v>6304862.2400000002</v>
      </c>
      <c r="E14" s="155">
        <v>6110345.2000000002</v>
      </c>
      <c r="F14" s="155">
        <f>SUM(B14:E14)</f>
        <v>114223200.16</v>
      </c>
      <c r="G14" s="157">
        <v>677</v>
      </c>
      <c r="H14" s="158" t="s">
        <v>124</v>
      </c>
      <c r="I14" s="159">
        <f>+F14/G14</f>
        <v>168719.64573116691</v>
      </c>
    </row>
    <row r="15" spans="1:9" x14ac:dyDescent="0.2">
      <c r="A15" s="163" t="s">
        <v>342</v>
      </c>
      <c r="B15" s="154">
        <v>491650222.42000002</v>
      </c>
      <c r="C15" s="155">
        <v>28586316.18</v>
      </c>
      <c r="D15" s="155">
        <v>32217703.329999998</v>
      </c>
      <c r="E15" s="155">
        <v>31223725.670000002</v>
      </c>
      <c r="F15" s="155">
        <f>SUM(B15:E15)</f>
        <v>583677967.60000002</v>
      </c>
      <c r="G15" s="157">
        <v>2997461</v>
      </c>
      <c r="H15" s="158" t="s">
        <v>706</v>
      </c>
      <c r="I15" s="159">
        <f>+F15/G15</f>
        <v>194.72412405032125</v>
      </c>
    </row>
    <row r="16" spans="1:9" x14ac:dyDescent="0.2">
      <c r="A16" s="168" t="s">
        <v>630</v>
      </c>
      <c r="B16" s="175"/>
      <c r="C16" s="170"/>
      <c r="D16" s="170"/>
      <c r="E16" s="170"/>
      <c r="F16" s="176"/>
      <c r="G16" s="177"/>
      <c r="H16" s="178"/>
      <c r="I16" s="179"/>
    </row>
    <row r="17" spans="1:24" x14ac:dyDescent="0.2">
      <c r="A17" s="163" t="s">
        <v>123</v>
      </c>
      <c r="B17" s="154">
        <v>184813222.38999999</v>
      </c>
      <c r="C17" s="155">
        <v>10745706.939999999</v>
      </c>
      <c r="D17" s="155">
        <v>12110759.439999999</v>
      </c>
      <c r="E17" s="155">
        <v>11737119.380000001</v>
      </c>
      <c r="F17" s="155">
        <f>SUM(B17:E17)</f>
        <v>219406808.14999998</v>
      </c>
      <c r="G17" s="157">
        <v>21442</v>
      </c>
      <c r="H17" s="158" t="s">
        <v>124</v>
      </c>
      <c r="I17" s="159">
        <f>+F17/G17</f>
        <v>10232.571968566364</v>
      </c>
    </row>
    <row r="18" spans="1:24" x14ac:dyDescent="0.2">
      <c r="A18" s="163" t="s">
        <v>125</v>
      </c>
      <c r="B18" s="154">
        <v>244444941.69999999</v>
      </c>
      <c r="C18" s="155">
        <v>14212910.060000001</v>
      </c>
      <c r="D18" s="155">
        <v>16018409.539999999</v>
      </c>
      <c r="E18" s="155">
        <v>15524211.02</v>
      </c>
      <c r="F18" s="155">
        <f>SUM(B18:E18)</f>
        <v>290200472.31999999</v>
      </c>
      <c r="G18" s="157">
        <v>2305</v>
      </c>
      <c r="H18" s="158" t="s">
        <v>126</v>
      </c>
      <c r="I18" s="159">
        <f>+F18/G18</f>
        <v>125900.4218308026</v>
      </c>
    </row>
    <row r="19" spans="1:24" x14ac:dyDescent="0.2">
      <c r="A19" s="163" t="s">
        <v>343</v>
      </c>
      <c r="B19" s="154">
        <v>269563626.76999998</v>
      </c>
      <c r="C19" s="155">
        <v>15673400.960000001</v>
      </c>
      <c r="D19" s="155">
        <v>17664430.030000001</v>
      </c>
      <c r="E19" s="155">
        <v>17119448.640000001</v>
      </c>
      <c r="F19" s="155">
        <f>SUM(B19:E19)</f>
        <v>320020906.39999998</v>
      </c>
      <c r="G19" s="157">
        <v>320174</v>
      </c>
      <c r="H19" s="158" t="s">
        <v>120</v>
      </c>
      <c r="I19" s="159">
        <f>+F19/G19</f>
        <v>999.52184249814161</v>
      </c>
    </row>
    <row r="20" spans="1:24" x14ac:dyDescent="0.2">
      <c r="A20" s="163" t="s">
        <v>344</v>
      </c>
      <c r="B20" s="154">
        <v>67303188.980000004</v>
      </c>
      <c r="C20" s="155">
        <v>3913250.01</v>
      </c>
      <c r="D20" s="155">
        <v>4410359.3899999997</v>
      </c>
      <c r="E20" s="155">
        <v>4274291.38</v>
      </c>
      <c r="F20" s="155">
        <f>SUM(B20:E20)</f>
        <v>79901089.760000005</v>
      </c>
      <c r="G20" s="157">
        <v>45</v>
      </c>
      <c r="H20" s="158" t="s">
        <v>128</v>
      </c>
      <c r="I20" s="159">
        <f>+F20/G20</f>
        <v>1775579.7724444445</v>
      </c>
    </row>
    <row r="21" spans="1:24" x14ac:dyDescent="0.2">
      <c r="A21" s="168" t="s">
        <v>631</v>
      </c>
      <c r="B21" s="175"/>
      <c r="C21" s="170"/>
      <c r="D21" s="170"/>
      <c r="E21" s="170"/>
      <c r="F21" s="176"/>
      <c r="G21" s="177"/>
      <c r="H21" s="178"/>
      <c r="I21" s="179"/>
    </row>
    <row r="22" spans="1:24" x14ac:dyDescent="0.2">
      <c r="A22" s="163" t="s">
        <v>356</v>
      </c>
      <c r="B22" s="180">
        <v>549881699.88999999</v>
      </c>
      <c r="C22" s="180">
        <v>31972104.18</v>
      </c>
      <c r="D22" s="180">
        <v>36033595.969999999</v>
      </c>
      <c r="E22" s="180">
        <v>34921890.730000004</v>
      </c>
      <c r="F22" s="155">
        <f>SUM(B22:E22)</f>
        <v>652809290.76999998</v>
      </c>
      <c r="G22" s="157">
        <v>89418</v>
      </c>
      <c r="H22" s="158" t="s">
        <v>109</v>
      </c>
      <c r="I22" s="159">
        <f>+F22/G22</f>
        <v>7300.6474174103641</v>
      </c>
    </row>
    <row r="23" spans="1:24" ht="46.5" customHeight="1" x14ac:dyDescent="0.2">
      <c r="A23" s="164" t="s">
        <v>357</v>
      </c>
      <c r="B23" s="154">
        <v>202572300.05000001</v>
      </c>
      <c r="C23" s="155">
        <v>11778283.74</v>
      </c>
      <c r="D23" s="155">
        <v>13274506.890000001</v>
      </c>
      <c r="E23" s="155">
        <v>12864963.01</v>
      </c>
      <c r="F23" s="155">
        <f>SUM(B23:E23)</f>
        <v>240490053.69</v>
      </c>
      <c r="G23" s="157">
        <v>24124</v>
      </c>
      <c r="H23" s="158" t="s">
        <v>109</v>
      </c>
      <c r="I23" s="159">
        <f>+F23/G23</f>
        <v>9968.9128540043112</v>
      </c>
    </row>
    <row r="24" spans="1:24" x14ac:dyDescent="0.2">
      <c r="A24" s="168" t="s">
        <v>358</v>
      </c>
      <c r="B24" s="175"/>
      <c r="C24" s="170"/>
      <c r="D24" s="170"/>
      <c r="E24" s="170"/>
      <c r="F24" s="176"/>
      <c r="G24" s="177"/>
      <c r="H24" s="178"/>
      <c r="I24" s="179"/>
    </row>
    <row r="25" spans="1:24" x14ac:dyDescent="0.2">
      <c r="A25" s="163" t="s">
        <v>346</v>
      </c>
      <c r="B25" s="154">
        <v>2260479.85</v>
      </c>
      <c r="C25" s="155">
        <v>131432.45000000001</v>
      </c>
      <c r="D25" s="155">
        <v>148128.62</v>
      </c>
      <c r="E25" s="155">
        <v>143558.57</v>
      </c>
      <c r="F25" s="155">
        <f>SUM(B25:E25)</f>
        <v>2683599.4900000002</v>
      </c>
      <c r="G25" s="157">
        <v>651</v>
      </c>
      <c r="H25" s="158" t="s">
        <v>109</v>
      </c>
      <c r="I25" s="159">
        <f>+F25/G25</f>
        <v>4122.272642089094</v>
      </c>
    </row>
    <row r="26" spans="1:24" s="218" customFormat="1" x14ac:dyDescent="0.2">
      <c r="A26" s="168" t="s">
        <v>359</v>
      </c>
      <c r="B26" s="175"/>
      <c r="C26" s="170"/>
      <c r="D26" s="170"/>
      <c r="E26" s="170"/>
      <c r="F26" s="176"/>
      <c r="G26" s="177"/>
      <c r="H26" s="178"/>
      <c r="I26" s="179"/>
      <c r="J26" s="219"/>
      <c r="K26" s="251"/>
      <c r="L26" s="220"/>
      <c r="M26" s="221"/>
      <c r="N26" s="222"/>
      <c r="O26" s="220"/>
      <c r="P26" s="222"/>
      <c r="Q26" s="219"/>
      <c r="R26" s="219"/>
      <c r="S26" s="219"/>
      <c r="T26" s="251"/>
      <c r="U26" s="220"/>
      <c r="V26" s="221"/>
      <c r="W26" s="222"/>
      <c r="X26" s="220"/>
    </row>
    <row r="27" spans="1:24" x14ac:dyDescent="0.2">
      <c r="A27" s="163" t="s">
        <v>348</v>
      </c>
      <c r="B27" s="154">
        <v>27859602.420000002</v>
      </c>
      <c r="C27" s="155">
        <v>1619857.71</v>
      </c>
      <c r="D27" s="155">
        <v>1825632.05</v>
      </c>
      <c r="E27" s="155">
        <v>1769307.82</v>
      </c>
      <c r="F27" s="155">
        <f>SUM(B27:E27)</f>
        <v>33074400.000000004</v>
      </c>
      <c r="G27" s="157">
        <v>3727</v>
      </c>
      <c r="H27" s="158" t="s">
        <v>109</v>
      </c>
      <c r="I27" s="159">
        <f>+F27/G27</f>
        <v>8874.268848940168</v>
      </c>
    </row>
    <row r="28" spans="1:24" x14ac:dyDescent="0.2">
      <c r="A28" s="168" t="s">
        <v>360</v>
      </c>
      <c r="B28" s="175"/>
      <c r="C28" s="170"/>
      <c r="D28" s="170"/>
      <c r="E28" s="170"/>
      <c r="F28" s="176"/>
      <c r="G28" s="177"/>
      <c r="H28" s="178"/>
      <c r="I28" s="179"/>
    </row>
    <row r="29" spans="1:24" x14ac:dyDescent="0.2">
      <c r="A29" s="163" t="s">
        <v>350</v>
      </c>
      <c r="B29" s="154">
        <v>2321392.7000000002</v>
      </c>
      <c r="C29" s="155">
        <v>134974.14000000001</v>
      </c>
      <c r="D29" s="155">
        <v>152120.22</v>
      </c>
      <c r="E29" s="155">
        <v>147427.01999999999</v>
      </c>
      <c r="F29" s="155">
        <f>SUM(B29:E29)</f>
        <v>2755914.0800000005</v>
      </c>
      <c r="G29" s="157">
        <v>3</v>
      </c>
      <c r="H29" s="158" t="s">
        <v>109</v>
      </c>
      <c r="I29" s="159">
        <f>+F29/G29</f>
        <v>918638.02666666685</v>
      </c>
    </row>
    <row r="30" spans="1:24" ht="39" x14ac:dyDescent="0.2">
      <c r="A30" s="181" t="s">
        <v>370</v>
      </c>
      <c r="B30" s="175"/>
      <c r="C30" s="170"/>
      <c r="D30" s="170"/>
      <c r="E30" s="170"/>
      <c r="F30" s="176"/>
      <c r="G30" s="177"/>
      <c r="H30" s="178"/>
      <c r="I30" s="179"/>
    </row>
    <row r="31" spans="1:24" x14ac:dyDescent="0.2">
      <c r="A31" s="163" t="s">
        <v>352</v>
      </c>
      <c r="B31" s="154">
        <v>185490605.53999999</v>
      </c>
      <c r="C31" s="155">
        <v>10785092.439999999</v>
      </c>
      <c r="D31" s="155">
        <v>12155148.16</v>
      </c>
      <c r="E31" s="155">
        <v>11780138.65</v>
      </c>
      <c r="F31" s="155">
        <f>SUM(B31:E31)</f>
        <v>220210984.78999999</v>
      </c>
      <c r="G31" s="157">
        <v>5148</v>
      </c>
      <c r="H31" s="158" t="s">
        <v>109</v>
      </c>
      <c r="I31" s="159">
        <f>+F31/G31</f>
        <v>42776.026571484072</v>
      </c>
    </row>
    <row r="32" spans="1:24" x14ac:dyDescent="0.2">
      <c r="A32" s="168" t="s">
        <v>371</v>
      </c>
      <c r="B32" s="175"/>
      <c r="C32" s="170"/>
      <c r="D32" s="170"/>
      <c r="E32" s="170"/>
      <c r="F32" s="176"/>
      <c r="G32" s="177"/>
      <c r="H32" s="178"/>
      <c r="I32" s="179"/>
    </row>
    <row r="33" spans="1:9" x14ac:dyDescent="0.2">
      <c r="A33" s="163" t="s">
        <v>354</v>
      </c>
      <c r="B33" s="154">
        <v>66182257.579999998</v>
      </c>
      <c r="C33" s="155">
        <v>3848075.02</v>
      </c>
      <c r="D33" s="155">
        <v>4336905.07</v>
      </c>
      <c r="E33" s="155">
        <v>4203103.2699999996</v>
      </c>
      <c r="F33" s="155">
        <f>SUM(B33:E33)</f>
        <v>78570340.939999983</v>
      </c>
      <c r="G33" s="157">
        <v>17434</v>
      </c>
      <c r="H33" s="158" t="s">
        <v>109</v>
      </c>
      <c r="I33" s="159">
        <f>+F33/G33</f>
        <v>4506.730580474933</v>
      </c>
    </row>
    <row r="34" spans="1:9" ht="21.75" thickBot="1" x14ac:dyDescent="0.25">
      <c r="A34" s="538" t="s">
        <v>643</v>
      </c>
      <c r="B34" s="182">
        <f>SUM(B5:B33)</f>
        <v>4601851577.0099993</v>
      </c>
      <c r="C34" s="182">
        <f>SUM(C5:C33)</f>
        <v>267568238.96000001</v>
      </c>
      <c r="D34" s="182">
        <f>SUM(D5:D33)</f>
        <v>301558063.24000007</v>
      </c>
      <c r="E34" s="182">
        <f>SUM(E5:E33)</f>
        <v>292254421.25999993</v>
      </c>
      <c r="F34" s="182">
        <f>SUM(F5:F33)</f>
        <v>5463232300.4699993</v>
      </c>
      <c r="G34" s="584"/>
      <c r="H34" s="585"/>
      <c r="I34" s="586"/>
    </row>
    <row r="35" spans="1:9" ht="21.75" thickTop="1" x14ac:dyDescent="0.2"/>
    <row r="36" spans="1:9" x14ac:dyDescent="0.2">
      <c r="B36" s="256"/>
      <c r="C36" s="256"/>
      <c r="D36" s="256"/>
      <c r="E36" s="256"/>
      <c r="F36" s="256"/>
    </row>
  </sheetData>
  <mergeCells count="1">
    <mergeCell ref="G34:I34"/>
  </mergeCells>
  <phoneticPr fontId="3" type="noConversion"/>
  <pageMargins left="0.43" right="0.31" top="0.45" bottom="0.51" header="0.3" footer="0.3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EA42-19BC-48D3-A578-F5630BCD2A36}">
  <dimension ref="A1:AC126"/>
  <sheetViews>
    <sheetView zoomScaleNormal="100" workbookViewId="0">
      <selection activeCell="J119" sqref="J119:N119"/>
    </sheetView>
  </sheetViews>
  <sheetFormatPr defaultRowHeight="18.75" x14ac:dyDescent="0.3"/>
  <cols>
    <col min="1" max="1" width="51.140625" style="60" customWidth="1"/>
    <col min="2" max="5" width="17.7109375" style="60" customWidth="1"/>
    <col min="6" max="6" width="19.5703125" style="60" customWidth="1"/>
    <col min="7" max="7" width="17.140625" style="60" customWidth="1"/>
    <col min="8" max="8" width="19.85546875" style="62" customWidth="1"/>
    <col min="9" max="9" width="16.85546875" style="60" customWidth="1"/>
    <col min="10" max="10" width="15.85546875" style="60" customWidth="1"/>
    <col min="11" max="11" width="14.85546875" style="60" customWidth="1"/>
    <col min="12" max="12" width="14.42578125" style="60" customWidth="1"/>
    <col min="13" max="13" width="14.140625" style="60" customWidth="1"/>
    <col min="14" max="14" width="16" style="60" customWidth="1"/>
    <col min="15" max="15" width="12.42578125" style="549" customWidth="1"/>
    <col min="16" max="16" width="16.5703125" style="62" customWidth="1"/>
    <col min="17" max="17" width="13.140625" style="60" customWidth="1"/>
    <col min="18" max="18" width="11.28515625" style="60" customWidth="1"/>
    <col min="19" max="19" width="11.140625" style="60" customWidth="1"/>
    <col min="20" max="20" width="13" style="60" customWidth="1"/>
    <col min="21" max="21" width="19.140625" style="80" customWidth="1"/>
    <col min="22" max="22" width="15.7109375" style="80" customWidth="1"/>
    <col min="23" max="29" width="9.140625" style="80"/>
    <col min="30" max="16384" width="9.140625" style="60"/>
  </cols>
  <sheetData>
    <row r="1" spans="1:29" s="7" customFormat="1" ht="21" x14ac:dyDescent="0.35">
      <c r="A1" s="317" t="s">
        <v>334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542"/>
      <c r="P1" s="317"/>
      <c r="Q1" s="317"/>
      <c r="R1" s="317"/>
      <c r="S1" s="317"/>
      <c r="T1" s="317"/>
      <c r="U1" s="22"/>
      <c r="V1" s="22"/>
      <c r="W1" s="22"/>
      <c r="X1" s="22"/>
      <c r="Y1" s="22"/>
      <c r="Z1" s="22"/>
      <c r="AA1" s="22"/>
      <c r="AB1" s="22"/>
      <c r="AC1" s="22"/>
    </row>
    <row r="2" spans="1:29" x14ac:dyDescent="0.3">
      <c r="A2" s="295" t="s">
        <v>411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543"/>
      <c r="P2" s="295"/>
      <c r="Q2" s="295"/>
      <c r="R2" s="295"/>
      <c r="S2" s="295"/>
      <c r="T2" s="295"/>
    </row>
    <row r="3" spans="1:29" x14ac:dyDescent="0.3">
      <c r="A3" s="88"/>
      <c r="I3" s="550" t="s">
        <v>142</v>
      </c>
      <c r="J3" s="90"/>
      <c r="K3" s="90"/>
      <c r="L3" s="90"/>
      <c r="M3" s="90"/>
      <c r="N3" s="90"/>
      <c r="O3" s="92"/>
      <c r="P3" s="91"/>
      <c r="Q3" s="92"/>
      <c r="T3" s="92" t="s">
        <v>142</v>
      </c>
    </row>
    <row r="4" spans="1:29" x14ac:dyDescent="0.3">
      <c r="A4" s="594" t="s">
        <v>656</v>
      </c>
      <c r="B4" s="596" t="s">
        <v>552</v>
      </c>
      <c r="C4" s="597"/>
      <c r="D4" s="597"/>
      <c r="E4" s="597"/>
      <c r="F4" s="597"/>
      <c r="G4" s="597"/>
      <c r="H4" s="597"/>
      <c r="I4" s="598"/>
      <c r="J4" s="599" t="s">
        <v>306</v>
      </c>
      <c r="K4" s="600"/>
      <c r="L4" s="600"/>
      <c r="M4" s="600"/>
      <c r="N4" s="600"/>
      <c r="O4" s="600"/>
      <c r="P4" s="600"/>
      <c r="Q4" s="601"/>
      <c r="R4" s="602" t="s">
        <v>637</v>
      </c>
      <c r="S4" s="603"/>
      <c r="T4" s="604"/>
    </row>
    <row r="5" spans="1:29" ht="56.25" x14ac:dyDescent="0.3">
      <c r="A5" s="595"/>
      <c r="B5" s="63" t="s">
        <v>143</v>
      </c>
      <c r="C5" s="63" t="s">
        <v>144</v>
      </c>
      <c r="D5" s="63" t="s">
        <v>145</v>
      </c>
      <c r="E5" s="63" t="s">
        <v>103</v>
      </c>
      <c r="F5" s="63" t="s">
        <v>104</v>
      </c>
      <c r="G5" s="63" t="s">
        <v>105</v>
      </c>
      <c r="H5" s="63" t="s">
        <v>106</v>
      </c>
      <c r="I5" s="63" t="s">
        <v>107</v>
      </c>
      <c r="J5" s="63" t="s">
        <v>143</v>
      </c>
      <c r="K5" s="63" t="s">
        <v>144</v>
      </c>
      <c r="L5" s="63" t="s">
        <v>145</v>
      </c>
      <c r="M5" s="63" t="s">
        <v>103</v>
      </c>
      <c r="N5" s="63" t="s">
        <v>104</v>
      </c>
      <c r="O5" s="63" t="s">
        <v>105</v>
      </c>
      <c r="P5" s="63" t="s">
        <v>106</v>
      </c>
      <c r="Q5" s="63" t="s">
        <v>107</v>
      </c>
      <c r="R5" s="93" t="s">
        <v>812</v>
      </c>
      <c r="S5" s="94" t="s">
        <v>813</v>
      </c>
      <c r="T5" s="93" t="s">
        <v>814</v>
      </c>
    </row>
    <row r="6" spans="1:29" s="80" customFormat="1" x14ac:dyDescent="0.3">
      <c r="A6" s="539" t="s">
        <v>657</v>
      </c>
      <c r="B6" s="76"/>
      <c r="C6" s="76"/>
      <c r="D6" s="76"/>
      <c r="E6" s="76"/>
      <c r="F6" s="76"/>
      <c r="G6" s="76"/>
      <c r="H6" s="79"/>
      <c r="I6" s="76"/>
      <c r="J6" s="540"/>
      <c r="K6" s="541"/>
      <c r="L6" s="79"/>
      <c r="M6" s="540"/>
      <c r="N6" s="540"/>
      <c r="O6" s="544"/>
      <c r="P6" s="79"/>
      <c r="Q6" s="540"/>
      <c r="R6" s="76"/>
      <c r="S6" s="76"/>
      <c r="T6" s="76"/>
    </row>
    <row r="7" spans="1:29" x14ac:dyDescent="0.3">
      <c r="A7" s="82" t="s">
        <v>658</v>
      </c>
      <c r="B7" s="72">
        <v>116126490.69</v>
      </c>
      <c r="C7" s="72">
        <v>35150.42</v>
      </c>
      <c r="D7" s="72">
        <v>5548243.1500000004</v>
      </c>
      <c r="E7" s="72">
        <v>27980566.499999996</v>
      </c>
      <c r="F7" s="72">
        <f>SUM(B7:E7)</f>
        <v>149690450.75999999</v>
      </c>
      <c r="G7" s="74">
        <v>942101</v>
      </c>
      <c r="H7" s="75" t="s">
        <v>120</v>
      </c>
      <c r="I7" s="72">
        <f>F7/G7</f>
        <v>158.89002427552884</v>
      </c>
      <c r="J7" s="77">
        <v>179272483.71000001</v>
      </c>
      <c r="K7" s="72">
        <v>10423548.42</v>
      </c>
      <c r="L7" s="72">
        <v>11747676.359999999</v>
      </c>
      <c r="M7" s="72">
        <v>11385238.119999999</v>
      </c>
      <c r="N7" s="97">
        <f t="shared" ref="N7:N68" si="0">SUM(J7:M7)</f>
        <v>212828946.61000001</v>
      </c>
      <c r="O7" s="545">
        <v>827817</v>
      </c>
      <c r="P7" s="99" t="s">
        <v>120</v>
      </c>
      <c r="Q7" s="95">
        <f>+N7/O7</f>
        <v>257.09661266922524</v>
      </c>
      <c r="R7" s="100">
        <f>(N7-F7)/F7</f>
        <v>0.42179374522180124</v>
      </c>
      <c r="S7" s="100">
        <f>(O7-G7)/G7</f>
        <v>-0.12130758803992353</v>
      </c>
      <c r="T7" s="446">
        <f>(Q7-I7)/I7</f>
        <v>0.61807900679401873</v>
      </c>
    </row>
    <row r="8" spans="1:29" x14ac:dyDescent="0.3">
      <c r="A8" s="82" t="s">
        <v>310</v>
      </c>
      <c r="B8" s="72">
        <v>19528563.849999998</v>
      </c>
      <c r="C8" s="72">
        <v>3229.36</v>
      </c>
      <c r="D8" s="72">
        <v>945006.73</v>
      </c>
      <c r="E8" s="72">
        <v>4104817.45</v>
      </c>
      <c r="F8" s="72">
        <f>SUM(B8:E8)</f>
        <v>24581617.389999997</v>
      </c>
      <c r="G8" s="74">
        <v>19</v>
      </c>
      <c r="H8" s="75" t="s">
        <v>112</v>
      </c>
      <c r="I8" s="72">
        <f>F8/G8</f>
        <v>1293769.3363157893</v>
      </c>
      <c r="J8" s="77">
        <v>14137946.65</v>
      </c>
      <c r="K8" s="72">
        <v>822031.18</v>
      </c>
      <c r="L8" s="72">
        <v>926455.74</v>
      </c>
      <c r="M8" s="72">
        <v>897872.81</v>
      </c>
      <c r="N8" s="97">
        <f t="shared" si="0"/>
        <v>16784306.379999999</v>
      </c>
      <c r="O8" s="545">
        <v>20</v>
      </c>
      <c r="P8" s="99" t="s">
        <v>112</v>
      </c>
      <c r="Q8" s="95">
        <f t="shared" ref="Q8:Q64" si="1">+N8/O8</f>
        <v>839215.3189999999</v>
      </c>
      <c r="R8" s="100">
        <f>(N8-F8)/F8</f>
        <v>-0.31720089391563011</v>
      </c>
      <c r="S8" s="100">
        <f>(O8-G8)/G8</f>
        <v>5.2631578947368418E-2</v>
      </c>
      <c r="T8" s="446">
        <f>(Q8-I8)/I8</f>
        <v>-0.35134084921984865</v>
      </c>
    </row>
    <row r="9" spans="1:29" x14ac:dyDescent="0.3">
      <c r="A9" s="82" t="s">
        <v>659</v>
      </c>
      <c r="B9" s="72">
        <v>33827520.939999998</v>
      </c>
      <c r="C9" s="72">
        <v>236123.67</v>
      </c>
      <c r="D9" s="72">
        <v>2095544.49</v>
      </c>
      <c r="E9" s="72">
        <v>5415780.4099999992</v>
      </c>
      <c r="F9" s="72">
        <f t="shared" ref="F9:F18" si="2">SUM(B9:E9)</f>
        <v>41574969.509999998</v>
      </c>
      <c r="G9" s="74">
        <v>3800</v>
      </c>
      <c r="H9" s="75" t="s">
        <v>120</v>
      </c>
      <c r="I9" s="72">
        <f t="shared" ref="I9:I18" si="3">F9/G9</f>
        <v>10940.781449999999</v>
      </c>
      <c r="J9" s="111"/>
      <c r="K9" s="112"/>
      <c r="L9" s="112"/>
      <c r="M9" s="113"/>
      <c r="N9" s="113"/>
      <c r="O9" s="546"/>
      <c r="P9" s="103"/>
      <c r="Q9" s="111"/>
      <c r="R9" s="108"/>
      <c r="S9" s="318"/>
      <c r="T9" s="108"/>
    </row>
    <row r="10" spans="1:29" x14ac:dyDescent="0.3">
      <c r="A10" s="82" t="s">
        <v>660</v>
      </c>
      <c r="B10" s="72">
        <v>13847895.239999998</v>
      </c>
      <c r="C10" s="72">
        <v>442.89</v>
      </c>
      <c r="D10" s="72">
        <v>684586.01</v>
      </c>
      <c r="E10" s="72">
        <v>3379277.08</v>
      </c>
      <c r="F10" s="72">
        <f t="shared" si="2"/>
        <v>17912201.219999999</v>
      </c>
      <c r="G10" s="74">
        <v>17575</v>
      </c>
      <c r="H10" s="75" t="s">
        <v>120</v>
      </c>
      <c r="I10" s="72">
        <f t="shared" si="3"/>
        <v>1019.1864136557609</v>
      </c>
      <c r="J10" s="111"/>
      <c r="K10" s="112"/>
      <c r="L10" s="112"/>
      <c r="M10" s="113"/>
      <c r="N10" s="113"/>
      <c r="O10" s="546"/>
      <c r="P10" s="103"/>
      <c r="Q10" s="111"/>
      <c r="R10" s="108"/>
      <c r="S10" s="108"/>
      <c r="T10" s="108"/>
    </row>
    <row r="11" spans="1:29" x14ac:dyDescent="0.3">
      <c r="A11" s="82" t="s">
        <v>263</v>
      </c>
      <c r="B11" s="72">
        <v>78352395.489999995</v>
      </c>
      <c r="C11" s="72">
        <v>1210106.52</v>
      </c>
      <c r="D11" s="72">
        <v>7667082.1200000001</v>
      </c>
      <c r="E11" s="72">
        <v>3417202.48</v>
      </c>
      <c r="F11" s="72">
        <f t="shared" si="2"/>
        <v>90646786.609999999</v>
      </c>
      <c r="G11" s="74">
        <v>1882</v>
      </c>
      <c r="H11" s="75" t="s">
        <v>124</v>
      </c>
      <c r="I11" s="72">
        <f t="shared" si="3"/>
        <v>48165.136349628054</v>
      </c>
      <c r="J11" s="77">
        <v>129773786.94</v>
      </c>
      <c r="K11" s="72">
        <v>7545515.7699999996</v>
      </c>
      <c r="L11" s="72">
        <v>8504040.4299999997</v>
      </c>
      <c r="M11" s="72">
        <v>8241674.54</v>
      </c>
      <c r="N11" s="97">
        <f t="shared" si="0"/>
        <v>154065017.68000001</v>
      </c>
      <c r="O11" s="545">
        <v>1809</v>
      </c>
      <c r="P11" s="99" t="s">
        <v>124</v>
      </c>
      <c r="Q11" s="95">
        <f t="shared" si="1"/>
        <v>85165.847252625768</v>
      </c>
      <c r="R11" s="100">
        <f>(N11-F11)/F11</f>
        <v>0.69961918609262441</v>
      </c>
      <c r="S11" s="100">
        <f>(O11-G11)/G11</f>
        <v>-3.8788522848034003E-2</v>
      </c>
      <c r="T11" s="446">
        <f>(Q11-I11)/I11</f>
        <v>0.76820525606761714</v>
      </c>
    </row>
    <row r="12" spans="1:29" x14ac:dyDescent="0.3">
      <c r="A12" s="82" t="s">
        <v>268</v>
      </c>
      <c r="B12" s="72">
        <v>55678518.18</v>
      </c>
      <c r="C12" s="72">
        <v>564287.13</v>
      </c>
      <c r="D12" s="72">
        <v>4297552.71</v>
      </c>
      <c r="E12" s="72">
        <v>2763070.09</v>
      </c>
      <c r="F12" s="72">
        <f t="shared" si="2"/>
        <v>63303428.109999999</v>
      </c>
      <c r="G12" s="74">
        <v>52044</v>
      </c>
      <c r="H12" s="75" t="s">
        <v>661</v>
      </c>
      <c r="I12" s="72">
        <f t="shared" si="3"/>
        <v>1216.3444030051494</v>
      </c>
      <c r="J12" s="77">
        <v>49651008.950000003</v>
      </c>
      <c r="K12" s="72">
        <v>2886888.64</v>
      </c>
      <c r="L12" s="72">
        <v>3253616.91</v>
      </c>
      <c r="M12" s="72">
        <v>3153236.61</v>
      </c>
      <c r="N12" s="97">
        <f t="shared" si="0"/>
        <v>58944751.109999999</v>
      </c>
      <c r="O12" s="545">
        <v>60433</v>
      </c>
      <c r="P12" s="99" t="s">
        <v>661</v>
      </c>
      <c r="Q12" s="95">
        <f t="shared" si="1"/>
        <v>975.37357255142058</v>
      </c>
      <c r="R12" s="100">
        <f>(N12-F12)/F12</f>
        <v>-6.8853727675317833E-2</v>
      </c>
      <c r="S12" s="100">
        <f>(O12-G12)/G12</f>
        <v>0.16119053108907846</v>
      </c>
      <c r="T12" s="100">
        <f>(Q12-I12)/I12</f>
        <v>-0.19811069123052369</v>
      </c>
    </row>
    <row r="13" spans="1:29" x14ac:dyDescent="0.3">
      <c r="A13" s="82" t="s">
        <v>662</v>
      </c>
      <c r="B13" s="72">
        <v>44625937.189999998</v>
      </c>
      <c r="C13" s="72">
        <v>529636.39</v>
      </c>
      <c r="D13" s="72">
        <v>3890447.66</v>
      </c>
      <c r="E13" s="72">
        <v>1910709.32</v>
      </c>
      <c r="F13" s="72">
        <f t="shared" si="2"/>
        <v>50956730.559999995</v>
      </c>
      <c r="G13" s="74">
        <v>59507</v>
      </c>
      <c r="H13" s="75" t="s">
        <v>120</v>
      </c>
      <c r="I13" s="72">
        <f t="shared" si="3"/>
        <v>856.31489673483782</v>
      </c>
      <c r="J13" s="111"/>
      <c r="K13" s="112"/>
      <c r="L13" s="112"/>
      <c r="M13" s="113"/>
      <c r="N13" s="113"/>
      <c r="O13" s="546"/>
      <c r="P13" s="103"/>
      <c r="Q13" s="111"/>
      <c r="R13" s="108"/>
      <c r="S13" s="108"/>
      <c r="T13" s="319"/>
    </row>
    <row r="14" spans="1:29" x14ac:dyDescent="0.3">
      <c r="A14" s="82" t="s">
        <v>266</v>
      </c>
      <c r="B14" s="72">
        <v>12019981.970000001</v>
      </c>
      <c r="C14" s="72">
        <v>15039.12</v>
      </c>
      <c r="D14" s="72">
        <v>559937.39</v>
      </c>
      <c r="E14" s="72">
        <v>642270.36</v>
      </c>
      <c r="F14" s="72">
        <f t="shared" si="2"/>
        <v>13237228.84</v>
      </c>
      <c r="G14" s="74">
        <v>102</v>
      </c>
      <c r="H14" s="75" t="s">
        <v>663</v>
      </c>
      <c r="I14" s="72">
        <f t="shared" si="3"/>
        <v>129776.75333333333</v>
      </c>
      <c r="J14" s="77">
        <v>24240809.460000001</v>
      </c>
      <c r="K14" s="72">
        <v>1409448.04</v>
      </c>
      <c r="L14" s="72">
        <v>1588493.56</v>
      </c>
      <c r="M14" s="72">
        <v>1539485.49</v>
      </c>
      <c r="N14" s="97">
        <f t="shared" si="0"/>
        <v>28778236.549999997</v>
      </c>
      <c r="O14" s="545">
        <v>221</v>
      </c>
      <c r="P14" s="99" t="s">
        <v>663</v>
      </c>
      <c r="Q14" s="95">
        <f t="shared" si="1"/>
        <v>130218.26493212668</v>
      </c>
      <c r="R14" s="100">
        <f>(N14-F14)/F14</f>
        <v>1.1740378517170063</v>
      </c>
      <c r="S14" s="100">
        <f>(O14-G14)/G14</f>
        <v>1.1666666666666667</v>
      </c>
      <c r="T14" s="100">
        <f>(Q14-I14)/I14</f>
        <v>3.4020854078490063E-3</v>
      </c>
    </row>
    <row r="15" spans="1:29" x14ac:dyDescent="0.3">
      <c r="A15" s="82" t="s">
        <v>265</v>
      </c>
      <c r="B15" s="72">
        <v>63783328.82</v>
      </c>
      <c r="C15" s="72">
        <v>584743.1</v>
      </c>
      <c r="D15" s="72">
        <v>5042620.2699999996</v>
      </c>
      <c r="E15" s="72">
        <v>3475522.79</v>
      </c>
      <c r="F15" s="72">
        <f t="shared" si="2"/>
        <v>72886214.980000004</v>
      </c>
      <c r="G15" s="74">
        <v>1899</v>
      </c>
      <c r="H15" s="75" t="s">
        <v>663</v>
      </c>
      <c r="I15" s="72">
        <f t="shared" si="3"/>
        <v>38381.366498156924</v>
      </c>
      <c r="J15" s="77">
        <v>96979280</v>
      </c>
      <c r="K15" s="72">
        <v>5638724.9199999999</v>
      </c>
      <c r="L15" s="72">
        <v>6355025.4400000004</v>
      </c>
      <c r="M15" s="72">
        <v>6158960.7699999996</v>
      </c>
      <c r="N15" s="97">
        <f t="shared" si="0"/>
        <v>115131991.13</v>
      </c>
      <c r="O15" s="545">
        <v>2923</v>
      </c>
      <c r="P15" s="99" t="s">
        <v>663</v>
      </c>
      <c r="Q15" s="95">
        <f t="shared" si="1"/>
        <v>39388.296657543615</v>
      </c>
      <c r="R15" s="100">
        <f t="shared" ref="R15:R29" si="4">(N15-F15)/F15</f>
        <v>0.57961270401532361</v>
      </c>
      <c r="S15" s="100">
        <f t="shared" ref="S15:S29" si="5">(O15-G15)/G15</f>
        <v>0.5392311743022643</v>
      </c>
      <c r="T15" s="100">
        <f t="shared" ref="T15:T29" si="6">(Q15-I15)/I15</f>
        <v>2.6234869970954373E-2</v>
      </c>
    </row>
    <row r="16" spans="1:29" x14ac:dyDescent="0.3">
      <c r="A16" s="82" t="s">
        <v>264</v>
      </c>
      <c r="B16" s="77">
        <v>67157609.909999996</v>
      </c>
      <c r="C16" s="77">
        <v>723809.9</v>
      </c>
      <c r="D16" s="77">
        <v>4898218.58</v>
      </c>
      <c r="E16" s="77">
        <v>3078649.13</v>
      </c>
      <c r="F16" s="77">
        <f t="shared" si="2"/>
        <v>75858287.519999996</v>
      </c>
      <c r="G16" s="78">
        <v>862</v>
      </c>
      <c r="H16" s="79" t="s">
        <v>706</v>
      </c>
      <c r="I16" s="77">
        <f t="shared" si="3"/>
        <v>88002.65373549884</v>
      </c>
      <c r="J16" s="77">
        <v>55039435.439999998</v>
      </c>
      <c r="K16" s="77">
        <v>3200191.18</v>
      </c>
      <c r="L16" s="77">
        <v>3606719.01</v>
      </c>
      <c r="M16" s="77">
        <v>3495444.84</v>
      </c>
      <c r="N16" s="97">
        <f t="shared" si="0"/>
        <v>65341790.469999999</v>
      </c>
      <c r="O16" s="545">
        <v>4108</v>
      </c>
      <c r="P16" s="99" t="s">
        <v>706</v>
      </c>
      <c r="Q16" s="95">
        <f t="shared" si="1"/>
        <v>15905.985995618306</v>
      </c>
      <c r="R16" s="100">
        <f t="shared" si="4"/>
        <v>-0.13863346239166457</v>
      </c>
      <c r="S16" s="100">
        <f t="shared" si="5"/>
        <v>3.765661252900232</v>
      </c>
      <c r="T16" s="446">
        <f t="shared" si="6"/>
        <v>-0.8192556096839374</v>
      </c>
    </row>
    <row r="17" spans="1:24" x14ac:dyDescent="0.3">
      <c r="A17" s="82" t="s">
        <v>267</v>
      </c>
      <c r="B17" s="72">
        <v>5939815.4000000004</v>
      </c>
      <c r="C17" s="72">
        <v>7431.76</v>
      </c>
      <c r="D17" s="72">
        <v>276699.65000000002</v>
      </c>
      <c r="E17" s="72">
        <v>317385.45</v>
      </c>
      <c r="F17" s="72">
        <f t="shared" si="2"/>
        <v>6541332.2600000007</v>
      </c>
      <c r="G17" s="74">
        <v>420</v>
      </c>
      <c r="H17" s="75" t="s">
        <v>661</v>
      </c>
      <c r="I17" s="72">
        <f t="shared" si="3"/>
        <v>15574.60061904762</v>
      </c>
      <c r="J17" s="77">
        <v>4297443.01</v>
      </c>
      <c r="K17" s="72">
        <v>249868.83</v>
      </c>
      <c r="L17" s="72">
        <v>281610.25</v>
      </c>
      <c r="M17" s="72">
        <v>272922.03999999998</v>
      </c>
      <c r="N17" s="97">
        <f t="shared" si="0"/>
        <v>5101844.13</v>
      </c>
      <c r="O17" s="545">
        <v>300</v>
      </c>
      <c r="P17" s="99" t="s">
        <v>661</v>
      </c>
      <c r="Q17" s="95">
        <f t="shared" si="1"/>
        <v>17006.147099999998</v>
      </c>
      <c r="R17" s="100">
        <f t="shared" si="4"/>
        <v>-0.2200603902667376</v>
      </c>
      <c r="S17" s="100">
        <f t="shared" si="5"/>
        <v>-0.2857142857142857</v>
      </c>
      <c r="T17" s="100">
        <f t="shared" si="6"/>
        <v>9.191545362656732E-2</v>
      </c>
    </row>
    <row r="18" spans="1:24" x14ac:dyDescent="0.3">
      <c r="A18" s="82" t="s">
        <v>270</v>
      </c>
      <c r="B18" s="72">
        <v>22374363.93</v>
      </c>
      <c r="C18" s="72">
        <v>261802.04</v>
      </c>
      <c r="D18" s="72">
        <v>1563931.95</v>
      </c>
      <c r="E18" s="72">
        <v>1001965.1</v>
      </c>
      <c r="F18" s="72">
        <f t="shared" si="2"/>
        <v>25202063.02</v>
      </c>
      <c r="G18" s="74">
        <v>50</v>
      </c>
      <c r="H18" s="75" t="s">
        <v>112</v>
      </c>
      <c r="I18" s="72">
        <f t="shared" si="3"/>
        <v>504041.26039999997</v>
      </c>
      <c r="J18" s="95">
        <v>20834206.399999999</v>
      </c>
      <c r="K18" s="96">
        <v>1211375.8600000001</v>
      </c>
      <c r="L18" s="96">
        <v>1365259.8</v>
      </c>
      <c r="M18" s="97">
        <v>1323138.92</v>
      </c>
      <c r="N18" s="97">
        <f t="shared" si="0"/>
        <v>24733980.979999997</v>
      </c>
      <c r="O18" s="545">
        <v>50</v>
      </c>
      <c r="P18" s="99" t="s">
        <v>112</v>
      </c>
      <c r="Q18" s="95">
        <f t="shared" si="1"/>
        <v>494679.61959999992</v>
      </c>
      <c r="R18" s="100">
        <f t="shared" si="4"/>
        <v>-1.8573163618729925E-2</v>
      </c>
      <c r="S18" s="100">
        <f t="shared" si="5"/>
        <v>0</v>
      </c>
      <c r="T18" s="100">
        <f t="shared" si="6"/>
        <v>-1.8573163618729918E-2</v>
      </c>
      <c r="U18" s="106"/>
      <c r="V18" s="105"/>
      <c r="W18" s="87"/>
      <c r="X18" s="106"/>
    </row>
    <row r="19" spans="1:24" x14ac:dyDescent="0.3">
      <c r="A19" s="82" t="s">
        <v>665</v>
      </c>
      <c r="B19" s="72">
        <v>275435182.42999995</v>
      </c>
      <c r="C19" s="72">
        <v>3074375.12</v>
      </c>
      <c r="D19" s="72">
        <v>27292836.159999996</v>
      </c>
      <c r="E19" s="72">
        <v>13273630.680000005</v>
      </c>
      <c r="F19" s="72">
        <f t="shared" ref="F19:F32" si="7">SUM(B19:E19)</f>
        <v>319076024.38999993</v>
      </c>
      <c r="G19" s="74">
        <v>80701</v>
      </c>
      <c r="H19" s="75" t="s">
        <v>109</v>
      </c>
      <c r="I19" s="72">
        <f t="shared" ref="I19:I32" si="8">F19/G19</f>
        <v>3953.805087793211</v>
      </c>
      <c r="J19" s="77">
        <v>314131197.52999997</v>
      </c>
      <c r="K19" s="72">
        <v>18264720.170000002</v>
      </c>
      <c r="L19" s="72">
        <v>20584930.640000001</v>
      </c>
      <c r="M19" s="72">
        <v>19949846.23</v>
      </c>
      <c r="N19" s="97">
        <f t="shared" si="0"/>
        <v>372930694.56999999</v>
      </c>
      <c r="O19" s="545">
        <v>55411</v>
      </c>
      <c r="P19" s="99" t="s">
        <v>109</v>
      </c>
      <c r="Q19" s="95">
        <f t="shared" si="1"/>
        <v>6730.2646508815942</v>
      </c>
      <c r="R19" s="100">
        <f t="shared" si="4"/>
        <v>0.16878319291760585</v>
      </c>
      <c r="S19" s="100">
        <f t="shared" si="5"/>
        <v>-0.31337901636906607</v>
      </c>
      <c r="T19" s="446">
        <f t="shared" si="6"/>
        <v>0.70222469278020094</v>
      </c>
    </row>
    <row r="20" spans="1:24" x14ac:dyDescent="0.3">
      <c r="A20" s="82" t="s">
        <v>666</v>
      </c>
      <c r="B20" s="77">
        <v>97896792.660000026</v>
      </c>
      <c r="C20" s="77">
        <v>1507230.59</v>
      </c>
      <c r="D20" s="77">
        <v>9127124.839999998</v>
      </c>
      <c r="E20" s="109">
        <v>4174386.83</v>
      </c>
      <c r="F20" s="72">
        <f t="shared" si="7"/>
        <v>112705534.92000003</v>
      </c>
      <c r="G20" s="78">
        <v>1242</v>
      </c>
      <c r="H20" s="79" t="s">
        <v>642</v>
      </c>
      <c r="I20" s="72">
        <f t="shared" si="8"/>
        <v>90745.197198067661</v>
      </c>
      <c r="J20" s="77">
        <v>133358857.72</v>
      </c>
      <c r="K20" s="72">
        <v>7753964.71</v>
      </c>
      <c r="L20" s="72">
        <v>8738969.1199999992</v>
      </c>
      <c r="M20" s="72">
        <v>8469355.2400000002</v>
      </c>
      <c r="N20" s="97">
        <f t="shared" si="0"/>
        <v>158321146.79000002</v>
      </c>
      <c r="O20" s="545">
        <v>2035</v>
      </c>
      <c r="P20" s="99" t="s">
        <v>642</v>
      </c>
      <c r="Q20" s="95">
        <f t="shared" si="1"/>
        <v>77799.089331695344</v>
      </c>
      <c r="R20" s="100">
        <f t="shared" si="4"/>
        <v>0.40473266820816378</v>
      </c>
      <c r="S20" s="100">
        <f t="shared" si="5"/>
        <v>0.63848631239935583</v>
      </c>
      <c r="T20" s="100">
        <f t="shared" si="6"/>
        <v>-0.14266438628278161</v>
      </c>
    </row>
    <row r="21" spans="1:24" x14ac:dyDescent="0.3">
      <c r="A21" s="82" t="s">
        <v>667</v>
      </c>
      <c r="B21" s="72">
        <v>128434088.02</v>
      </c>
      <c r="C21" s="72">
        <v>49796803.779999994</v>
      </c>
      <c r="D21" s="72">
        <v>18981043.550000001</v>
      </c>
      <c r="E21" s="72">
        <v>5056885.96</v>
      </c>
      <c r="F21" s="72">
        <f t="shared" si="7"/>
        <v>202268821.31</v>
      </c>
      <c r="G21" s="74">
        <v>71594</v>
      </c>
      <c r="H21" s="75" t="s">
        <v>109</v>
      </c>
      <c r="I21" s="72">
        <f t="shared" si="8"/>
        <v>2825.2202881526387</v>
      </c>
      <c r="J21" s="77">
        <v>138291188.34999999</v>
      </c>
      <c r="K21" s="72">
        <v>8040748.1800000006</v>
      </c>
      <c r="L21" s="72">
        <v>9062183.3900000006</v>
      </c>
      <c r="M21" s="72">
        <v>8782597.7300000004</v>
      </c>
      <c r="N21" s="97">
        <f t="shared" si="0"/>
        <v>164176717.65000001</v>
      </c>
      <c r="O21" s="545">
        <v>49221</v>
      </c>
      <c r="P21" s="99" t="s">
        <v>109</v>
      </c>
      <c r="Q21" s="95">
        <f t="shared" si="1"/>
        <v>3335.5014658377522</v>
      </c>
      <c r="R21" s="100">
        <f t="shared" si="4"/>
        <v>-0.18832414908682099</v>
      </c>
      <c r="S21" s="100">
        <f t="shared" si="5"/>
        <v>-0.31249825404363496</v>
      </c>
      <c r="T21" s="100">
        <f t="shared" si="6"/>
        <v>0.1806164212486161</v>
      </c>
    </row>
    <row r="22" spans="1:24" x14ac:dyDescent="0.3">
      <c r="A22" s="82" t="s">
        <v>668</v>
      </c>
      <c r="B22" s="72">
        <v>10962609.33</v>
      </c>
      <c r="C22" s="72">
        <v>1765835.65</v>
      </c>
      <c r="D22" s="72">
        <v>674567.67</v>
      </c>
      <c r="E22" s="72">
        <v>953809.97</v>
      </c>
      <c r="F22" s="72">
        <f t="shared" si="7"/>
        <v>14356822.620000001</v>
      </c>
      <c r="G22" s="74">
        <v>28207</v>
      </c>
      <c r="H22" s="75" t="s">
        <v>116</v>
      </c>
      <c r="I22" s="72">
        <f t="shared" si="8"/>
        <v>508.98084234409902</v>
      </c>
      <c r="J22" s="77">
        <v>9119898.0500000007</v>
      </c>
      <c r="K22" s="72">
        <v>530263.75</v>
      </c>
      <c r="L22" s="72">
        <v>597624.4</v>
      </c>
      <c r="M22" s="72">
        <v>579186.55000000005</v>
      </c>
      <c r="N22" s="97">
        <f t="shared" si="0"/>
        <v>10826972.750000002</v>
      </c>
      <c r="O22" s="545">
        <v>27482</v>
      </c>
      <c r="P22" s="99" t="s">
        <v>116</v>
      </c>
      <c r="Q22" s="95">
        <f t="shared" si="1"/>
        <v>393.96596863401504</v>
      </c>
      <c r="R22" s="100">
        <f t="shared" si="4"/>
        <v>-0.24586567400245549</v>
      </c>
      <c r="S22" s="100">
        <f t="shared" si="5"/>
        <v>-2.5702839720636722E-2</v>
      </c>
      <c r="T22" s="446">
        <f t="shared" si="6"/>
        <v>-0.22597092884750974</v>
      </c>
    </row>
    <row r="23" spans="1:24" x14ac:dyDescent="0.3">
      <c r="A23" s="82" t="s">
        <v>669</v>
      </c>
      <c r="B23" s="72">
        <v>3717768.44</v>
      </c>
      <c r="C23" s="72">
        <v>409208.91</v>
      </c>
      <c r="D23" s="72">
        <v>327819.21000000002</v>
      </c>
      <c r="E23" s="72">
        <v>729252.83</v>
      </c>
      <c r="F23" s="72">
        <f t="shared" si="7"/>
        <v>5184049.3900000006</v>
      </c>
      <c r="G23" s="74">
        <v>10191</v>
      </c>
      <c r="H23" s="75" t="s">
        <v>109</v>
      </c>
      <c r="I23" s="72">
        <f t="shared" si="8"/>
        <v>508.68897949170844</v>
      </c>
      <c r="J23" s="77">
        <v>7424215.4100000001</v>
      </c>
      <c r="K23" s="72">
        <v>431670.64</v>
      </c>
      <c r="L23" s="72">
        <v>486506.79</v>
      </c>
      <c r="M23" s="72">
        <v>471497.12</v>
      </c>
      <c r="N23" s="97">
        <f t="shared" si="0"/>
        <v>8813889.959999999</v>
      </c>
      <c r="O23" s="545">
        <v>15504</v>
      </c>
      <c r="P23" s="99" t="s">
        <v>109</v>
      </c>
      <c r="Q23" s="95">
        <f t="shared" si="1"/>
        <v>568.491354489164</v>
      </c>
      <c r="R23" s="100">
        <f t="shared" si="4"/>
        <v>0.70019405621442166</v>
      </c>
      <c r="S23" s="100">
        <f t="shared" si="5"/>
        <v>0.5213423609066824</v>
      </c>
      <c r="T23" s="100">
        <f t="shared" si="6"/>
        <v>0.11756176643970391</v>
      </c>
    </row>
    <row r="24" spans="1:24" x14ac:dyDescent="0.3">
      <c r="A24" s="82" t="s">
        <v>670</v>
      </c>
      <c r="B24" s="72">
        <v>5729509</v>
      </c>
      <c r="C24" s="72">
        <v>19026972.310000002</v>
      </c>
      <c r="D24" s="72">
        <v>776285.34</v>
      </c>
      <c r="E24" s="72">
        <v>320133.53999999998</v>
      </c>
      <c r="F24" s="72">
        <f t="shared" si="7"/>
        <v>25852900.190000001</v>
      </c>
      <c r="G24" s="74">
        <v>14608</v>
      </c>
      <c r="H24" s="75" t="s">
        <v>109</v>
      </c>
      <c r="I24" s="72">
        <f t="shared" si="8"/>
        <v>1769.7768476177439</v>
      </c>
      <c r="J24" s="77">
        <v>79508854.299999997</v>
      </c>
      <c r="K24" s="72">
        <v>4622931.3899999997</v>
      </c>
      <c r="L24" s="72">
        <v>5210193.2699999996</v>
      </c>
      <c r="M24" s="72">
        <v>5049448.8600000003</v>
      </c>
      <c r="N24" s="97">
        <f t="shared" si="0"/>
        <v>94391427.819999993</v>
      </c>
      <c r="O24" s="545">
        <v>38302</v>
      </c>
      <c r="P24" s="99" t="s">
        <v>109</v>
      </c>
      <c r="Q24" s="95">
        <f t="shared" si="1"/>
        <v>2464.3994522479243</v>
      </c>
      <c r="R24" s="100">
        <f t="shared" si="4"/>
        <v>2.651096284219244</v>
      </c>
      <c r="S24" s="100">
        <f t="shared" si="5"/>
        <v>1.6219879518072289</v>
      </c>
      <c r="T24" s="446">
        <f t="shared" si="6"/>
        <v>0.39249163280963695</v>
      </c>
    </row>
    <row r="25" spans="1:24" x14ac:dyDescent="0.3">
      <c r="A25" s="82" t="s">
        <v>671</v>
      </c>
      <c r="B25" s="72">
        <v>3647009.16</v>
      </c>
      <c r="C25" s="72">
        <v>43646451.030000001</v>
      </c>
      <c r="D25" s="72">
        <v>1939415.72</v>
      </c>
      <c r="E25" s="72">
        <v>114262.85</v>
      </c>
      <c r="F25" s="72">
        <f t="shared" si="7"/>
        <v>49347138.759999998</v>
      </c>
      <c r="G25" s="74">
        <v>1053</v>
      </c>
      <c r="H25" s="75" t="s">
        <v>642</v>
      </c>
      <c r="I25" s="72">
        <f t="shared" si="8"/>
        <v>46863.379639126302</v>
      </c>
      <c r="J25" s="77">
        <v>48410461.560000002</v>
      </c>
      <c r="K25" s="72">
        <v>2814758.74</v>
      </c>
      <c r="L25" s="72">
        <v>3172324.18</v>
      </c>
      <c r="M25" s="72">
        <v>3074451.92</v>
      </c>
      <c r="N25" s="97">
        <f t="shared" si="0"/>
        <v>57471996.400000006</v>
      </c>
      <c r="O25" s="545">
        <v>7859</v>
      </c>
      <c r="P25" s="99" t="s">
        <v>642</v>
      </c>
      <c r="Q25" s="95">
        <f t="shared" si="1"/>
        <v>7312.8892225473983</v>
      </c>
      <c r="R25" s="100">
        <f t="shared" si="4"/>
        <v>0.16464698550234666</v>
      </c>
      <c r="S25" s="100">
        <f t="shared" si="5"/>
        <v>6.4634377967711298</v>
      </c>
      <c r="T25" s="446">
        <f t="shared" si="6"/>
        <v>-0.84395301237638742</v>
      </c>
    </row>
    <row r="26" spans="1:24" x14ac:dyDescent="0.3">
      <c r="A26" s="82" t="s">
        <v>672</v>
      </c>
      <c r="B26" s="72">
        <v>42889097.600000001</v>
      </c>
      <c r="C26" s="72">
        <v>140351587.33000001</v>
      </c>
      <c r="D26" s="72">
        <v>7997860.1999999993</v>
      </c>
      <c r="E26" s="72">
        <v>2665976.33</v>
      </c>
      <c r="F26" s="72">
        <f t="shared" si="7"/>
        <v>193904521.46000001</v>
      </c>
      <c r="G26" s="74">
        <v>37065</v>
      </c>
      <c r="H26" s="75" t="s">
        <v>109</v>
      </c>
      <c r="I26" s="72">
        <f t="shared" si="8"/>
        <v>5231.4723178200456</v>
      </c>
      <c r="J26" s="77">
        <v>350339588.17000002</v>
      </c>
      <c r="K26" s="72">
        <v>20370006.52</v>
      </c>
      <c r="L26" s="72">
        <v>22957656.48</v>
      </c>
      <c r="M26" s="72">
        <v>22249368.949999999</v>
      </c>
      <c r="N26" s="97">
        <f t="shared" si="0"/>
        <v>415916620.12</v>
      </c>
      <c r="O26" s="545">
        <v>18005</v>
      </c>
      <c r="P26" s="99" t="s">
        <v>109</v>
      </c>
      <c r="Q26" s="95">
        <f t="shared" si="1"/>
        <v>23100.062211607888</v>
      </c>
      <c r="R26" s="100">
        <f t="shared" si="4"/>
        <v>1.1449557596097533</v>
      </c>
      <c r="S26" s="100">
        <f t="shared" si="5"/>
        <v>-0.51423175502495611</v>
      </c>
      <c r="T26" s="446">
        <f t="shared" si="6"/>
        <v>3.4155948475387681</v>
      </c>
    </row>
    <row r="27" spans="1:24" x14ac:dyDescent="0.3">
      <c r="A27" s="82" t="s">
        <v>673</v>
      </c>
      <c r="B27" s="72">
        <v>3148047.11</v>
      </c>
      <c r="C27" s="72">
        <v>0</v>
      </c>
      <c r="D27" s="72">
        <v>150935.51999999999</v>
      </c>
      <c r="E27" s="72">
        <v>98662.6</v>
      </c>
      <c r="F27" s="72">
        <f t="shared" si="7"/>
        <v>3397645.23</v>
      </c>
      <c r="G27" s="74">
        <v>1</v>
      </c>
      <c r="H27" s="75" t="s">
        <v>674</v>
      </c>
      <c r="I27" s="72">
        <f t="shared" si="8"/>
        <v>3397645.23</v>
      </c>
      <c r="J27" s="77">
        <v>5275869.38</v>
      </c>
      <c r="K27" s="72">
        <v>306758.06</v>
      </c>
      <c r="L27" s="72">
        <v>345726.26</v>
      </c>
      <c r="M27" s="72">
        <v>335059.96000000002</v>
      </c>
      <c r="N27" s="97">
        <f t="shared" si="0"/>
        <v>6263413.6599999992</v>
      </c>
      <c r="O27" s="545">
        <v>2</v>
      </c>
      <c r="P27" s="99" t="s">
        <v>674</v>
      </c>
      <c r="Q27" s="95">
        <f t="shared" si="1"/>
        <v>3131706.8299999996</v>
      </c>
      <c r="R27" s="100">
        <f t="shared" si="4"/>
        <v>0.84345722875840079</v>
      </c>
      <c r="S27" s="100">
        <f t="shared" si="5"/>
        <v>1</v>
      </c>
      <c r="T27" s="100">
        <f t="shared" si="6"/>
        <v>-7.8271385620799605E-2</v>
      </c>
    </row>
    <row r="28" spans="1:24" x14ac:dyDescent="0.3">
      <c r="A28" s="82" t="s">
        <v>675</v>
      </c>
      <c r="B28" s="72">
        <v>4138148.96</v>
      </c>
      <c r="C28" s="72">
        <v>21307.79</v>
      </c>
      <c r="D28" s="72">
        <v>186041.3</v>
      </c>
      <c r="E28" s="72">
        <v>154743.18</v>
      </c>
      <c r="F28" s="72">
        <f t="shared" si="7"/>
        <v>4500241.2299999995</v>
      </c>
      <c r="G28" s="74">
        <v>2</v>
      </c>
      <c r="H28" s="75" t="s">
        <v>112</v>
      </c>
      <c r="I28" s="72">
        <f t="shared" si="8"/>
        <v>2250120.6149999998</v>
      </c>
      <c r="J28" s="77">
        <v>11506546.25</v>
      </c>
      <c r="K28" s="72">
        <v>669032.06999999995</v>
      </c>
      <c r="L28" s="72">
        <v>754020.8</v>
      </c>
      <c r="M28" s="72">
        <v>730757.82</v>
      </c>
      <c r="N28" s="97">
        <f t="shared" si="0"/>
        <v>13660356.940000001</v>
      </c>
      <c r="O28" s="545">
        <v>11</v>
      </c>
      <c r="P28" s="99" t="s">
        <v>112</v>
      </c>
      <c r="Q28" s="95">
        <f t="shared" si="1"/>
        <v>1241850.6309090911</v>
      </c>
      <c r="R28" s="100">
        <f t="shared" si="4"/>
        <v>2.0354721540116198</v>
      </c>
      <c r="S28" s="100">
        <f t="shared" si="5"/>
        <v>4.5</v>
      </c>
      <c r="T28" s="446">
        <f t="shared" si="6"/>
        <v>-0.4480959719978872</v>
      </c>
    </row>
    <row r="29" spans="1:24" x14ac:dyDescent="0.3">
      <c r="A29" s="82" t="s">
        <v>271</v>
      </c>
      <c r="B29" s="72">
        <v>28597052.499999996</v>
      </c>
      <c r="C29" s="72">
        <v>111744.15</v>
      </c>
      <c r="D29" s="72">
        <v>1914231.6</v>
      </c>
      <c r="E29" s="72">
        <v>968529.35</v>
      </c>
      <c r="F29" s="72">
        <f t="shared" si="7"/>
        <v>31591557.599999998</v>
      </c>
      <c r="G29" s="74">
        <v>2400</v>
      </c>
      <c r="H29" s="75" t="s">
        <v>124</v>
      </c>
      <c r="I29" s="72">
        <f t="shared" si="8"/>
        <v>13163.148999999999</v>
      </c>
      <c r="J29" s="77">
        <v>25209535.5</v>
      </c>
      <c r="K29" s="72">
        <v>1465773.27</v>
      </c>
      <c r="L29" s="72">
        <v>1651973.9</v>
      </c>
      <c r="M29" s="72">
        <v>1601007.35</v>
      </c>
      <c r="N29" s="97">
        <f t="shared" si="0"/>
        <v>29928290.02</v>
      </c>
      <c r="O29" s="545">
        <v>400</v>
      </c>
      <c r="P29" s="99" t="s">
        <v>124</v>
      </c>
      <c r="Q29" s="95">
        <f t="shared" si="1"/>
        <v>74820.725049999994</v>
      </c>
      <c r="R29" s="100">
        <f t="shared" si="4"/>
        <v>-5.2649115977744583E-2</v>
      </c>
      <c r="S29" s="100">
        <f t="shared" si="5"/>
        <v>-0.83333333333333337</v>
      </c>
      <c r="T29" s="446">
        <f t="shared" si="6"/>
        <v>4.6841053041335323</v>
      </c>
    </row>
    <row r="30" spans="1:24" x14ac:dyDescent="0.3">
      <c r="A30" s="82" t="s">
        <v>273</v>
      </c>
      <c r="B30" s="101"/>
      <c r="C30" s="101"/>
      <c r="D30" s="101"/>
      <c r="E30" s="101"/>
      <c r="F30" s="101"/>
      <c r="G30" s="102"/>
      <c r="H30" s="107"/>
      <c r="I30" s="101"/>
      <c r="J30" s="77">
        <v>4797198.8600000003</v>
      </c>
      <c r="K30" s="72">
        <v>278926.43</v>
      </c>
      <c r="L30" s="72">
        <v>314359.12</v>
      </c>
      <c r="M30" s="72">
        <v>304660.53999999998</v>
      </c>
      <c r="N30" s="97">
        <f t="shared" si="0"/>
        <v>5695144.9500000002</v>
      </c>
      <c r="O30" s="545">
        <v>136</v>
      </c>
      <c r="P30" s="99" t="s">
        <v>114</v>
      </c>
      <c r="Q30" s="95">
        <f t="shared" si="1"/>
        <v>41876.065808823529</v>
      </c>
      <c r="R30" s="108"/>
      <c r="S30" s="108"/>
      <c r="T30" s="108"/>
    </row>
    <row r="31" spans="1:24" x14ac:dyDescent="0.3">
      <c r="A31" s="82" t="s">
        <v>676</v>
      </c>
      <c r="B31" s="72">
        <v>14770240.090000002</v>
      </c>
      <c r="C31" s="72">
        <v>243207.76</v>
      </c>
      <c r="D31" s="72">
        <v>1390738.77</v>
      </c>
      <c r="E31" s="72">
        <v>542803.1</v>
      </c>
      <c r="F31" s="72">
        <f t="shared" si="7"/>
        <v>16946989.720000003</v>
      </c>
      <c r="G31" s="74">
        <v>24535</v>
      </c>
      <c r="H31" s="75" t="s">
        <v>114</v>
      </c>
      <c r="I31" s="72">
        <f t="shared" si="8"/>
        <v>690.72711310372949</v>
      </c>
      <c r="J31" s="111"/>
      <c r="K31" s="112"/>
      <c r="L31" s="112"/>
      <c r="M31" s="113"/>
      <c r="N31" s="113"/>
      <c r="O31" s="546"/>
      <c r="P31" s="103"/>
      <c r="Q31" s="111"/>
      <c r="R31" s="108"/>
      <c r="S31" s="108"/>
      <c r="T31" s="319"/>
    </row>
    <row r="32" spans="1:24" x14ac:dyDescent="0.3">
      <c r="A32" s="82" t="s">
        <v>677</v>
      </c>
      <c r="B32" s="72">
        <v>35221510.509999998</v>
      </c>
      <c r="C32" s="72">
        <v>524035.27</v>
      </c>
      <c r="D32" s="72">
        <v>3430314.21</v>
      </c>
      <c r="E32" s="72">
        <v>1545292.74</v>
      </c>
      <c r="F32" s="72">
        <f t="shared" si="7"/>
        <v>40721152.730000004</v>
      </c>
      <c r="G32" s="74">
        <v>26</v>
      </c>
      <c r="H32" s="75" t="s">
        <v>112</v>
      </c>
      <c r="I32" s="72">
        <f t="shared" si="8"/>
        <v>1566198.181923077</v>
      </c>
      <c r="J32" s="77">
        <v>32172161.419999998</v>
      </c>
      <c r="K32" s="72">
        <v>1870605.44</v>
      </c>
      <c r="L32" s="72">
        <v>2108232.86</v>
      </c>
      <c r="M32" s="72">
        <v>2043189.85</v>
      </c>
      <c r="N32" s="97">
        <f t="shared" si="0"/>
        <v>38194189.57</v>
      </c>
      <c r="O32" s="545">
        <v>12</v>
      </c>
      <c r="P32" s="99" t="s">
        <v>112</v>
      </c>
      <c r="Q32" s="95">
        <f t="shared" si="1"/>
        <v>3182849.1308333334</v>
      </c>
      <c r="R32" s="100">
        <f>(N32-F32)/F32</f>
        <v>-6.2055295358531062E-2</v>
      </c>
      <c r="S32" s="100">
        <f>(O32-G32)/G32</f>
        <v>-0.53846153846153844</v>
      </c>
      <c r="T32" s="446">
        <f>(Q32-I32)/I32</f>
        <v>1.0322135267231829</v>
      </c>
    </row>
    <row r="33" spans="1:22" x14ac:dyDescent="0.3">
      <c r="A33" s="82" t="s">
        <v>679</v>
      </c>
      <c r="B33" s="72">
        <v>27015678.820000004</v>
      </c>
      <c r="C33" s="72">
        <v>23982.17</v>
      </c>
      <c r="D33" s="72">
        <v>2381063.88</v>
      </c>
      <c r="E33" s="72">
        <v>1543408.05</v>
      </c>
      <c r="F33" s="72">
        <f t="shared" ref="F33:F55" si="9">SUM(B33:E33)</f>
        <v>30964132.920000006</v>
      </c>
      <c r="G33" s="74">
        <v>382</v>
      </c>
      <c r="H33" s="75" t="s">
        <v>114</v>
      </c>
      <c r="I33" s="72">
        <f t="shared" ref="I33:I55" si="10">F33/G33</f>
        <v>81057.939581151848</v>
      </c>
      <c r="J33" s="77">
        <v>17255566.16</v>
      </c>
      <c r="K33" s="77">
        <v>1003300.82</v>
      </c>
      <c r="L33" s="77">
        <v>1130752.49</v>
      </c>
      <c r="M33" s="77">
        <v>1095866.6100000001</v>
      </c>
      <c r="N33" s="97">
        <f t="shared" si="0"/>
        <v>20485486.079999998</v>
      </c>
      <c r="O33" s="545">
        <v>256</v>
      </c>
      <c r="P33" s="99" t="s">
        <v>114</v>
      </c>
      <c r="Q33" s="95">
        <f t="shared" si="1"/>
        <v>80021.429999999993</v>
      </c>
      <c r="R33" s="100">
        <f t="shared" ref="R33:R59" si="11">(N33-F33)/F33</f>
        <v>-0.33841240983795667</v>
      </c>
      <c r="S33" s="100">
        <f t="shared" ref="S33:S59" si="12">(O33-G33)/G33</f>
        <v>-0.32984293193717279</v>
      </c>
      <c r="T33" s="100">
        <f t="shared" ref="T33:T59" si="13">(Q33-I33)/I33</f>
        <v>-1.2787267805075955E-2</v>
      </c>
      <c r="U33" s="86"/>
      <c r="V33" s="81"/>
    </row>
    <row r="34" spans="1:22" x14ac:dyDescent="0.3">
      <c r="A34" s="82" t="s">
        <v>680</v>
      </c>
      <c r="B34" s="72">
        <v>4602996.82</v>
      </c>
      <c r="C34" s="72">
        <v>1238.75</v>
      </c>
      <c r="D34" s="72">
        <v>437624.59</v>
      </c>
      <c r="E34" s="72">
        <v>374353.46</v>
      </c>
      <c r="F34" s="72">
        <f t="shared" si="9"/>
        <v>5416213.6200000001</v>
      </c>
      <c r="G34" s="74">
        <v>62</v>
      </c>
      <c r="H34" s="75" t="s">
        <v>114</v>
      </c>
      <c r="I34" s="72">
        <f t="shared" si="10"/>
        <v>87358.284193548388</v>
      </c>
      <c r="J34" s="77">
        <v>4548906.91</v>
      </c>
      <c r="K34" s="77">
        <v>264489.84999999998</v>
      </c>
      <c r="L34" s="77">
        <v>298088.61</v>
      </c>
      <c r="M34" s="77">
        <v>288892.01</v>
      </c>
      <c r="N34" s="97">
        <f t="shared" si="0"/>
        <v>5400377.3799999999</v>
      </c>
      <c r="O34" s="545">
        <v>59</v>
      </c>
      <c r="P34" s="99" t="s">
        <v>114</v>
      </c>
      <c r="Q34" s="95">
        <f t="shared" si="1"/>
        <v>91531.819999999992</v>
      </c>
      <c r="R34" s="100">
        <f t="shared" si="11"/>
        <v>-2.9238580881527755E-3</v>
      </c>
      <c r="S34" s="100">
        <f t="shared" si="12"/>
        <v>-4.8387096774193547E-2</v>
      </c>
      <c r="T34" s="100">
        <f t="shared" si="13"/>
        <v>4.777492878872075E-2</v>
      </c>
      <c r="U34" s="86"/>
      <c r="V34" s="81"/>
    </row>
    <row r="35" spans="1:22" x14ac:dyDescent="0.3">
      <c r="A35" s="82" t="s">
        <v>681</v>
      </c>
      <c r="B35" s="77">
        <v>10845510.75</v>
      </c>
      <c r="C35" s="77">
        <f>3242.78-0.01</f>
        <v>3242.77</v>
      </c>
      <c r="D35" s="77">
        <v>1173414.01</v>
      </c>
      <c r="E35" s="77">
        <v>553959.01</v>
      </c>
      <c r="F35" s="72">
        <f t="shared" si="9"/>
        <v>12576126.539999999</v>
      </c>
      <c r="G35" s="74">
        <v>264</v>
      </c>
      <c r="H35" s="75" t="s">
        <v>114</v>
      </c>
      <c r="I35" s="72">
        <f t="shared" si="10"/>
        <v>47636.842954545449</v>
      </c>
      <c r="J35" s="77">
        <v>4795179.7</v>
      </c>
      <c r="K35" s="77">
        <v>278809.03000000003</v>
      </c>
      <c r="L35" s="77">
        <v>314226.8</v>
      </c>
      <c r="M35" s="77">
        <v>304532.31</v>
      </c>
      <c r="N35" s="97">
        <f t="shared" si="0"/>
        <v>5692747.8399999999</v>
      </c>
      <c r="O35" s="545">
        <v>101</v>
      </c>
      <c r="P35" s="99" t="s">
        <v>114</v>
      </c>
      <c r="Q35" s="95">
        <f t="shared" si="1"/>
        <v>56363.839999999997</v>
      </c>
      <c r="R35" s="100">
        <f t="shared" si="11"/>
        <v>-0.54733694656351639</v>
      </c>
      <c r="S35" s="100">
        <f t="shared" si="12"/>
        <v>-0.61742424242424243</v>
      </c>
      <c r="T35" s="100">
        <f t="shared" si="13"/>
        <v>0.18319847630922459</v>
      </c>
      <c r="U35" s="86"/>
      <c r="V35" s="81"/>
    </row>
    <row r="36" spans="1:22" x14ac:dyDescent="0.3">
      <c r="A36" s="82" t="s">
        <v>272</v>
      </c>
      <c r="B36" s="72">
        <v>3149529.18</v>
      </c>
      <c r="C36" s="72">
        <v>755.75</v>
      </c>
      <c r="D36" s="72">
        <v>218996.52</v>
      </c>
      <c r="E36" s="72">
        <v>188787.61</v>
      </c>
      <c r="F36" s="72">
        <f t="shared" si="9"/>
        <v>3558069.06</v>
      </c>
      <c r="G36" s="74">
        <v>63</v>
      </c>
      <c r="H36" s="75" t="s">
        <v>114</v>
      </c>
      <c r="I36" s="72">
        <f t="shared" si="10"/>
        <v>56477.286666666667</v>
      </c>
      <c r="J36" s="77">
        <v>4727325.0599999996</v>
      </c>
      <c r="K36" s="77">
        <v>274863.71999999997</v>
      </c>
      <c r="L36" s="77">
        <v>309780.31</v>
      </c>
      <c r="M36" s="77">
        <v>300222.99</v>
      </c>
      <c r="N36" s="97">
        <f t="shared" si="0"/>
        <v>5612192.0799999991</v>
      </c>
      <c r="O36" s="545">
        <v>88</v>
      </c>
      <c r="P36" s="99" t="s">
        <v>114</v>
      </c>
      <c r="Q36" s="95">
        <f t="shared" si="1"/>
        <v>63774.909999999989</v>
      </c>
      <c r="R36" s="100">
        <f t="shared" si="11"/>
        <v>0.57731398277019363</v>
      </c>
      <c r="S36" s="100">
        <f t="shared" si="12"/>
        <v>0.3968253968253968</v>
      </c>
      <c r="T36" s="100">
        <f t="shared" si="13"/>
        <v>0.1292134194832068</v>
      </c>
      <c r="U36" s="86"/>
      <c r="V36" s="81"/>
    </row>
    <row r="37" spans="1:22" x14ac:dyDescent="0.3">
      <c r="A37" s="82" t="s">
        <v>682</v>
      </c>
      <c r="B37" s="72">
        <v>27369544.280000009</v>
      </c>
      <c r="C37" s="72">
        <v>55133.3</v>
      </c>
      <c r="D37" s="72">
        <v>2808397.97</v>
      </c>
      <c r="E37" s="72">
        <v>1307570.0900000001</v>
      </c>
      <c r="F37" s="72">
        <f t="shared" si="9"/>
        <v>31540645.640000008</v>
      </c>
      <c r="G37" s="74">
        <v>877</v>
      </c>
      <c r="H37" s="75" t="s">
        <v>114</v>
      </c>
      <c r="I37" s="72">
        <f t="shared" si="10"/>
        <v>35964.248164196135</v>
      </c>
      <c r="J37" s="77">
        <v>27079021.510000002</v>
      </c>
      <c r="K37" s="77">
        <v>1574471.92</v>
      </c>
      <c r="L37" s="77">
        <v>1774480.8</v>
      </c>
      <c r="M37" s="77">
        <v>1719734.69</v>
      </c>
      <c r="N37" s="97">
        <f t="shared" si="0"/>
        <v>32147708.920000002</v>
      </c>
      <c r="O37" s="545">
        <v>772</v>
      </c>
      <c r="P37" s="99" t="s">
        <v>114</v>
      </c>
      <c r="Q37" s="95">
        <f t="shared" si="1"/>
        <v>41642.11</v>
      </c>
      <c r="R37" s="100">
        <f t="shared" si="11"/>
        <v>1.9247015008155476E-2</v>
      </c>
      <c r="S37" s="100">
        <f t="shared" si="12"/>
        <v>-0.11972633979475485</v>
      </c>
      <c r="T37" s="100">
        <f t="shared" si="13"/>
        <v>0.15787517119449773</v>
      </c>
      <c r="U37" s="86"/>
      <c r="V37" s="81"/>
    </row>
    <row r="38" spans="1:22" x14ac:dyDescent="0.3">
      <c r="A38" s="82" t="s">
        <v>683</v>
      </c>
      <c r="B38" s="72">
        <f>24306146.01-0.01</f>
        <v>24306146</v>
      </c>
      <c r="C38" s="72">
        <v>229419.74</v>
      </c>
      <c r="D38" s="72">
        <v>1993920.38</v>
      </c>
      <c r="E38" s="72">
        <v>1466128.04</v>
      </c>
      <c r="F38" s="72">
        <f t="shared" si="9"/>
        <v>27995614.159999996</v>
      </c>
      <c r="G38" s="74">
        <v>1002</v>
      </c>
      <c r="H38" s="75" t="s">
        <v>114</v>
      </c>
      <c r="I38" s="72">
        <f t="shared" si="10"/>
        <v>27939.734690618759</v>
      </c>
      <c r="J38" s="77">
        <v>23935651.829999998</v>
      </c>
      <c r="K38" s="77">
        <v>1391705.08</v>
      </c>
      <c r="L38" s="77">
        <v>1568496.66</v>
      </c>
      <c r="M38" s="77">
        <v>1520105.54</v>
      </c>
      <c r="N38" s="97">
        <f t="shared" si="0"/>
        <v>28415959.109999996</v>
      </c>
      <c r="O38" s="545">
        <v>891</v>
      </c>
      <c r="P38" s="99" t="s">
        <v>114</v>
      </c>
      <c r="Q38" s="95">
        <f t="shared" si="1"/>
        <v>31892.209999999995</v>
      </c>
      <c r="R38" s="100">
        <f t="shared" si="11"/>
        <v>1.5014671498101519E-2</v>
      </c>
      <c r="S38" s="100">
        <f t="shared" si="12"/>
        <v>-0.11077844311377245</v>
      </c>
      <c r="T38" s="100">
        <f t="shared" si="13"/>
        <v>0.1414643107083027</v>
      </c>
      <c r="U38" s="86"/>
      <c r="V38" s="81"/>
    </row>
    <row r="39" spans="1:22" x14ac:dyDescent="0.3">
      <c r="A39" s="82" t="s">
        <v>684</v>
      </c>
      <c r="B39" s="72">
        <v>16243409.91</v>
      </c>
      <c r="C39" s="72">
        <v>3246.63</v>
      </c>
      <c r="D39" s="72">
        <v>1300415.8899999999</v>
      </c>
      <c r="E39" s="72">
        <v>1695143.35</v>
      </c>
      <c r="F39" s="72">
        <f t="shared" si="9"/>
        <v>19242215.780000001</v>
      </c>
      <c r="G39" s="74">
        <v>384</v>
      </c>
      <c r="H39" s="75" t="s">
        <v>114</v>
      </c>
      <c r="I39" s="72">
        <f t="shared" si="10"/>
        <v>50109.936927083334</v>
      </c>
      <c r="J39" s="77">
        <v>13655741.35</v>
      </c>
      <c r="K39" s="77">
        <v>793994.03</v>
      </c>
      <c r="L39" s="77">
        <v>894856.96</v>
      </c>
      <c r="M39" s="77">
        <v>867248.91</v>
      </c>
      <c r="N39" s="97">
        <f t="shared" si="0"/>
        <v>16211841.25</v>
      </c>
      <c r="O39" s="545">
        <v>275</v>
      </c>
      <c r="P39" s="99" t="s">
        <v>114</v>
      </c>
      <c r="Q39" s="95">
        <f t="shared" si="1"/>
        <v>58952.15</v>
      </c>
      <c r="R39" s="100">
        <f t="shared" si="11"/>
        <v>-0.15748573681154307</v>
      </c>
      <c r="S39" s="100">
        <f t="shared" si="12"/>
        <v>-0.28385416666666669</v>
      </c>
      <c r="T39" s="100">
        <f t="shared" si="13"/>
        <v>0.17645628023406357</v>
      </c>
      <c r="U39" s="86"/>
      <c r="V39" s="81"/>
    </row>
    <row r="40" spans="1:22" x14ac:dyDescent="0.3">
      <c r="A40" s="82" t="s">
        <v>685</v>
      </c>
      <c r="B40" s="72">
        <v>6218832.7499999963</v>
      </c>
      <c r="C40" s="72">
        <v>1397.76</v>
      </c>
      <c r="D40" s="72">
        <v>521634.11</v>
      </c>
      <c r="E40" s="72">
        <v>345955.35</v>
      </c>
      <c r="F40" s="72">
        <f t="shared" si="9"/>
        <v>7087819.969999996</v>
      </c>
      <c r="G40" s="74">
        <v>291</v>
      </c>
      <c r="H40" s="75" t="s">
        <v>114</v>
      </c>
      <c r="I40" s="72">
        <f t="shared" si="10"/>
        <v>24356.769656357374</v>
      </c>
      <c r="J40" s="77">
        <v>5841570.9100000001</v>
      </c>
      <c r="K40" s="77">
        <v>339649.99</v>
      </c>
      <c r="L40" s="77">
        <v>382796.53</v>
      </c>
      <c r="M40" s="77">
        <v>370986.52</v>
      </c>
      <c r="N40" s="97">
        <f t="shared" si="0"/>
        <v>6935003.9500000011</v>
      </c>
      <c r="O40" s="545">
        <v>241</v>
      </c>
      <c r="P40" s="99" t="s">
        <v>114</v>
      </c>
      <c r="Q40" s="95">
        <f t="shared" si="1"/>
        <v>28775.950000000004</v>
      </c>
      <c r="R40" s="100">
        <f t="shared" si="11"/>
        <v>-2.1560369852339095E-2</v>
      </c>
      <c r="S40" s="100">
        <f t="shared" si="12"/>
        <v>-0.1718213058419244</v>
      </c>
      <c r="T40" s="100">
        <f t="shared" si="13"/>
        <v>0.18143540403721714</v>
      </c>
      <c r="U40" s="86"/>
      <c r="V40" s="81"/>
    </row>
    <row r="41" spans="1:22" x14ac:dyDescent="0.3">
      <c r="A41" s="82" t="s">
        <v>686</v>
      </c>
      <c r="B41" s="77">
        <f>417938.88+0.01</f>
        <v>417938.89</v>
      </c>
      <c r="C41" s="77">
        <v>123.83</v>
      </c>
      <c r="D41" s="77">
        <v>40450.33</v>
      </c>
      <c r="E41" s="77">
        <v>20304.46</v>
      </c>
      <c r="F41" s="72">
        <f t="shared" si="9"/>
        <v>478817.51000000007</v>
      </c>
      <c r="G41" s="74">
        <v>12</v>
      </c>
      <c r="H41" s="75" t="s">
        <v>114</v>
      </c>
      <c r="I41" s="72">
        <f t="shared" si="10"/>
        <v>39901.459166666675</v>
      </c>
      <c r="J41" s="77">
        <v>445890.5</v>
      </c>
      <c r="K41" s="77">
        <v>25925.68</v>
      </c>
      <c r="L41" s="77">
        <v>29219.08</v>
      </c>
      <c r="M41" s="77">
        <v>28317.62</v>
      </c>
      <c r="N41" s="97">
        <f t="shared" si="0"/>
        <v>529352.88</v>
      </c>
      <c r="O41" s="545">
        <v>14</v>
      </c>
      <c r="P41" s="99" t="s">
        <v>114</v>
      </c>
      <c r="Q41" s="95">
        <f t="shared" si="1"/>
        <v>37810.92</v>
      </c>
      <c r="R41" s="100">
        <f t="shared" si="11"/>
        <v>0.10554202581271502</v>
      </c>
      <c r="S41" s="100">
        <f t="shared" si="12"/>
        <v>0.16666666666666666</v>
      </c>
      <c r="T41" s="100">
        <f t="shared" si="13"/>
        <v>-5.2392549303387242E-2</v>
      </c>
      <c r="U41" s="86"/>
      <c r="V41" s="81"/>
    </row>
    <row r="42" spans="1:22" x14ac:dyDescent="0.3">
      <c r="A42" s="82" t="s">
        <v>687</v>
      </c>
      <c r="B42" s="72">
        <v>19703225.690000005</v>
      </c>
      <c r="C42" s="72">
        <v>9855.32</v>
      </c>
      <c r="D42" s="72">
        <v>1458927.75</v>
      </c>
      <c r="E42" s="72">
        <v>1297994.4099999999</v>
      </c>
      <c r="F42" s="72">
        <f t="shared" si="9"/>
        <v>22470003.170000006</v>
      </c>
      <c r="G42" s="74">
        <v>435</v>
      </c>
      <c r="H42" s="75" t="s">
        <v>114</v>
      </c>
      <c r="I42" s="72">
        <f t="shared" si="10"/>
        <v>51655.179701149435</v>
      </c>
      <c r="J42" s="77">
        <v>24045267.710000001</v>
      </c>
      <c r="K42" s="77">
        <v>1398078.54</v>
      </c>
      <c r="L42" s="77">
        <v>1575679.75</v>
      </c>
      <c r="M42" s="77">
        <v>1527067.03</v>
      </c>
      <c r="N42" s="97">
        <f t="shared" si="0"/>
        <v>28546093.030000001</v>
      </c>
      <c r="O42" s="545">
        <v>469</v>
      </c>
      <c r="P42" s="99" t="s">
        <v>114</v>
      </c>
      <c r="Q42" s="95">
        <f t="shared" si="1"/>
        <v>60865.87</v>
      </c>
      <c r="R42" s="100">
        <f t="shared" si="11"/>
        <v>0.27040894538511961</v>
      </c>
      <c r="S42" s="100">
        <f t="shared" si="12"/>
        <v>7.8160919540229884E-2</v>
      </c>
      <c r="T42" s="100">
        <f t="shared" si="13"/>
        <v>0.17831106874739244</v>
      </c>
      <c r="U42" s="86"/>
      <c r="V42" s="81"/>
    </row>
    <row r="43" spans="1:22" x14ac:dyDescent="0.3">
      <c r="A43" s="82" t="s">
        <v>688</v>
      </c>
      <c r="B43" s="72">
        <v>1211607.9099999999</v>
      </c>
      <c r="C43" s="72">
        <v>356.02</v>
      </c>
      <c r="D43" s="72">
        <v>130635.24</v>
      </c>
      <c r="E43" s="72">
        <v>61384.959999999999</v>
      </c>
      <c r="F43" s="72">
        <f t="shared" si="9"/>
        <v>1403984.13</v>
      </c>
      <c r="G43" s="74">
        <v>12</v>
      </c>
      <c r="H43" s="75" t="s">
        <v>114</v>
      </c>
      <c r="I43" s="72">
        <f t="shared" si="10"/>
        <v>116998.67749999999</v>
      </c>
      <c r="J43" s="77">
        <v>118627.88</v>
      </c>
      <c r="K43" s="77">
        <v>6897.45</v>
      </c>
      <c r="L43" s="77">
        <v>7773.65</v>
      </c>
      <c r="M43" s="77">
        <v>7533.82</v>
      </c>
      <c r="N43" s="97">
        <f t="shared" si="0"/>
        <v>140832.80000000002</v>
      </c>
      <c r="O43" s="545">
        <v>1</v>
      </c>
      <c r="P43" s="99" t="s">
        <v>114</v>
      </c>
      <c r="Q43" s="95">
        <f t="shared" si="1"/>
        <v>140832.80000000002</v>
      </c>
      <c r="R43" s="100">
        <f t="shared" si="11"/>
        <v>-0.89969060405262558</v>
      </c>
      <c r="S43" s="100">
        <f t="shared" si="12"/>
        <v>-0.91666666666666663</v>
      </c>
      <c r="T43" s="446">
        <f t="shared" si="13"/>
        <v>0.20371275136849329</v>
      </c>
      <c r="U43" s="86"/>
      <c r="V43" s="81"/>
    </row>
    <row r="44" spans="1:22" x14ac:dyDescent="0.3">
      <c r="A44" s="82" t="s">
        <v>689</v>
      </c>
      <c r="B44" s="72">
        <v>106006550.73000003</v>
      </c>
      <c r="C44" s="72">
        <v>87775.31</v>
      </c>
      <c r="D44" s="72">
        <v>8708223.0099999979</v>
      </c>
      <c r="E44" s="72">
        <v>5616566.4300000006</v>
      </c>
      <c r="F44" s="72">
        <f t="shared" si="9"/>
        <v>120419115.48000005</v>
      </c>
      <c r="G44" s="74">
        <v>29072</v>
      </c>
      <c r="H44" s="75" t="s">
        <v>114</v>
      </c>
      <c r="I44" s="72">
        <f t="shared" si="10"/>
        <v>4142.0994592735296</v>
      </c>
      <c r="J44" s="77">
        <v>96015037.799999997</v>
      </c>
      <c r="K44" s="77">
        <v>5582660.4100000001</v>
      </c>
      <c r="L44" s="77">
        <v>6291838.9199999999</v>
      </c>
      <c r="M44" s="77">
        <v>6097723.6699999999</v>
      </c>
      <c r="N44" s="97">
        <f t="shared" si="0"/>
        <v>113987260.8</v>
      </c>
      <c r="O44" s="545">
        <v>32592</v>
      </c>
      <c r="P44" s="99" t="s">
        <v>114</v>
      </c>
      <c r="Q44" s="95">
        <f t="shared" si="1"/>
        <v>3497.4</v>
      </c>
      <c r="R44" s="100">
        <f t="shared" si="11"/>
        <v>-5.341223986210307E-2</v>
      </c>
      <c r="S44" s="100">
        <f t="shared" si="12"/>
        <v>0.12107870115575124</v>
      </c>
      <c r="T44" s="100">
        <f t="shared" si="13"/>
        <v>-0.15564557674493926</v>
      </c>
      <c r="U44" s="86"/>
      <c r="V44" s="81"/>
    </row>
    <row r="45" spans="1:22" x14ac:dyDescent="0.3">
      <c r="A45" s="82" t="s">
        <v>690</v>
      </c>
      <c r="B45" s="72">
        <v>16992498.169999998</v>
      </c>
      <c r="C45" s="72">
        <v>1573804.72</v>
      </c>
      <c r="D45" s="72">
        <v>1499798.45</v>
      </c>
      <c r="E45" s="72">
        <v>972355.56</v>
      </c>
      <c r="F45" s="72">
        <f t="shared" si="9"/>
        <v>21038456.899999995</v>
      </c>
      <c r="G45" s="74">
        <v>1392</v>
      </c>
      <c r="H45" s="75" t="s">
        <v>114</v>
      </c>
      <c r="I45" s="72">
        <f t="shared" si="10"/>
        <v>15113.833979885054</v>
      </c>
      <c r="J45" s="77">
        <v>17762903.91</v>
      </c>
      <c r="K45" s="77">
        <v>1032799.26</v>
      </c>
      <c r="L45" s="77">
        <v>1163998.19</v>
      </c>
      <c r="M45" s="77">
        <v>1128086.6200000001</v>
      </c>
      <c r="N45" s="97">
        <f t="shared" si="0"/>
        <v>21087787.980000004</v>
      </c>
      <c r="O45" s="545">
        <v>1511</v>
      </c>
      <c r="P45" s="99" t="s">
        <v>114</v>
      </c>
      <c r="Q45" s="95">
        <f t="shared" si="1"/>
        <v>13956.180000000002</v>
      </c>
      <c r="R45" s="100">
        <f t="shared" si="11"/>
        <v>2.3448050507929316E-3</v>
      </c>
      <c r="S45" s="100">
        <f t="shared" si="12"/>
        <v>8.5488505747126436E-2</v>
      </c>
      <c r="T45" s="100">
        <f t="shared" si="13"/>
        <v>-7.6595652792386712E-2</v>
      </c>
      <c r="U45" s="86"/>
      <c r="V45" s="81"/>
    </row>
    <row r="46" spans="1:22" x14ac:dyDescent="0.3">
      <c r="A46" s="82" t="s">
        <v>691</v>
      </c>
      <c r="B46" s="72">
        <v>5157997.07</v>
      </c>
      <c r="C46" s="72">
        <v>1565.36</v>
      </c>
      <c r="D46" s="72">
        <v>549543.93999999994</v>
      </c>
      <c r="E46" s="72">
        <v>203849.19</v>
      </c>
      <c r="F46" s="72">
        <f t="shared" si="9"/>
        <v>5912955.5600000015</v>
      </c>
      <c r="G46" s="74">
        <v>291</v>
      </c>
      <c r="H46" s="75" t="s">
        <v>114</v>
      </c>
      <c r="I46" s="72">
        <f t="shared" si="10"/>
        <v>20319.434914089354</v>
      </c>
      <c r="J46" s="77">
        <v>6208689.21</v>
      </c>
      <c r="K46" s="77">
        <v>360995.57</v>
      </c>
      <c r="L46" s="77">
        <v>406853.69</v>
      </c>
      <c r="M46" s="77">
        <v>394301.48</v>
      </c>
      <c r="N46" s="97">
        <f t="shared" si="0"/>
        <v>7370839.9500000011</v>
      </c>
      <c r="O46" s="545">
        <v>311</v>
      </c>
      <c r="P46" s="99" t="s">
        <v>114</v>
      </c>
      <c r="Q46" s="95">
        <f t="shared" si="1"/>
        <v>23700.450000000004</v>
      </c>
      <c r="R46" s="100">
        <f t="shared" si="11"/>
        <v>0.24655764367016472</v>
      </c>
      <c r="S46" s="100">
        <f t="shared" si="12"/>
        <v>6.8728522336769765E-2</v>
      </c>
      <c r="T46" s="100">
        <f t="shared" si="13"/>
        <v>0.16639316497754958</v>
      </c>
      <c r="U46" s="86"/>
      <c r="V46" s="81"/>
    </row>
    <row r="47" spans="1:22" x14ac:dyDescent="0.3">
      <c r="A47" s="82" t="s">
        <v>692</v>
      </c>
      <c r="B47" s="72">
        <f>2470081.02+0.01</f>
        <v>2470081.0299999998</v>
      </c>
      <c r="C47" s="72">
        <v>621.92999999999995</v>
      </c>
      <c r="D47" s="72">
        <v>240188.77</v>
      </c>
      <c r="E47" s="72">
        <v>237008.83</v>
      </c>
      <c r="F47" s="72">
        <f t="shared" si="9"/>
        <v>2947900.56</v>
      </c>
      <c r="G47" s="74">
        <v>108</v>
      </c>
      <c r="H47" s="75" t="s">
        <v>114</v>
      </c>
      <c r="I47" s="72">
        <f t="shared" si="10"/>
        <v>27295.375555555554</v>
      </c>
      <c r="J47" s="77">
        <v>3143326.19</v>
      </c>
      <c r="K47" s="77">
        <v>182764.31</v>
      </c>
      <c r="L47" s="77">
        <v>205981.3</v>
      </c>
      <c r="M47" s="77">
        <v>199626.38</v>
      </c>
      <c r="N47" s="97">
        <f t="shared" si="0"/>
        <v>3731698.1799999997</v>
      </c>
      <c r="O47" s="545">
        <v>122</v>
      </c>
      <c r="P47" s="99" t="s">
        <v>114</v>
      </c>
      <c r="Q47" s="95">
        <f t="shared" si="1"/>
        <v>30587.69</v>
      </c>
      <c r="R47" s="100">
        <f t="shared" si="11"/>
        <v>0.26588333088141874</v>
      </c>
      <c r="S47" s="100">
        <f t="shared" si="12"/>
        <v>0.12962962962962962</v>
      </c>
      <c r="T47" s="100">
        <f t="shared" si="13"/>
        <v>0.12061803061633802</v>
      </c>
      <c r="U47" s="86"/>
      <c r="V47" s="81"/>
    </row>
    <row r="48" spans="1:22" x14ac:dyDescent="0.3">
      <c r="A48" s="82" t="s">
        <v>693</v>
      </c>
      <c r="B48" s="72">
        <v>2502353.61</v>
      </c>
      <c r="C48" s="72">
        <v>96234.7</v>
      </c>
      <c r="D48" s="72">
        <v>164642.59</v>
      </c>
      <c r="E48" s="72">
        <v>152557.41</v>
      </c>
      <c r="F48" s="72">
        <f t="shared" si="9"/>
        <v>2915788.31</v>
      </c>
      <c r="G48" s="78">
        <v>120000</v>
      </c>
      <c r="H48" s="79" t="s">
        <v>114</v>
      </c>
      <c r="I48" s="72">
        <f t="shared" si="10"/>
        <v>24.298235916666666</v>
      </c>
      <c r="J48" s="77">
        <v>3305312.28</v>
      </c>
      <c r="K48" s="77">
        <v>192182.77</v>
      </c>
      <c r="L48" s="77">
        <v>216596.2</v>
      </c>
      <c r="M48" s="77">
        <v>209913.8</v>
      </c>
      <c r="N48" s="97">
        <f t="shared" si="0"/>
        <v>3924005.05</v>
      </c>
      <c r="O48" s="545">
        <v>141917</v>
      </c>
      <c r="P48" s="99" t="s">
        <v>114</v>
      </c>
      <c r="Q48" s="95">
        <f t="shared" si="1"/>
        <v>27.65</v>
      </c>
      <c r="R48" s="100">
        <f t="shared" si="11"/>
        <v>0.3457784423314324</v>
      </c>
      <c r="S48" s="100">
        <f t="shared" si="12"/>
        <v>0.18264166666666667</v>
      </c>
      <c r="T48" s="100">
        <f t="shared" si="13"/>
        <v>0.13794269241720086</v>
      </c>
      <c r="U48" s="86"/>
      <c r="V48" s="81"/>
    </row>
    <row r="49" spans="1:22" x14ac:dyDescent="0.3">
      <c r="A49" s="82" t="s">
        <v>694</v>
      </c>
      <c r="B49" s="72">
        <v>59331882.919999994</v>
      </c>
      <c r="C49" s="72">
        <v>164129.97</v>
      </c>
      <c r="D49" s="72">
        <v>4862173.9400000004</v>
      </c>
      <c r="E49" s="72">
        <v>3551739.56</v>
      </c>
      <c r="F49" s="72">
        <f t="shared" si="9"/>
        <v>67909926.389999986</v>
      </c>
      <c r="G49" s="74">
        <v>1303702</v>
      </c>
      <c r="H49" s="75" t="s">
        <v>114</v>
      </c>
      <c r="I49" s="72">
        <f t="shared" si="10"/>
        <v>52.090068428214416</v>
      </c>
      <c r="J49" s="77">
        <v>54542595.770000003</v>
      </c>
      <c r="K49" s="77">
        <v>3171303.13</v>
      </c>
      <c r="L49" s="77">
        <v>3574161.24</v>
      </c>
      <c r="M49" s="77">
        <v>3463891.54</v>
      </c>
      <c r="N49" s="97">
        <f t="shared" si="0"/>
        <v>64751951.680000007</v>
      </c>
      <c r="O49" s="545">
        <v>1073474</v>
      </c>
      <c r="P49" s="99" t="s">
        <v>114</v>
      </c>
      <c r="Q49" s="95">
        <f t="shared" si="1"/>
        <v>60.320000000000007</v>
      </c>
      <c r="R49" s="100">
        <f t="shared" si="11"/>
        <v>-4.6502402194695994E-2</v>
      </c>
      <c r="S49" s="100">
        <f t="shared" si="12"/>
        <v>-0.17659557168739481</v>
      </c>
      <c r="T49" s="100">
        <f t="shared" si="13"/>
        <v>0.1579942553373164</v>
      </c>
      <c r="U49" s="86"/>
      <c r="V49" s="81"/>
    </row>
    <row r="50" spans="1:22" x14ac:dyDescent="0.3">
      <c r="A50" s="82" t="s">
        <v>695</v>
      </c>
      <c r="B50" s="72">
        <v>26570116.129999999</v>
      </c>
      <c r="C50" s="72">
        <v>159845.95000000001</v>
      </c>
      <c r="D50" s="72">
        <v>1914370.21</v>
      </c>
      <c r="E50" s="72">
        <v>1537344.87</v>
      </c>
      <c r="F50" s="72">
        <f t="shared" si="9"/>
        <v>30181677.16</v>
      </c>
      <c r="G50" s="74">
        <v>446809</v>
      </c>
      <c r="H50" s="75" t="s">
        <v>114</v>
      </c>
      <c r="I50" s="72">
        <f t="shared" si="10"/>
        <v>67.549393946854252</v>
      </c>
      <c r="J50" s="77">
        <v>28979910.870000001</v>
      </c>
      <c r="K50" s="77">
        <v>1684996.48</v>
      </c>
      <c r="L50" s="77">
        <v>1899045.56</v>
      </c>
      <c r="M50" s="77">
        <v>1840456.38</v>
      </c>
      <c r="N50" s="97">
        <f t="shared" si="0"/>
        <v>34404409.289999999</v>
      </c>
      <c r="O50" s="545">
        <v>457323</v>
      </c>
      <c r="P50" s="99" t="s">
        <v>114</v>
      </c>
      <c r="Q50" s="95">
        <f t="shared" si="1"/>
        <v>75.23</v>
      </c>
      <c r="R50" s="100">
        <f t="shared" si="11"/>
        <v>0.13991045320690187</v>
      </c>
      <c r="S50" s="100">
        <f t="shared" si="12"/>
        <v>2.3531307560948862E-2</v>
      </c>
      <c r="T50" s="100">
        <f t="shared" si="13"/>
        <v>0.11370355238403193</v>
      </c>
      <c r="U50" s="86"/>
      <c r="V50" s="81"/>
    </row>
    <row r="51" spans="1:22" x14ac:dyDescent="0.3">
      <c r="A51" s="82" t="s">
        <v>696</v>
      </c>
      <c r="B51" s="72">
        <f>9434228.79-0.01</f>
        <v>9434228.7799999993</v>
      </c>
      <c r="C51" s="72">
        <v>17985.27</v>
      </c>
      <c r="D51" s="72">
        <v>515771.93</v>
      </c>
      <c r="E51" s="72">
        <v>529508.93999999994</v>
      </c>
      <c r="F51" s="72">
        <f t="shared" si="9"/>
        <v>10497494.919999998</v>
      </c>
      <c r="G51" s="74">
        <v>303552</v>
      </c>
      <c r="H51" s="75" t="s">
        <v>114</v>
      </c>
      <c r="I51" s="72">
        <f t="shared" si="10"/>
        <v>34.582196526460038</v>
      </c>
      <c r="J51" s="77">
        <v>7725831.9100000001</v>
      </c>
      <c r="K51" s="77">
        <v>449207.72</v>
      </c>
      <c r="L51" s="77">
        <v>506271.63</v>
      </c>
      <c r="M51" s="77">
        <v>490652.19</v>
      </c>
      <c r="N51" s="97">
        <f t="shared" si="0"/>
        <v>9171963.4499999993</v>
      </c>
      <c r="O51" s="545">
        <v>302805</v>
      </c>
      <c r="P51" s="99" t="s">
        <v>114</v>
      </c>
      <c r="Q51" s="95">
        <f t="shared" si="1"/>
        <v>30.29</v>
      </c>
      <c r="R51" s="100">
        <f t="shared" si="11"/>
        <v>-0.12627121804789584</v>
      </c>
      <c r="S51" s="100">
        <f t="shared" si="12"/>
        <v>-2.4608633776091082E-3</v>
      </c>
      <c r="T51" s="100">
        <f t="shared" si="13"/>
        <v>-0.12411578666427189</v>
      </c>
      <c r="U51" s="86"/>
      <c r="V51" s="81"/>
    </row>
    <row r="52" spans="1:22" x14ac:dyDescent="0.3">
      <c r="A52" s="82" t="s">
        <v>697</v>
      </c>
      <c r="B52" s="72">
        <v>1458515.8</v>
      </c>
      <c r="C52" s="72">
        <v>12704.66</v>
      </c>
      <c r="D52" s="72">
        <v>58722.86</v>
      </c>
      <c r="E52" s="72">
        <v>67323.570000000007</v>
      </c>
      <c r="F52" s="72">
        <f t="shared" si="9"/>
        <v>1597266.8900000001</v>
      </c>
      <c r="G52" s="74">
        <v>16134</v>
      </c>
      <c r="H52" s="75" t="s">
        <v>114</v>
      </c>
      <c r="I52" s="72">
        <f t="shared" si="10"/>
        <v>99.000055163009804</v>
      </c>
      <c r="J52" s="77">
        <v>1878200.81</v>
      </c>
      <c r="K52" s="77">
        <v>109205.37</v>
      </c>
      <c r="L52" s="77">
        <v>123077.98</v>
      </c>
      <c r="M52" s="77">
        <v>119280.79</v>
      </c>
      <c r="N52" s="97">
        <f t="shared" si="0"/>
        <v>2229764.9500000002</v>
      </c>
      <c r="O52" s="545">
        <v>19247</v>
      </c>
      <c r="P52" s="99" t="s">
        <v>114</v>
      </c>
      <c r="Q52" s="95">
        <f t="shared" si="1"/>
        <v>115.85000000000001</v>
      </c>
      <c r="R52" s="100">
        <f t="shared" si="11"/>
        <v>0.3959877112334057</v>
      </c>
      <c r="S52" s="100">
        <f t="shared" si="12"/>
        <v>0.19294657245568364</v>
      </c>
      <c r="T52" s="100">
        <f t="shared" si="13"/>
        <v>0.170201368163338</v>
      </c>
      <c r="U52" s="86"/>
      <c r="V52" s="81"/>
    </row>
    <row r="53" spans="1:22" x14ac:dyDescent="0.3">
      <c r="A53" s="82" t="s">
        <v>698</v>
      </c>
      <c r="B53" s="72">
        <f>366366.92+0.01</f>
        <v>366366.93</v>
      </c>
      <c r="C53" s="72">
        <v>895.21</v>
      </c>
      <c r="D53" s="72">
        <v>43195.5</v>
      </c>
      <c r="E53" s="72">
        <v>19633.87</v>
      </c>
      <c r="F53" s="72">
        <f t="shared" si="9"/>
        <v>430091.51</v>
      </c>
      <c r="G53" s="74">
        <v>3324</v>
      </c>
      <c r="H53" s="75" t="s">
        <v>114</v>
      </c>
      <c r="I53" s="72">
        <f t="shared" si="10"/>
        <v>129.38974428399519</v>
      </c>
      <c r="J53" s="77">
        <v>416084.41</v>
      </c>
      <c r="K53" s="77">
        <v>24192.65</v>
      </c>
      <c r="L53" s="77">
        <v>27265.9</v>
      </c>
      <c r="M53" s="77">
        <v>26424.69</v>
      </c>
      <c r="N53" s="97">
        <f t="shared" si="0"/>
        <v>493967.65</v>
      </c>
      <c r="O53" s="545">
        <v>4559</v>
      </c>
      <c r="P53" s="99" t="s">
        <v>114</v>
      </c>
      <c r="Q53" s="95">
        <f t="shared" si="1"/>
        <v>108.35000000000001</v>
      </c>
      <c r="R53" s="100">
        <f t="shared" si="11"/>
        <v>0.14851755618240409</v>
      </c>
      <c r="S53" s="100">
        <f t="shared" si="12"/>
        <v>0.37154031287605294</v>
      </c>
      <c r="T53" s="100">
        <f t="shared" si="13"/>
        <v>-0.16260751113175884</v>
      </c>
      <c r="U53" s="86"/>
      <c r="V53" s="81"/>
    </row>
    <row r="54" spans="1:22" x14ac:dyDescent="0.3">
      <c r="A54" s="82" t="s">
        <v>699</v>
      </c>
      <c r="B54" s="72">
        <f>226857.6+0.01</f>
        <v>226857.61000000002</v>
      </c>
      <c r="C54" s="72">
        <v>285.56</v>
      </c>
      <c r="D54" s="72">
        <v>25795.06</v>
      </c>
      <c r="E54" s="72">
        <v>7690.65</v>
      </c>
      <c r="F54" s="72">
        <f t="shared" si="9"/>
        <v>260628.88</v>
      </c>
      <c r="G54" s="74">
        <v>4116</v>
      </c>
      <c r="H54" s="75" t="s">
        <v>114</v>
      </c>
      <c r="I54" s="72">
        <f t="shared" si="10"/>
        <v>63.320913508260446</v>
      </c>
      <c r="J54" s="77">
        <v>255305.18</v>
      </c>
      <c r="K54" s="77">
        <v>14844.36</v>
      </c>
      <c r="L54" s="77">
        <v>16730.080000000002</v>
      </c>
      <c r="M54" s="77">
        <v>16213.92</v>
      </c>
      <c r="N54" s="97">
        <f t="shared" si="0"/>
        <v>303093.53999999998</v>
      </c>
      <c r="O54" s="545">
        <v>4117</v>
      </c>
      <c r="P54" s="99" t="s">
        <v>114</v>
      </c>
      <c r="Q54" s="95">
        <f t="shared" si="1"/>
        <v>73.61999999999999</v>
      </c>
      <c r="R54" s="324">
        <f t="shared" si="11"/>
        <v>0.16293152163336608</v>
      </c>
      <c r="S54" s="100">
        <f t="shared" si="12"/>
        <v>2.4295432458697764E-4</v>
      </c>
      <c r="T54" s="324">
        <f t="shared" si="13"/>
        <v>0.16264905101844418</v>
      </c>
      <c r="U54" s="86"/>
      <c r="V54" s="81"/>
    </row>
    <row r="55" spans="1:22" x14ac:dyDescent="0.3">
      <c r="A55" s="82" t="s">
        <v>700</v>
      </c>
      <c r="B55" s="72">
        <v>428924.95</v>
      </c>
      <c r="C55" s="72">
        <v>46.68</v>
      </c>
      <c r="D55" s="72">
        <v>23136.49</v>
      </c>
      <c r="E55" s="72">
        <v>43705.120000000003</v>
      </c>
      <c r="F55" s="72">
        <f t="shared" si="9"/>
        <v>495813.24</v>
      </c>
      <c r="G55" s="74">
        <v>23009</v>
      </c>
      <c r="H55" s="75" t="s">
        <v>114</v>
      </c>
      <c r="I55" s="72">
        <f t="shared" si="10"/>
        <v>21.5486653048807</v>
      </c>
      <c r="J55" s="77">
        <v>532314.1</v>
      </c>
      <c r="K55" s="77">
        <v>30950.66</v>
      </c>
      <c r="L55" s="77">
        <v>34882.400000000001</v>
      </c>
      <c r="M55" s="77">
        <v>33806.199999999997</v>
      </c>
      <c r="N55" s="97">
        <f t="shared" si="0"/>
        <v>631953.36</v>
      </c>
      <c r="O55" s="545">
        <v>25731</v>
      </c>
      <c r="P55" s="99" t="s">
        <v>114</v>
      </c>
      <c r="Q55" s="95">
        <f t="shared" si="1"/>
        <v>24.56</v>
      </c>
      <c r="R55" s="100">
        <f t="shared" si="11"/>
        <v>0.27457943640230342</v>
      </c>
      <c r="S55" s="100">
        <f t="shared" si="12"/>
        <v>0.1183015341822765</v>
      </c>
      <c r="T55" s="100">
        <f t="shared" si="13"/>
        <v>0.13974576394934501</v>
      </c>
      <c r="U55" s="86"/>
      <c r="V55" s="81"/>
    </row>
    <row r="56" spans="1:22" x14ac:dyDescent="0.3">
      <c r="A56" s="82" t="s">
        <v>701</v>
      </c>
      <c r="B56" s="72">
        <v>29079.8</v>
      </c>
      <c r="C56" s="72">
        <v>2.71</v>
      </c>
      <c r="D56" s="72">
        <v>1380.91</v>
      </c>
      <c r="E56" s="72">
        <v>1381.63</v>
      </c>
      <c r="F56" s="72">
        <f t="shared" ref="F56:F66" si="14">SUM(B56:E56)</f>
        <v>31845.05</v>
      </c>
      <c r="G56" s="74">
        <v>24</v>
      </c>
      <c r="H56" s="75" t="s">
        <v>114</v>
      </c>
      <c r="I56" s="72">
        <f t="shared" ref="I56:I66" si="15">F56/G56</f>
        <v>1326.8770833333333</v>
      </c>
      <c r="J56" s="77">
        <v>88983.84</v>
      </c>
      <c r="K56" s="77">
        <v>5173.84</v>
      </c>
      <c r="L56" s="77">
        <v>5831.09</v>
      </c>
      <c r="M56" s="77">
        <v>5651.18</v>
      </c>
      <c r="N56" s="97">
        <f t="shared" si="0"/>
        <v>105639.94999999998</v>
      </c>
      <c r="O56" s="545">
        <v>65</v>
      </c>
      <c r="P56" s="99" t="s">
        <v>114</v>
      </c>
      <c r="Q56" s="95">
        <f t="shared" si="1"/>
        <v>1625.2299999999998</v>
      </c>
      <c r="R56" s="324">
        <f t="shared" si="11"/>
        <v>2.3173114816902465</v>
      </c>
      <c r="S56" s="324">
        <f t="shared" si="12"/>
        <v>1.7083333333333333</v>
      </c>
      <c r="T56" s="447">
        <f t="shared" si="13"/>
        <v>0.22485347016255261</v>
      </c>
      <c r="U56" s="86"/>
      <c r="V56" s="81"/>
    </row>
    <row r="57" spans="1:22" x14ac:dyDescent="0.3">
      <c r="A57" s="82" t="s">
        <v>664</v>
      </c>
      <c r="B57" s="77">
        <f>36249575.15+0.01</f>
        <v>36249575.159999996</v>
      </c>
      <c r="C57" s="77">
        <v>128861.91</v>
      </c>
      <c r="D57" s="77">
        <v>2842228.86</v>
      </c>
      <c r="E57" s="77">
        <v>1754571.77</v>
      </c>
      <c r="F57" s="72">
        <f t="shared" si="14"/>
        <v>40975237.699999996</v>
      </c>
      <c r="G57" s="74">
        <v>16</v>
      </c>
      <c r="H57" s="75" t="s">
        <v>112</v>
      </c>
      <c r="I57" s="72">
        <f t="shared" si="15"/>
        <v>2560952.3562499997</v>
      </c>
      <c r="J57" s="77">
        <v>27270828.379999999</v>
      </c>
      <c r="K57" s="77">
        <v>1585624.27</v>
      </c>
      <c r="L57" s="77">
        <v>1787049.85</v>
      </c>
      <c r="M57" s="77">
        <v>1731915.95</v>
      </c>
      <c r="N57" s="97">
        <f t="shared" si="0"/>
        <v>32375418.449999999</v>
      </c>
      <c r="O57" s="545">
        <v>15</v>
      </c>
      <c r="P57" s="99" t="s">
        <v>112</v>
      </c>
      <c r="Q57" s="95">
        <f t="shared" si="1"/>
        <v>2158361.23</v>
      </c>
      <c r="R57" s="100">
        <f t="shared" si="11"/>
        <v>-0.20987844690404314</v>
      </c>
      <c r="S57" s="100">
        <f t="shared" si="12"/>
        <v>-6.25E-2</v>
      </c>
      <c r="T57" s="100">
        <f t="shared" si="13"/>
        <v>-0.15720367669764601</v>
      </c>
      <c r="U57" s="86"/>
      <c r="V57" s="81"/>
    </row>
    <row r="58" spans="1:22" x14ac:dyDescent="0.3">
      <c r="A58" s="82" t="s">
        <v>702</v>
      </c>
      <c r="B58" s="72">
        <f>22168267.32+200000</f>
        <v>22368267.32</v>
      </c>
      <c r="C58" s="72">
        <v>90426.58</v>
      </c>
      <c r="D58" s="72">
        <f>1558127.94-200000</f>
        <v>1358127.94</v>
      </c>
      <c r="E58" s="72">
        <v>3497887.26</v>
      </c>
      <c r="F58" s="72">
        <f t="shared" si="14"/>
        <v>27314709.100000001</v>
      </c>
      <c r="G58" s="74">
        <v>1739</v>
      </c>
      <c r="H58" s="75" t="s">
        <v>703</v>
      </c>
      <c r="I58" s="72">
        <f t="shared" si="15"/>
        <v>15707.135767682577</v>
      </c>
      <c r="J58" s="77">
        <v>4372139.1500000004</v>
      </c>
      <c r="K58" s="77">
        <v>254211.93</v>
      </c>
      <c r="L58" s="77">
        <v>286505.07</v>
      </c>
      <c r="M58" s="77">
        <v>277665.84999999998</v>
      </c>
      <c r="N58" s="97">
        <f t="shared" si="0"/>
        <v>5190522</v>
      </c>
      <c r="O58" s="545">
        <v>300</v>
      </c>
      <c r="P58" s="99" t="s">
        <v>703</v>
      </c>
      <c r="Q58" s="95">
        <f t="shared" si="1"/>
        <v>17301.740000000002</v>
      </c>
      <c r="R58" s="100">
        <f t="shared" si="11"/>
        <v>-0.80997337438237627</v>
      </c>
      <c r="S58" s="100">
        <f t="shared" si="12"/>
        <v>-0.82748706152961471</v>
      </c>
      <c r="T58" s="100">
        <f t="shared" si="13"/>
        <v>0.10152100649682558</v>
      </c>
      <c r="U58" s="86"/>
      <c r="V58" s="81"/>
    </row>
    <row r="59" spans="1:22" x14ac:dyDescent="0.3">
      <c r="A59" s="82" t="s">
        <v>704</v>
      </c>
      <c r="B59" s="77">
        <f>6244832.52+0.01</f>
        <v>6244832.5299999993</v>
      </c>
      <c r="C59" s="77">
        <v>106147.87</v>
      </c>
      <c r="D59" s="77">
        <v>543403.74</v>
      </c>
      <c r="E59" s="77">
        <v>260910.51</v>
      </c>
      <c r="F59" s="72">
        <f t="shared" si="14"/>
        <v>7155294.6499999994</v>
      </c>
      <c r="G59" s="74">
        <v>19</v>
      </c>
      <c r="H59" s="75" t="s">
        <v>112</v>
      </c>
      <c r="I59" s="72">
        <f t="shared" si="15"/>
        <v>376594.45526315784</v>
      </c>
      <c r="J59" s="77">
        <v>3374994.49</v>
      </c>
      <c r="K59" s="77">
        <v>196234.35</v>
      </c>
      <c r="L59" s="77">
        <v>221162.46</v>
      </c>
      <c r="M59" s="77">
        <v>214339.17</v>
      </c>
      <c r="N59" s="97">
        <f t="shared" si="0"/>
        <v>4006730.47</v>
      </c>
      <c r="O59" s="545">
        <v>9</v>
      </c>
      <c r="P59" s="99" t="s">
        <v>112</v>
      </c>
      <c r="Q59" s="95">
        <f t="shared" si="1"/>
        <v>445192.27444444445</v>
      </c>
      <c r="R59" s="100">
        <f t="shared" si="11"/>
        <v>-0.44003277768582172</v>
      </c>
      <c r="S59" s="100">
        <f t="shared" si="12"/>
        <v>-0.52631578947368418</v>
      </c>
      <c r="T59" s="100">
        <f t="shared" si="13"/>
        <v>0.18215302488548754</v>
      </c>
      <c r="U59" s="86"/>
      <c r="V59" s="81"/>
    </row>
    <row r="60" spans="1:22" x14ac:dyDescent="0.3">
      <c r="A60" s="82" t="s">
        <v>274</v>
      </c>
      <c r="B60" s="101"/>
      <c r="C60" s="101"/>
      <c r="D60" s="101"/>
      <c r="E60" s="101"/>
      <c r="F60" s="101"/>
      <c r="G60" s="102"/>
      <c r="H60" s="107"/>
      <c r="I60" s="101"/>
      <c r="J60" s="77">
        <v>3909721.27</v>
      </c>
      <c r="K60" s="77">
        <v>227325.29</v>
      </c>
      <c r="L60" s="77">
        <v>256202.95</v>
      </c>
      <c r="M60" s="77">
        <v>248298.6</v>
      </c>
      <c r="N60" s="97">
        <f t="shared" si="0"/>
        <v>4641548.1099999994</v>
      </c>
      <c r="O60" s="545">
        <v>10016</v>
      </c>
      <c r="P60" s="99" t="s">
        <v>109</v>
      </c>
      <c r="Q60" s="95">
        <f t="shared" si="1"/>
        <v>463.41334964057501</v>
      </c>
      <c r="R60" s="108"/>
      <c r="S60" s="108"/>
      <c r="T60" s="108"/>
      <c r="U60" s="86"/>
      <c r="V60" s="81"/>
    </row>
    <row r="61" spans="1:22" x14ac:dyDescent="0.3">
      <c r="A61" s="76" t="s">
        <v>292</v>
      </c>
      <c r="B61" s="104"/>
      <c r="C61" s="104"/>
      <c r="D61" s="104"/>
      <c r="E61" s="104"/>
      <c r="F61" s="101"/>
      <c r="G61" s="102"/>
      <c r="H61" s="107"/>
      <c r="I61" s="101"/>
      <c r="J61" s="77">
        <v>837085.67</v>
      </c>
      <c r="K61" s="77">
        <v>48671.18</v>
      </c>
      <c r="L61" s="77">
        <v>54853.99</v>
      </c>
      <c r="M61" s="77">
        <v>53161.64</v>
      </c>
      <c r="N61" s="97">
        <f t="shared" si="0"/>
        <v>993772.4800000001</v>
      </c>
      <c r="O61" s="545">
        <v>11</v>
      </c>
      <c r="P61" s="99" t="s">
        <v>706</v>
      </c>
      <c r="Q61" s="95">
        <f t="shared" si="1"/>
        <v>90342.952727272743</v>
      </c>
      <c r="R61" s="108"/>
      <c r="S61" s="108"/>
      <c r="T61" s="108"/>
      <c r="U61" s="86"/>
      <c r="V61" s="81"/>
    </row>
    <row r="62" spans="1:22" x14ac:dyDescent="0.3">
      <c r="A62" s="82" t="s">
        <v>705</v>
      </c>
      <c r="B62" s="77">
        <v>9367248.7599999998</v>
      </c>
      <c r="C62" s="77">
        <v>159221.81</v>
      </c>
      <c r="D62" s="77">
        <v>815105.61</v>
      </c>
      <c r="E62" s="77">
        <v>391365.77</v>
      </c>
      <c r="F62" s="72">
        <f t="shared" si="14"/>
        <v>10732941.949999999</v>
      </c>
      <c r="G62" s="74">
        <v>61</v>
      </c>
      <c r="H62" s="75" t="s">
        <v>706</v>
      </c>
      <c r="I62" s="72">
        <f t="shared" si="15"/>
        <v>175949.86803278688</v>
      </c>
      <c r="J62" s="77">
        <v>4417605.2300000004</v>
      </c>
      <c r="K62" s="77">
        <v>256855.49</v>
      </c>
      <c r="L62" s="77">
        <v>289484.45</v>
      </c>
      <c r="M62" s="77">
        <v>280553.31</v>
      </c>
      <c r="N62" s="97">
        <f t="shared" si="0"/>
        <v>5244498.4800000004</v>
      </c>
      <c r="O62" s="545">
        <v>26</v>
      </c>
      <c r="P62" s="99" t="s">
        <v>706</v>
      </c>
      <c r="Q62" s="95">
        <f t="shared" si="1"/>
        <v>201711.48</v>
      </c>
      <c r="R62" s="100">
        <f>(N62-F62)/F62</f>
        <v>-0.51136431144118866</v>
      </c>
      <c r="S62" s="100">
        <f>(O62-G62)/G62</f>
        <v>-0.57377049180327866</v>
      </c>
      <c r="T62" s="100">
        <f>(Q62-I62)/I62</f>
        <v>0.14641450008028797</v>
      </c>
      <c r="U62" s="86"/>
      <c r="V62" s="81"/>
    </row>
    <row r="63" spans="1:22" x14ac:dyDescent="0.3">
      <c r="A63" s="82" t="s">
        <v>707</v>
      </c>
      <c r="B63" s="77">
        <v>9367248.7699999996</v>
      </c>
      <c r="C63" s="77">
        <v>159221.81</v>
      </c>
      <c r="D63" s="77">
        <v>815105.61</v>
      </c>
      <c r="E63" s="77">
        <v>391365.77</v>
      </c>
      <c r="F63" s="72">
        <f t="shared" si="14"/>
        <v>10732941.959999999</v>
      </c>
      <c r="G63" s="74">
        <v>73</v>
      </c>
      <c r="H63" s="75" t="s">
        <v>708</v>
      </c>
      <c r="I63" s="72">
        <f t="shared" si="15"/>
        <v>147026.60219178081</v>
      </c>
      <c r="J63" s="77">
        <v>9207895.7300000004</v>
      </c>
      <c r="K63" s="77">
        <v>535380.25</v>
      </c>
      <c r="L63" s="77">
        <v>603390.86</v>
      </c>
      <c r="M63" s="77">
        <v>584775.11</v>
      </c>
      <c r="N63" s="97">
        <f t="shared" si="0"/>
        <v>10931441.949999999</v>
      </c>
      <c r="O63" s="545">
        <v>65</v>
      </c>
      <c r="P63" s="99" t="s">
        <v>708</v>
      </c>
      <c r="Q63" s="95">
        <f t="shared" si="1"/>
        <v>168176.03</v>
      </c>
      <c r="R63" s="100">
        <f>(N63-F63)/F63</f>
        <v>1.8494462258323834E-2</v>
      </c>
      <c r="S63" s="100">
        <f>(O63-G63)/G63</f>
        <v>-0.1095890410958904</v>
      </c>
      <c r="T63" s="100">
        <f>(Q63-I63)/I63</f>
        <v>0.14384762684396374</v>
      </c>
      <c r="U63" s="86"/>
      <c r="V63" s="81"/>
    </row>
    <row r="64" spans="1:22" x14ac:dyDescent="0.3">
      <c r="A64" s="76" t="s">
        <v>275</v>
      </c>
      <c r="B64" s="101"/>
      <c r="C64" s="101"/>
      <c r="D64" s="101"/>
      <c r="E64" s="101"/>
      <c r="F64" s="101"/>
      <c r="G64" s="102"/>
      <c r="H64" s="107"/>
      <c r="I64" s="101"/>
      <c r="J64" s="77">
        <v>25347457.739999998</v>
      </c>
      <c r="K64" s="77">
        <v>1473792.56</v>
      </c>
      <c r="L64" s="77">
        <v>1661011.91</v>
      </c>
      <c r="M64" s="77">
        <v>1609766.52</v>
      </c>
      <c r="N64" s="97">
        <f t="shared" si="0"/>
        <v>30092028.729999997</v>
      </c>
      <c r="O64" s="545">
        <v>64</v>
      </c>
      <c r="P64" s="99" t="s">
        <v>708</v>
      </c>
      <c r="Q64" s="95">
        <f t="shared" si="1"/>
        <v>470187.94890624995</v>
      </c>
      <c r="R64" s="108"/>
      <c r="S64" s="108"/>
      <c r="T64" s="108"/>
      <c r="U64" s="86"/>
      <c r="V64" s="81"/>
    </row>
    <row r="65" spans="1:22" x14ac:dyDescent="0.3">
      <c r="A65" s="82" t="s">
        <v>709</v>
      </c>
      <c r="B65" s="77">
        <f>6244832.52+0.01</f>
        <v>6244832.5299999993</v>
      </c>
      <c r="C65" s="77">
        <v>106147.87</v>
      </c>
      <c r="D65" s="77">
        <v>543403.74</v>
      </c>
      <c r="E65" s="77">
        <v>260910.51</v>
      </c>
      <c r="F65" s="77">
        <f t="shared" si="14"/>
        <v>7155294.6499999994</v>
      </c>
      <c r="G65" s="78">
        <v>18</v>
      </c>
      <c r="H65" s="79" t="s">
        <v>706</v>
      </c>
      <c r="I65" s="77">
        <f t="shared" si="15"/>
        <v>397516.36944444443</v>
      </c>
      <c r="J65" s="111"/>
      <c r="K65" s="112"/>
      <c r="L65" s="112"/>
      <c r="M65" s="113"/>
      <c r="N65" s="113"/>
      <c r="O65" s="546"/>
      <c r="P65" s="103"/>
      <c r="Q65" s="111"/>
      <c r="R65" s="108"/>
      <c r="S65" s="108"/>
      <c r="T65" s="319"/>
      <c r="U65" s="86"/>
      <c r="V65" s="81"/>
    </row>
    <row r="66" spans="1:22" x14ac:dyDescent="0.3">
      <c r="A66" s="82" t="s">
        <v>710</v>
      </c>
      <c r="B66" s="72">
        <v>73407545.159999996</v>
      </c>
      <c r="C66" s="72">
        <v>14007.2</v>
      </c>
      <c r="D66" s="72">
        <v>6533116.1799999997</v>
      </c>
      <c r="E66" s="72">
        <v>3681833.78</v>
      </c>
      <c r="F66" s="72">
        <f t="shared" si="14"/>
        <v>83636502.319999993</v>
      </c>
      <c r="G66" s="74">
        <v>80</v>
      </c>
      <c r="H66" s="75" t="s">
        <v>124</v>
      </c>
      <c r="I66" s="72">
        <f t="shared" si="15"/>
        <v>1045456.2789999999</v>
      </c>
      <c r="J66" s="77">
        <v>93763600.959999993</v>
      </c>
      <c r="K66" s="77">
        <v>5451753.75</v>
      </c>
      <c r="L66" s="77">
        <v>6144302.8799999999</v>
      </c>
      <c r="M66" s="77">
        <v>5954739.4100000001</v>
      </c>
      <c r="N66" s="97">
        <f t="shared" si="0"/>
        <v>111314396.99999999</v>
      </c>
      <c r="O66" s="545">
        <v>100</v>
      </c>
      <c r="P66" s="99" t="s">
        <v>124</v>
      </c>
      <c r="Q66" s="95">
        <f t="shared" ref="Q66:Q116" si="16">+N66/O66</f>
        <v>1113143.9699999997</v>
      </c>
      <c r="R66" s="100">
        <f>(N66-F66)/F66</f>
        <v>0.3309308006939618</v>
      </c>
      <c r="S66" s="100">
        <f>(O66-G66)/G66</f>
        <v>0.25</v>
      </c>
      <c r="T66" s="100">
        <f>(Q66-I66)/I66</f>
        <v>6.4744640555169389E-2</v>
      </c>
      <c r="U66" s="86"/>
      <c r="V66" s="81"/>
    </row>
    <row r="67" spans="1:22" x14ac:dyDescent="0.3">
      <c r="A67" s="71" t="s">
        <v>291</v>
      </c>
      <c r="B67" s="101"/>
      <c r="C67" s="101"/>
      <c r="D67" s="101"/>
      <c r="E67" s="101"/>
      <c r="F67" s="101"/>
      <c r="G67" s="102"/>
      <c r="H67" s="107"/>
      <c r="I67" s="104"/>
      <c r="J67" s="77">
        <v>510094.82</v>
      </c>
      <c r="K67" s="77">
        <v>29658.75</v>
      </c>
      <c r="L67" s="77">
        <v>33426.370000000003</v>
      </c>
      <c r="M67" s="77">
        <v>32395.1</v>
      </c>
      <c r="N67" s="97">
        <f t="shared" si="0"/>
        <v>605575.04</v>
      </c>
      <c r="O67" s="545">
        <v>50980</v>
      </c>
      <c r="P67" s="99" t="s">
        <v>290</v>
      </c>
      <c r="Q67" s="95">
        <f t="shared" si="16"/>
        <v>11.878678697528443</v>
      </c>
      <c r="R67" s="108"/>
      <c r="S67" s="108"/>
      <c r="T67" s="108"/>
    </row>
    <row r="68" spans="1:22" x14ac:dyDescent="0.3">
      <c r="A68" s="82" t="s">
        <v>712</v>
      </c>
      <c r="B68" s="72">
        <v>1536112.5</v>
      </c>
      <c r="C68" s="72">
        <v>21296.15</v>
      </c>
      <c r="D68" s="72">
        <v>131359.22</v>
      </c>
      <c r="E68" s="72">
        <v>55393.4</v>
      </c>
      <c r="F68" s="72">
        <f>SUM(B68:E68)</f>
        <v>1744161.2699999998</v>
      </c>
      <c r="G68" s="78">
        <v>3</v>
      </c>
      <c r="H68" s="79" t="s">
        <v>706</v>
      </c>
      <c r="I68" s="72">
        <f>F68/G68</f>
        <v>581387.09</v>
      </c>
      <c r="J68" s="77">
        <v>552575.93000000005</v>
      </c>
      <c r="K68" s="77">
        <v>32128.76</v>
      </c>
      <c r="L68" s="77">
        <v>36210.15</v>
      </c>
      <c r="M68" s="77">
        <v>35092.99</v>
      </c>
      <c r="N68" s="97">
        <f t="shared" si="0"/>
        <v>656007.83000000007</v>
      </c>
      <c r="O68" s="545">
        <v>1</v>
      </c>
      <c r="P68" s="99" t="s">
        <v>706</v>
      </c>
      <c r="Q68" s="95">
        <f t="shared" si="16"/>
        <v>656007.83000000007</v>
      </c>
      <c r="R68" s="100">
        <f t="shared" ref="R68:S70" si="17">(N68-F68)/F68</f>
        <v>-0.62388350132324621</v>
      </c>
      <c r="S68" s="100">
        <f t="shared" si="17"/>
        <v>-0.66666666666666663</v>
      </c>
      <c r="T68" s="100">
        <f>(Q68-I68)/I68</f>
        <v>0.12834949603026119</v>
      </c>
    </row>
    <row r="69" spans="1:22" x14ac:dyDescent="0.3">
      <c r="A69" s="82" t="s">
        <v>713</v>
      </c>
      <c r="B69" s="72">
        <f>431496.59-0.02</f>
        <v>431496.57</v>
      </c>
      <c r="C69" s="72">
        <v>265127.53999999998</v>
      </c>
      <c r="D69" s="72">
        <v>54163.9</v>
      </c>
      <c r="E69" s="72">
        <v>289219.02</v>
      </c>
      <c r="F69" s="77">
        <f>SUM(B69:E69)</f>
        <v>1040007.03</v>
      </c>
      <c r="G69" s="78">
        <v>2</v>
      </c>
      <c r="H69" s="79" t="s">
        <v>112</v>
      </c>
      <c r="I69" s="72">
        <f>F69/G69</f>
        <v>520003.51500000001</v>
      </c>
      <c r="J69" s="77">
        <v>504153.47</v>
      </c>
      <c r="K69" s="77">
        <v>29313.3</v>
      </c>
      <c r="L69" s="77">
        <v>33037.040000000001</v>
      </c>
      <c r="M69" s="77">
        <v>32017.78</v>
      </c>
      <c r="N69" s="97">
        <f t="shared" ref="N69:N116" si="18">SUM(J69:M69)</f>
        <v>598521.59000000008</v>
      </c>
      <c r="O69" s="545">
        <v>1</v>
      </c>
      <c r="P69" s="99" t="s">
        <v>112</v>
      </c>
      <c r="Q69" s="95">
        <f t="shared" si="16"/>
        <v>598521.59000000008</v>
      </c>
      <c r="R69" s="100">
        <f t="shared" si="17"/>
        <v>-0.42450236129653846</v>
      </c>
      <c r="S69" s="100">
        <f t="shared" si="17"/>
        <v>-0.5</v>
      </c>
      <c r="T69" s="100">
        <f>(Q69-I69)/I69</f>
        <v>0.15099527740692303</v>
      </c>
    </row>
    <row r="70" spans="1:22" x14ac:dyDescent="0.3">
      <c r="A70" s="82" t="s">
        <v>277</v>
      </c>
      <c r="B70" s="72">
        <v>165702015.60999998</v>
      </c>
      <c r="C70" s="72">
        <v>2874316.99</v>
      </c>
      <c r="D70" s="72">
        <v>17140929.320000004</v>
      </c>
      <c r="E70" s="72">
        <v>12890680.650000004</v>
      </c>
      <c r="F70" s="72">
        <f>SUM(B70:E70)</f>
        <v>198607942.56999999</v>
      </c>
      <c r="G70" s="74">
        <v>81134490</v>
      </c>
      <c r="H70" s="75" t="s">
        <v>116</v>
      </c>
      <c r="I70" s="72">
        <f>F70/G70</f>
        <v>2.4478855116979226</v>
      </c>
      <c r="J70" s="77">
        <v>191638055.81999999</v>
      </c>
      <c r="K70" s="77">
        <v>11142527.359999999</v>
      </c>
      <c r="L70" s="77">
        <v>12557988.880000001</v>
      </c>
      <c r="M70" s="77">
        <v>12170550.949999999</v>
      </c>
      <c r="N70" s="97">
        <f t="shared" si="18"/>
        <v>227509123.00999999</v>
      </c>
      <c r="O70" s="545">
        <v>12138028</v>
      </c>
      <c r="P70" s="99" t="s">
        <v>116</v>
      </c>
      <c r="Q70" s="95">
        <f t="shared" si="16"/>
        <v>18.743499603889529</v>
      </c>
      <c r="R70" s="100">
        <f t="shared" si="17"/>
        <v>0.14551875451714971</v>
      </c>
      <c r="S70" s="100">
        <f t="shared" si="17"/>
        <v>-0.85039620018564244</v>
      </c>
      <c r="T70" s="446">
        <f>(Q70-I70)/I70</f>
        <v>6.657016439011687</v>
      </c>
    </row>
    <row r="71" spans="1:22" x14ac:dyDescent="0.3">
      <c r="A71" s="76" t="s">
        <v>278</v>
      </c>
      <c r="B71" s="101"/>
      <c r="C71" s="101"/>
      <c r="D71" s="101"/>
      <c r="E71" s="101"/>
      <c r="F71" s="101"/>
      <c r="G71" s="102"/>
      <c r="H71" s="107"/>
      <c r="I71" s="101"/>
      <c r="J71" s="77">
        <v>1346631.53</v>
      </c>
      <c r="K71" s="77">
        <v>78298.009999999995</v>
      </c>
      <c r="L71" s="77">
        <v>88244.39</v>
      </c>
      <c r="M71" s="77">
        <v>85521.88</v>
      </c>
      <c r="N71" s="97">
        <f t="shared" si="18"/>
        <v>1598695.81</v>
      </c>
      <c r="O71" s="545">
        <v>53429636</v>
      </c>
      <c r="P71" s="99" t="s">
        <v>116</v>
      </c>
      <c r="Q71" s="95">
        <f t="shared" si="16"/>
        <v>2.9921517900664718E-2</v>
      </c>
      <c r="R71" s="108"/>
      <c r="S71" s="108"/>
      <c r="T71" s="108"/>
    </row>
    <row r="72" spans="1:22" x14ac:dyDescent="0.3">
      <c r="A72" s="82" t="s">
        <v>279</v>
      </c>
      <c r="B72" s="72">
        <v>6674340.6900000004</v>
      </c>
      <c r="C72" s="72">
        <v>486815.6</v>
      </c>
      <c r="D72" s="72">
        <v>665876.44999999995</v>
      </c>
      <c r="E72" s="72">
        <v>447868.77</v>
      </c>
      <c r="F72" s="72">
        <f>SUM(B72:E72)</f>
        <v>8274901.5099999998</v>
      </c>
      <c r="G72" s="74">
        <v>64311</v>
      </c>
      <c r="H72" s="75" t="s">
        <v>109</v>
      </c>
      <c r="I72" s="72">
        <f>F72/G72</f>
        <v>128.67007992411874</v>
      </c>
      <c r="J72" s="77">
        <v>3313365.77</v>
      </c>
      <c r="K72" s="77">
        <v>192651.03</v>
      </c>
      <c r="L72" s="77">
        <v>217123.94</v>
      </c>
      <c r="M72" s="77">
        <v>210425.26</v>
      </c>
      <c r="N72" s="97">
        <f t="shared" si="18"/>
        <v>3933566</v>
      </c>
      <c r="O72" s="545">
        <v>65943</v>
      </c>
      <c r="P72" s="99" t="s">
        <v>109</v>
      </c>
      <c r="Q72" s="95">
        <f t="shared" si="16"/>
        <v>59.651001622613471</v>
      </c>
      <c r="R72" s="100">
        <f>(N72-F72)/F72</f>
        <v>-0.52463893434303843</v>
      </c>
      <c r="S72" s="100">
        <f>(O72-G72)/G72</f>
        <v>2.5376685170499604E-2</v>
      </c>
      <c r="T72" s="446">
        <f>(Q72-I72)/I72</f>
        <v>-0.53640347734460281</v>
      </c>
    </row>
    <row r="73" spans="1:22" x14ac:dyDescent="0.3">
      <c r="A73" s="76" t="s">
        <v>280</v>
      </c>
      <c r="B73" s="101"/>
      <c r="C73" s="101"/>
      <c r="D73" s="101"/>
      <c r="E73" s="101"/>
      <c r="F73" s="101"/>
      <c r="G73" s="102"/>
      <c r="H73" s="107"/>
      <c r="I73" s="101"/>
      <c r="J73" s="77">
        <v>1490677.2</v>
      </c>
      <c r="K73" s="77">
        <v>86673.35</v>
      </c>
      <c r="L73" s="77">
        <v>97683.67</v>
      </c>
      <c r="M73" s="77">
        <v>94669.94</v>
      </c>
      <c r="N73" s="97">
        <f t="shared" si="18"/>
        <v>1769704.16</v>
      </c>
      <c r="O73" s="545">
        <v>1515</v>
      </c>
      <c r="P73" s="99" t="s">
        <v>109</v>
      </c>
      <c r="Q73" s="95">
        <f t="shared" si="16"/>
        <v>1168.1215577557755</v>
      </c>
      <c r="R73" s="108"/>
      <c r="S73" s="108"/>
      <c r="T73" s="108"/>
    </row>
    <row r="74" spans="1:22" x14ac:dyDescent="0.3">
      <c r="A74" s="76" t="s">
        <v>297</v>
      </c>
      <c r="B74" s="101"/>
      <c r="C74" s="101"/>
      <c r="D74" s="101"/>
      <c r="E74" s="101"/>
      <c r="F74" s="101"/>
      <c r="G74" s="102"/>
      <c r="H74" s="107"/>
      <c r="I74" s="101"/>
      <c r="J74" s="77">
        <v>29741954.829999998</v>
      </c>
      <c r="K74" s="77">
        <v>1729304.46</v>
      </c>
      <c r="L74" s="77">
        <v>1948982.09</v>
      </c>
      <c r="M74" s="77">
        <v>1888852.27</v>
      </c>
      <c r="N74" s="97">
        <f t="shared" si="18"/>
        <v>35309093.649999999</v>
      </c>
      <c r="O74" s="545">
        <v>210</v>
      </c>
      <c r="P74" s="99" t="s">
        <v>298</v>
      </c>
      <c r="Q74" s="95">
        <f t="shared" si="16"/>
        <v>168138.54119047619</v>
      </c>
      <c r="R74" s="108"/>
      <c r="S74" s="108"/>
      <c r="T74" s="108"/>
    </row>
    <row r="75" spans="1:22" x14ac:dyDescent="0.3">
      <c r="A75" s="82" t="s">
        <v>714</v>
      </c>
      <c r="B75" s="72">
        <v>4116423.96</v>
      </c>
      <c r="C75" s="72">
        <v>441676.62</v>
      </c>
      <c r="D75" s="72">
        <v>409366.09</v>
      </c>
      <c r="E75" s="72">
        <v>253641.46</v>
      </c>
      <c r="F75" s="72">
        <f>SUM(B75:E75)</f>
        <v>5221108.13</v>
      </c>
      <c r="G75" s="74">
        <v>8033</v>
      </c>
      <c r="H75" s="75" t="s">
        <v>120</v>
      </c>
      <c r="I75" s="72">
        <f>F75/G75</f>
        <v>649.9574418025644</v>
      </c>
      <c r="J75" s="111"/>
      <c r="K75" s="112"/>
      <c r="L75" s="112"/>
      <c r="M75" s="113"/>
      <c r="N75" s="113"/>
      <c r="O75" s="546"/>
      <c r="P75" s="103"/>
      <c r="Q75" s="111"/>
      <c r="R75" s="108"/>
      <c r="S75" s="108"/>
      <c r="T75" s="319"/>
    </row>
    <row r="76" spans="1:22" x14ac:dyDescent="0.3">
      <c r="A76" s="82" t="s">
        <v>276</v>
      </c>
      <c r="B76" s="72">
        <v>8992504.5099999998</v>
      </c>
      <c r="C76" s="72">
        <v>893533.57</v>
      </c>
      <c r="D76" s="72">
        <v>918339.73</v>
      </c>
      <c r="E76" s="72">
        <v>624393.27</v>
      </c>
      <c r="F76" s="72">
        <f>SUM(B76:E76)</f>
        <v>11428771.08</v>
      </c>
      <c r="G76" s="74">
        <v>39</v>
      </c>
      <c r="H76" s="75" t="s">
        <v>112</v>
      </c>
      <c r="I76" s="72">
        <f>F76/G76</f>
        <v>293045.41230769228</v>
      </c>
      <c r="J76" s="77">
        <v>6153929.25</v>
      </c>
      <c r="K76" s="72">
        <v>357811.63</v>
      </c>
      <c r="L76" s="72">
        <v>403265.28000000003</v>
      </c>
      <c r="M76" s="72">
        <v>390823.78</v>
      </c>
      <c r="N76" s="97">
        <f t="shared" si="18"/>
        <v>7305829.9400000004</v>
      </c>
      <c r="O76" s="545">
        <v>20</v>
      </c>
      <c r="P76" s="99" t="s">
        <v>112</v>
      </c>
      <c r="Q76" s="95">
        <f t="shared" si="16"/>
        <v>365291.49700000003</v>
      </c>
      <c r="R76" s="100">
        <f t="shared" ref="R76:S80" si="19">(N76-F76)/F76</f>
        <v>-0.36075104760957377</v>
      </c>
      <c r="S76" s="100">
        <f t="shared" si="19"/>
        <v>-0.48717948717948717</v>
      </c>
      <c r="T76" s="446">
        <f>(Q76-I76)/I76</f>
        <v>0.24653545716133132</v>
      </c>
    </row>
    <row r="77" spans="1:22" x14ac:dyDescent="0.3">
      <c r="A77" s="82" t="s">
        <v>715</v>
      </c>
      <c r="B77" s="77">
        <v>553795013.02999997</v>
      </c>
      <c r="C77" s="77">
        <v>6848356.6899999995</v>
      </c>
      <c r="D77" s="77">
        <v>48100085.599999994</v>
      </c>
      <c r="E77" s="77">
        <v>33402685.139999989</v>
      </c>
      <c r="F77" s="77">
        <f t="shared" ref="F77:F97" si="20">SUM(B77:E77)</f>
        <v>642146140.46000004</v>
      </c>
      <c r="G77" s="78">
        <v>26006885</v>
      </c>
      <c r="H77" s="79" t="s">
        <v>114</v>
      </c>
      <c r="I77" s="77">
        <f t="shared" ref="I77:I97" si="21">F77/G77</f>
        <v>24.691390009222559</v>
      </c>
      <c r="J77" s="77">
        <v>537571203.12</v>
      </c>
      <c r="K77" s="77">
        <v>31256327.530000001</v>
      </c>
      <c r="L77" s="77">
        <v>35226892.509999998</v>
      </c>
      <c r="M77" s="77">
        <v>34140075.630000003</v>
      </c>
      <c r="N77" s="97">
        <f t="shared" si="18"/>
        <v>638194498.78999996</v>
      </c>
      <c r="O77" s="545">
        <v>11900000</v>
      </c>
      <c r="P77" s="99" t="s">
        <v>114</v>
      </c>
      <c r="Q77" s="95">
        <f t="shared" si="16"/>
        <v>53.629789814285708</v>
      </c>
      <c r="R77" s="445">
        <f t="shared" si="19"/>
        <v>-6.1538042838182073E-3</v>
      </c>
      <c r="S77" s="445">
        <f t="shared" si="19"/>
        <v>-0.54242886066516616</v>
      </c>
      <c r="T77" s="448">
        <f>(Q77-I77)/I77</f>
        <v>1.1720036739225403</v>
      </c>
    </row>
    <row r="78" spans="1:22" x14ac:dyDescent="0.3">
      <c r="A78" s="82" t="s">
        <v>716</v>
      </c>
      <c r="B78" s="77">
        <v>73922278.780000001</v>
      </c>
      <c r="C78" s="77">
        <v>949553.61</v>
      </c>
      <c r="D78" s="77">
        <v>7338745.2499999991</v>
      </c>
      <c r="E78" s="77">
        <v>3292884.64</v>
      </c>
      <c r="F78" s="77">
        <f t="shared" si="20"/>
        <v>85503462.280000001</v>
      </c>
      <c r="G78" s="78">
        <v>2020527</v>
      </c>
      <c r="H78" s="79" t="s">
        <v>114</v>
      </c>
      <c r="I78" s="77">
        <f t="shared" si="21"/>
        <v>42.31740643901319</v>
      </c>
      <c r="J78" s="77">
        <v>85926169.890000001</v>
      </c>
      <c r="K78" s="77">
        <v>4996057.26</v>
      </c>
      <c r="L78" s="77">
        <v>5630718.1900000004</v>
      </c>
      <c r="M78" s="77">
        <v>5456999.7800000003</v>
      </c>
      <c r="N78" s="97">
        <f t="shared" si="18"/>
        <v>102009945.12</v>
      </c>
      <c r="O78" s="545">
        <v>2284102</v>
      </c>
      <c r="P78" s="99" t="s">
        <v>114</v>
      </c>
      <c r="Q78" s="95">
        <f t="shared" si="16"/>
        <v>44.660853639636059</v>
      </c>
      <c r="R78" s="445">
        <f t="shared" si="19"/>
        <v>0.19305046134793788</v>
      </c>
      <c r="S78" s="445">
        <f t="shared" si="19"/>
        <v>0.13044864037946535</v>
      </c>
      <c r="T78" s="445">
        <f>(Q78-I78)/I78</f>
        <v>5.5377855067752974E-2</v>
      </c>
    </row>
    <row r="79" spans="1:22" x14ac:dyDescent="0.3">
      <c r="A79" s="82" t="s">
        <v>717</v>
      </c>
      <c r="B79" s="72">
        <v>535404044.75</v>
      </c>
      <c r="C79" s="72">
        <v>9970206.6800000034</v>
      </c>
      <c r="D79" s="72">
        <v>47107394.380000025</v>
      </c>
      <c r="E79" s="72">
        <v>31427445.22000001</v>
      </c>
      <c r="F79" s="72">
        <f t="shared" si="20"/>
        <v>623909091.02999997</v>
      </c>
      <c r="G79" s="74">
        <v>3556889</v>
      </c>
      <c r="H79" s="75" t="s">
        <v>706</v>
      </c>
      <c r="I79" s="72">
        <f t="shared" si="21"/>
        <v>175.40864812761939</v>
      </c>
      <c r="J79" s="77">
        <v>437950389.24000001</v>
      </c>
      <c r="K79" s="72">
        <v>25464014.309999999</v>
      </c>
      <c r="L79" s="72">
        <v>28698768.09</v>
      </c>
      <c r="M79" s="72">
        <v>27813356.300000001</v>
      </c>
      <c r="N79" s="97">
        <f t="shared" si="18"/>
        <v>519926527.94</v>
      </c>
      <c r="O79" s="545">
        <v>3127646</v>
      </c>
      <c r="P79" s="99" t="s">
        <v>706</v>
      </c>
      <c r="Q79" s="95">
        <f t="shared" si="16"/>
        <v>166.2357338202597</v>
      </c>
      <c r="R79" s="100">
        <f t="shared" si="19"/>
        <v>-0.16666300360896663</v>
      </c>
      <c r="S79" s="100">
        <f t="shared" si="19"/>
        <v>-0.12067933522806025</v>
      </c>
      <c r="T79" s="100">
        <f>(Q79-I79)/I79</f>
        <v>-5.2294538526321079E-2</v>
      </c>
    </row>
    <row r="80" spans="1:22" x14ac:dyDescent="0.3">
      <c r="A80" s="82" t="s">
        <v>718</v>
      </c>
      <c r="B80" s="72">
        <v>128612479.65000001</v>
      </c>
      <c r="C80" s="72">
        <v>1367029.22</v>
      </c>
      <c r="D80" s="72">
        <v>5960581.2599999988</v>
      </c>
      <c r="E80" s="72">
        <v>10483161.769999998</v>
      </c>
      <c r="F80" s="72">
        <f t="shared" si="20"/>
        <v>146423251.90000001</v>
      </c>
      <c r="G80" s="74">
        <v>1898346</v>
      </c>
      <c r="H80" s="75" t="s">
        <v>708</v>
      </c>
      <c r="I80" s="72">
        <f t="shared" si="21"/>
        <v>77.132014869786644</v>
      </c>
      <c r="J80" s="77">
        <v>177158016.72999999</v>
      </c>
      <c r="K80" s="72">
        <v>10300605.689999999</v>
      </c>
      <c r="L80" s="72">
        <v>11609115.92</v>
      </c>
      <c r="M80" s="72">
        <v>11250952.529999999</v>
      </c>
      <c r="N80" s="97">
        <f t="shared" si="18"/>
        <v>210318690.86999997</v>
      </c>
      <c r="O80" s="545">
        <v>1976270</v>
      </c>
      <c r="P80" s="99" t="s">
        <v>708</v>
      </c>
      <c r="Q80" s="95">
        <f t="shared" si="16"/>
        <v>106.42204297489714</v>
      </c>
      <c r="R80" s="100">
        <f t="shared" si="19"/>
        <v>0.43637494824686357</v>
      </c>
      <c r="S80" s="100">
        <f t="shared" si="19"/>
        <v>4.1048365261127318E-2</v>
      </c>
      <c r="T80" s="446">
        <f>(Q80-I80)/I80</f>
        <v>0.37973892105058543</v>
      </c>
    </row>
    <row r="81" spans="1:20" x14ac:dyDescent="0.3">
      <c r="A81" s="76" t="s">
        <v>281</v>
      </c>
      <c r="B81" s="101"/>
      <c r="C81" s="101"/>
      <c r="D81" s="101"/>
      <c r="E81" s="101"/>
      <c r="F81" s="101"/>
      <c r="G81" s="102"/>
      <c r="H81" s="107"/>
      <c r="I81" s="101"/>
      <c r="J81" s="77">
        <v>9998372.5099999998</v>
      </c>
      <c r="K81" s="72">
        <v>581341.42000000004</v>
      </c>
      <c r="L81" s="72">
        <v>655190.59</v>
      </c>
      <c r="M81" s="72">
        <v>634976.71</v>
      </c>
      <c r="N81" s="97">
        <f t="shared" si="18"/>
        <v>11869881.23</v>
      </c>
      <c r="O81" s="545">
        <v>36300</v>
      </c>
      <c r="P81" s="99" t="s">
        <v>120</v>
      </c>
      <c r="Q81" s="95">
        <f t="shared" si="16"/>
        <v>326.99397327823692</v>
      </c>
      <c r="R81" s="108"/>
      <c r="S81" s="108"/>
      <c r="T81" s="108"/>
    </row>
    <row r="82" spans="1:20" x14ac:dyDescent="0.3">
      <c r="A82" s="82" t="s">
        <v>719</v>
      </c>
      <c r="B82" s="72">
        <v>343772115.96000004</v>
      </c>
      <c r="C82" s="72">
        <v>13915775.240000002</v>
      </c>
      <c r="D82" s="72">
        <v>29289732.670000002</v>
      </c>
      <c r="E82" s="72">
        <v>22126049.699999992</v>
      </c>
      <c r="F82" s="72">
        <f t="shared" si="20"/>
        <v>409103673.57000005</v>
      </c>
      <c r="G82" s="74">
        <v>454890</v>
      </c>
      <c r="H82" s="75" t="s">
        <v>114</v>
      </c>
      <c r="I82" s="72">
        <f t="shared" si="21"/>
        <v>899.34637730000668</v>
      </c>
      <c r="J82" s="77">
        <v>363384135.75999999</v>
      </c>
      <c r="K82" s="77">
        <v>21128463.539999999</v>
      </c>
      <c r="L82" s="77">
        <v>23812462.07</v>
      </c>
      <c r="M82" s="77">
        <v>23077802.170000002</v>
      </c>
      <c r="N82" s="97">
        <f t="shared" si="18"/>
        <v>431402863.54000002</v>
      </c>
      <c r="O82" s="545">
        <v>472562</v>
      </c>
      <c r="P82" s="99" t="s">
        <v>114</v>
      </c>
      <c r="Q82" s="95">
        <f t="shared" si="16"/>
        <v>912.90214519999495</v>
      </c>
      <c r="R82" s="100">
        <f t="shared" ref="R82:R87" si="22">(N82-F82)/F82</f>
        <v>5.4507430293667225E-2</v>
      </c>
      <c r="S82" s="100">
        <f t="shared" ref="S82:S87" si="23">(O82-G82)/G82</f>
        <v>3.8848952494009541E-2</v>
      </c>
      <c r="T82" s="100">
        <f t="shared" ref="T82:T87" si="24">(Q82-I82)/I82</f>
        <v>1.5072910996411669E-2</v>
      </c>
    </row>
    <row r="83" spans="1:20" x14ac:dyDescent="0.3">
      <c r="A83" s="82" t="s">
        <v>720</v>
      </c>
      <c r="B83" s="72">
        <v>9211533.7599999998</v>
      </c>
      <c r="C83" s="72">
        <v>85.94</v>
      </c>
      <c r="D83" s="72">
        <v>171074.02</v>
      </c>
      <c r="E83" s="72">
        <v>438476.28</v>
      </c>
      <c r="F83" s="72">
        <f t="shared" si="20"/>
        <v>9821169.9999999981</v>
      </c>
      <c r="G83" s="74">
        <v>589</v>
      </c>
      <c r="H83" s="75" t="s">
        <v>721</v>
      </c>
      <c r="I83" s="72">
        <f t="shared" si="21"/>
        <v>16674.312393887943</v>
      </c>
      <c r="J83" s="77">
        <v>7767280.1299999999</v>
      </c>
      <c r="K83" s="77">
        <v>451617.67</v>
      </c>
      <c r="L83" s="77">
        <v>508987.72</v>
      </c>
      <c r="M83" s="77">
        <v>493284.48</v>
      </c>
      <c r="N83" s="97">
        <f t="shared" si="18"/>
        <v>9221170</v>
      </c>
      <c r="O83" s="545">
        <v>469</v>
      </c>
      <c r="P83" s="99" t="s">
        <v>721</v>
      </c>
      <c r="Q83" s="95">
        <f t="shared" si="16"/>
        <v>19661.343283582089</v>
      </c>
      <c r="R83" s="100">
        <f t="shared" si="22"/>
        <v>-6.1092517490278476E-2</v>
      </c>
      <c r="S83" s="100">
        <f t="shared" si="23"/>
        <v>-0.2037351443123939</v>
      </c>
      <c r="T83" s="100">
        <f t="shared" si="24"/>
        <v>0.17913967419664381</v>
      </c>
    </row>
    <row r="84" spans="1:20" x14ac:dyDescent="0.3">
      <c r="A84" s="82" t="s">
        <v>722</v>
      </c>
      <c r="B84" s="72">
        <v>21868495.010000002</v>
      </c>
      <c r="C84" s="72">
        <v>4138.24</v>
      </c>
      <c r="D84" s="72">
        <v>1175977.3600000001</v>
      </c>
      <c r="E84" s="72">
        <v>4837608.2699999996</v>
      </c>
      <c r="F84" s="72">
        <f t="shared" si="20"/>
        <v>27886218.879999999</v>
      </c>
      <c r="G84" s="74">
        <v>949035</v>
      </c>
      <c r="H84" s="75" t="s">
        <v>723</v>
      </c>
      <c r="I84" s="72">
        <f t="shared" si="21"/>
        <v>29.383762326995313</v>
      </c>
      <c r="J84" s="77">
        <v>23998949.32</v>
      </c>
      <c r="K84" s="77">
        <v>1395385.42</v>
      </c>
      <c r="L84" s="77">
        <v>1572644.52</v>
      </c>
      <c r="M84" s="77">
        <v>1524125.44</v>
      </c>
      <c r="N84" s="97">
        <f t="shared" si="18"/>
        <v>28491104.700000003</v>
      </c>
      <c r="O84" s="545">
        <v>884870</v>
      </c>
      <c r="P84" s="99" t="s">
        <v>723</v>
      </c>
      <c r="Q84" s="95">
        <f t="shared" si="16"/>
        <v>32.198068303818644</v>
      </c>
      <c r="R84" s="100">
        <f t="shared" si="22"/>
        <v>2.1691209647422952E-2</v>
      </c>
      <c r="S84" s="100">
        <f t="shared" si="23"/>
        <v>-6.7610783585431516E-2</v>
      </c>
      <c r="T84" s="100">
        <f t="shared" si="24"/>
        <v>9.5777591225538347E-2</v>
      </c>
    </row>
    <row r="85" spans="1:20" x14ac:dyDescent="0.3">
      <c r="A85" s="82" t="s">
        <v>724</v>
      </c>
      <c r="B85" s="72">
        <v>2183294.19</v>
      </c>
      <c r="C85" s="72">
        <v>3960.41</v>
      </c>
      <c r="D85" s="72">
        <v>91189.92</v>
      </c>
      <c r="E85" s="72">
        <v>156788.31</v>
      </c>
      <c r="F85" s="72">
        <f t="shared" si="20"/>
        <v>2435232.83</v>
      </c>
      <c r="G85" s="74">
        <v>50</v>
      </c>
      <c r="H85" s="75" t="s">
        <v>114</v>
      </c>
      <c r="I85" s="72">
        <f t="shared" si="21"/>
        <v>48704.656600000002</v>
      </c>
      <c r="J85" s="77">
        <v>1610851.39</v>
      </c>
      <c r="K85" s="77">
        <v>93660.71</v>
      </c>
      <c r="L85" s="77">
        <v>105558.65</v>
      </c>
      <c r="M85" s="77">
        <v>102301.96</v>
      </c>
      <c r="N85" s="97">
        <f t="shared" si="18"/>
        <v>1912372.7099999997</v>
      </c>
      <c r="O85" s="545">
        <v>33</v>
      </c>
      <c r="P85" s="99" t="s">
        <v>114</v>
      </c>
      <c r="Q85" s="95">
        <f t="shared" si="16"/>
        <v>57950.688181818172</v>
      </c>
      <c r="R85" s="100">
        <f t="shared" si="22"/>
        <v>-0.21470641885195033</v>
      </c>
      <c r="S85" s="100">
        <f t="shared" si="23"/>
        <v>-0.34</v>
      </c>
      <c r="T85" s="100">
        <f t="shared" si="24"/>
        <v>0.18983875931522673</v>
      </c>
    </row>
    <row r="86" spans="1:20" x14ac:dyDescent="0.3">
      <c r="A86" s="82" t="s">
        <v>725</v>
      </c>
      <c r="B86" s="72">
        <v>7141492.6900000004</v>
      </c>
      <c r="C86" s="72">
        <v>7359.4</v>
      </c>
      <c r="D86" s="72">
        <v>342680.33</v>
      </c>
      <c r="E86" s="72">
        <v>685165.66</v>
      </c>
      <c r="F86" s="72">
        <f t="shared" si="20"/>
        <v>8176698.080000001</v>
      </c>
      <c r="G86" s="74">
        <v>5</v>
      </c>
      <c r="H86" s="75" t="s">
        <v>114</v>
      </c>
      <c r="I86" s="72">
        <f t="shared" si="21"/>
        <v>1635339.6160000002</v>
      </c>
      <c r="J86" s="77">
        <v>7392887.5199999996</v>
      </c>
      <c r="K86" s="77">
        <v>429849.13</v>
      </c>
      <c r="L86" s="77">
        <v>484453.88</v>
      </c>
      <c r="M86" s="77">
        <v>469507.55</v>
      </c>
      <c r="N86" s="97">
        <f t="shared" si="18"/>
        <v>8776698.0800000001</v>
      </c>
      <c r="O86" s="545">
        <v>5</v>
      </c>
      <c r="P86" s="99" t="s">
        <v>114</v>
      </c>
      <c r="Q86" s="95">
        <f t="shared" si="16"/>
        <v>1755339.6159999999</v>
      </c>
      <c r="R86" s="100">
        <f t="shared" si="22"/>
        <v>7.3379253352595236E-2</v>
      </c>
      <c r="S86" s="100">
        <f t="shared" si="23"/>
        <v>0</v>
      </c>
      <c r="T86" s="100">
        <f t="shared" si="24"/>
        <v>7.3379253352595208E-2</v>
      </c>
    </row>
    <row r="87" spans="1:20" x14ac:dyDescent="0.3">
      <c r="A87" s="82" t="s">
        <v>726</v>
      </c>
      <c r="B87" s="72">
        <v>484373.67</v>
      </c>
      <c r="C87" s="72">
        <v>12.71</v>
      </c>
      <c r="D87" s="72">
        <v>21362.69</v>
      </c>
      <c r="E87" s="72">
        <v>41389.300000000003</v>
      </c>
      <c r="F87" s="72">
        <f t="shared" si="20"/>
        <v>547138.37</v>
      </c>
      <c r="G87" s="74">
        <v>10891</v>
      </c>
      <c r="H87" s="75" t="s">
        <v>114</v>
      </c>
      <c r="I87" s="72">
        <f t="shared" si="21"/>
        <v>50.237661371774863</v>
      </c>
      <c r="J87" s="77">
        <v>521876.24</v>
      </c>
      <c r="K87" s="77">
        <v>30343.759999999998</v>
      </c>
      <c r="L87" s="77">
        <v>34198.410000000003</v>
      </c>
      <c r="M87" s="77">
        <v>33143.32</v>
      </c>
      <c r="N87" s="97">
        <f t="shared" si="18"/>
        <v>619561.73</v>
      </c>
      <c r="O87" s="545">
        <v>13507</v>
      </c>
      <c r="P87" s="99" t="s">
        <v>114</v>
      </c>
      <c r="Q87" s="95">
        <f t="shared" si="16"/>
        <v>45.869677204412525</v>
      </c>
      <c r="R87" s="100">
        <f t="shared" si="22"/>
        <v>0.1323675398601637</v>
      </c>
      <c r="S87" s="100">
        <f t="shared" si="23"/>
        <v>0.24019832889541823</v>
      </c>
      <c r="T87" s="100">
        <f t="shared" si="24"/>
        <v>-8.6946407298656853E-2</v>
      </c>
    </row>
    <row r="88" spans="1:20" x14ac:dyDescent="0.3">
      <c r="A88" s="76" t="s">
        <v>743</v>
      </c>
      <c r="B88" s="101"/>
      <c r="C88" s="101"/>
      <c r="D88" s="101"/>
      <c r="E88" s="101"/>
      <c r="F88" s="101"/>
      <c r="G88" s="102"/>
      <c r="H88" s="107"/>
      <c r="I88" s="101"/>
      <c r="J88" s="77">
        <v>2816757.06</v>
      </c>
      <c r="K88" s="77">
        <v>163776.41</v>
      </c>
      <c r="L88" s="77">
        <v>184581.31</v>
      </c>
      <c r="M88" s="77">
        <v>178886.63</v>
      </c>
      <c r="N88" s="97">
        <f t="shared" si="18"/>
        <v>3344001.41</v>
      </c>
      <c r="O88" s="545">
        <v>521</v>
      </c>
      <c r="P88" s="99" t="s">
        <v>120</v>
      </c>
      <c r="Q88" s="95">
        <f t="shared" si="16"/>
        <v>6418.4288099808064</v>
      </c>
      <c r="R88" s="108"/>
      <c r="S88" s="108"/>
      <c r="T88" s="108"/>
    </row>
    <row r="89" spans="1:20" x14ac:dyDescent="0.3">
      <c r="A89" s="82" t="s">
        <v>727</v>
      </c>
      <c r="B89" s="72">
        <v>278114.89</v>
      </c>
      <c r="C89" s="72">
        <v>10.47</v>
      </c>
      <c r="D89" s="72">
        <v>14283.77</v>
      </c>
      <c r="E89" s="72">
        <v>33555.67</v>
      </c>
      <c r="F89" s="72">
        <f t="shared" si="20"/>
        <v>325964.79999999999</v>
      </c>
      <c r="G89" s="74">
        <v>2227</v>
      </c>
      <c r="H89" s="75" t="s">
        <v>120</v>
      </c>
      <c r="I89" s="72">
        <f t="shared" si="21"/>
        <v>146.36946564885497</v>
      </c>
      <c r="J89" s="113"/>
      <c r="K89" s="112"/>
      <c r="L89" s="112"/>
      <c r="M89" s="113"/>
      <c r="N89" s="113"/>
      <c r="O89" s="546"/>
      <c r="P89" s="103"/>
      <c r="Q89" s="111"/>
      <c r="R89" s="108"/>
      <c r="S89" s="108"/>
      <c r="T89" s="319"/>
    </row>
    <row r="90" spans="1:20" x14ac:dyDescent="0.3">
      <c r="A90" s="82" t="s">
        <v>728</v>
      </c>
      <c r="B90" s="72">
        <v>9757260.1899999995</v>
      </c>
      <c r="C90" s="72">
        <v>16056.12</v>
      </c>
      <c r="D90" s="72">
        <v>535200.98</v>
      </c>
      <c r="E90" s="72">
        <v>983603.06</v>
      </c>
      <c r="F90" s="72">
        <f t="shared" si="20"/>
        <v>11292120.35</v>
      </c>
      <c r="G90" s="74">
        <v>22</v>
      </c>
      <c r="H90" s="75" t="s">
        <v>112</v>
      </c>
      <c r="I90" s="72">
        <f t="shared" si="21"/>
        <v>513278.19772727269</v>
      </c>
      <c r="J90" s="77">
        <v>10347269.140000001</v>
      </c>
      <c r="K90" s="77">
        <v>601627.53</v>
      </c>
      <c r="L90" s="77">
        <v>678053.69</v>
      </c>
      <c r="M90" s="77">
        <v>657134.43999999994</v>
      </c>
      <c r="N90" s="97">
        <f t="shared" si="18"/>
        <v>12284084.799999999</v>
      </c>
      <c r="O90" s="545">
        <v>22</v>
      </c>
      <c r="P90" s="99" t="s">
        <v>112</v>
      </c>
      <c r="Q90" s="95">
        <f t="shared" si="16"/>
        <v>558367.49090909085</v>
      </c>
      <c r="R90" s="100">
        <f t="shared" ref="R90:R95" si="25">(N90-F90)/F90</f>
        <v>8.7845720666623897E-2</v>
      </c>
      <c r="S90" s="100">
        <f t="shared" ref="S90:S95" si="26">(O90-G90)/G90</f>
        <v>0</v>
      </c>
      <c r="T90" s="100">
        <f t="shared" ref="T90:T95" si="27">(Q90-I90)/I90</f>
        <v>8.7845720666623911E-2</v>
      </c>
    </row>
    <row r="91" spans="1:20" x14ac:dyDescent="0.3">
      <c r="A91" s="82" t="s">
        <v>729</v>
      </c>
      <c r="B91" s="72">
        <v>145119562.31999999</v>
      </c>
      <c r="C91" s="72">
        <v>312973.59999999998</v>
      </c>
      <c r="D91" s="72">
        <v>3573479.39</v>
      </c>
      <c r="E91" s="72">
        <v>29267791.32</v>
      </c>
      <c r="F91" s="72">
        <f t="shared" si="20"/>
        <v>178273806.62999997</v>
      </c>
      <c r="G91" s="74">
        <v>310337</v>
      </c>
      <c r="H91" s="75" t="s">
        <v>120</v>
      </c>
      <c r="I91" s="72">
        <f t="shared" si="21"/>
        <v>574.45231032716038</v>
      </c>
      <c r="J91" s="77">
        <v>137337051.22999999</v>
      </c>
      <c r="K91" s="72">
        <v>7985271.2199999997</v>
      </c>
      <c r="L91" s="72">
        <v>8999659.0500000007</v>
      </c>
      <c r="M91" s="72">
        <v>8722002.3800000008</v>
      </c>
      <c r="N91" s="97">
        <f t="shared" si="18"/>
        <v>163043983.88</v>
      </c>
      <c r="O91" s="545">
        <v>320174</v>
      </c>
      <c r="P91" s="99" t="s">
        <v>120</v>
      </c>
      <c r="Q91" s="95">
        <f t="shared" si="16"/>
        <v>509.23555279316872</v>
      </c>
      <c r="R91" s="100">
        <f t="shared" si="25"/>
        <v>-8.5429391102916474E-2</v>
      </c>
      <c r="S91" s="100">
        <f t="shared" si="26"/>
        <v>3.1697799488942663E-2</v>
      </c>
      <c r="T91" s="100">
        <f t="shared" si="27"/>
        <v>-0.11352858429074748</v>
      </c>
    </row>
    <row r="92" spans="1:20" x14ac:dyDescent="0.3">
      <c r="A92" s="82" t="s">
        <v>730</v>
      </c>
      <c r="B92" s="72">
        <v>21218651.459999997</v>
      </c>
      <c r="C92" s="72">
        <v>173.59</v>
      </c>
      <c r="D92" s="72">
        <v>471491.99</v>
      </c>
      <c r="E92" s="72">
        <v>4559967.91</v>
      </c>
      <c r="F92" s="72">
        <f t="shared" si="20"/>
        <v>26250284.949999996</v>
      </c>
      <c r="G92" s="74">
        <v>1718</v>
      </c>
      <c r="H92" s="75" t="s">
        <v>731</v>
      </c>
      <c r="I92" s="72">
        <f t="shared" si="21"/>
        <v>15279.560506402791</v>
      </c>
      <c r="J92" s="77">
        <v>23306370.18</v>
      </c>
      <c r="K92" s="72">
        <v>1355116.37</v>
      </c>
      <c r="L92" s="72">
        <v>1527260</v>
      </c>
      <c r="M92" s="72">
        <v>1480141.12</v>
      </c>
      <c r="N92" s="97">
        <f t="shared" si="18"/>
        <v>27668887.670000002</v>
      </c>
      <c r="O92" s="545">
        <v>1232</v>
      </c>
      <c r="P92" s="99" t="s">
        <v>731</v>
      </c>
      <c r="Q92" s="95">
        <f t="shared" si="16"/>
        <v>22458.512719155846</v>
      </c>
      <c r="R92" s="100">
        <f t="shared" si="25"/>
        <v>5.4041421748452542E-2</v>
      </c>
      <c r="S92" s="100">
        <f t="shared" si="26"/>
        <v>-0.28288707799767171</v>
      </c>
      <c r="T92" s="446">
        <f t="shared" si="27"/>
        <v>0.46984022935376746</v>
      </c>
    </row>
    <row r="93" spans="1:20" x14ac:dyDescent="0.3">
      <c r="A93" s="82" t="s">
        <v>732</v>
      </c>
      <c r="B93" s="72">
        <v>27361327.580000002</v>
      </c>
      <c r="C93" s="72">
        <v>129.5</v>
      </c>
      <c r="D93" s="72">
        <v>526588.36</v>
      </c>
      <c r="E93" s="72">
        <v>5933749.5600000005</v>
      </c>
      <c r="F93" s="72">
        <f t="shared" si="20"/>
        <v>33821795</v>
      </c>
      <c r="G93" s="74">
        <v>28</v>
      </c>
      <c r="H93" s="75" t="s">
        <v>733</v>
      </c>
      <c r="I93" s="72">
        <f t="shared" si="21"/>
        <v>1207921.25</v>
      </c>
      <c r="J93" s="77">
        <v>27696685.539999999</v>
      </c>
      <c r="K93" s="72">
        <v>1610385.14</v>
      </c>
      <c r="L93" s="72">
        <v>1814956.16</v>
      </c>
      <c r="M93" s="72">
        <v>1758961.29</v>
      </c>
      <c r="N93" s="97">
        <f t="shared" si="18"/>
        <v>32880988.129999999</v>
      </c>
      <c r="O93" s="545">
        <v>79</v>
      </c>
      <c r="P93" s="99" t="s">
        <v>733</v>
      </c>
      <c r="Q93" s="95">
        <f t="shared" si="16"/>
        <v>416215.03962025314</v>
      </c>
      <c r="R93" s="100">
        <f t="shared" si="25"/>
        <v>-2.7816586020937121E-2</v>
      </c>
      <c r="S93" s="100">
        <f t="shared" si="26"/>
        <v>1.8214285714285714</v>
      </c>
      <c r="T93" s="446">
        <f t="shared" si="27"/>
        <v>-0.65542866339982586</v>
      </c>
    </row>
    <row r="94" spans="1:20" x14ac:dyDescent="0.3">
      <c r="A94" s="82" t="s">
        <v>734</v>
      </c>
      <c r="B94" s="72">
        <v>14742300.43</v>
      </c>
      <c r="C94" s="72">
        <v>4733941.7599999998</v>
      </c>
      <c r="D94" s="72">
        <v>231755.1</v>
      </c>
      <c r="E94" s="72">
        <v>3176855.94</v>
      </c>
      <c r="F94" s="72">
        <f t="shared" si="20"/>
        <v>22884853.23</v>
      </c>
      <c r="G94" s="74">
        <v>38941</v>
      </c>
      <c r="H94" s="75" t="s">
        <v>120</v>
      </c>
      <c r="I94" s="72">
        <f t="shared" si="21"/>
        <v>587.68016306720426</v>
      </c>
      <c r="J94" s="77">
        <v>12283307.67</v>
      </c>
      <c r="K94" s="72">
        <v>714195.79</v>
      </c>
      <c r="L94" s="72">
        <v>804921.76</v>
      </c>
      <c r="M94" s="72">
        <v>780088.39</v>
      </c>
      <c r="N94" s="97">
        <f t="shared" si="18"/>
        <v>14582513.610000001</v>
      </c>
      <c r="O94" s="545">
        <v>25541</v>
      </c>
      <c r="P94" s="99" t="s">
        <v>120</v>
      </c>
      <c r="Q94" s="95">
        <f t="shared" si="16"/>
        <v>570.94528835989195</v>
      </c>
      <c r="R94" s="100">
        <f t="shared" si="25"/>
        <v>-0.36278754058673063</v>
      </c>
      <c r="S94" s="100">
        <f t="shared" si="26"/>
        <v>-0.34411032074163478</v>
      </c>
      <c r="T94" s="100">
        <f t="shared" si="27"/>
        <v>-2.8476160604043725E-2</v>
      </c>
    </row>
    <row r="95" spans="1:20" x14ac:dyDescent="0.3">
      <c r="A95" s="82" t="s">
        <v>269</v>
      </c>
      <c r="B95" s="72">
        <v>44863554.869999982</v>
      </c>
      <c r="C95" s="72">
        <v>768957.5</v>
      </c>
      <c r="D95" s="72">
        <v>4877124.7</v>
      </c>
      <c r="E95" s="72">
        <v>1845561.01</v>
      </c>
      <c r="F95" s="72">
        <f t="shared" si="20"/>
        <v>52355198.079999983</v>
      </c>
      <c r="G95" s="74">
        <v>83153</v>
      </c>
      <c r="H95" s="75" t="s">
        <v>120</v>
      </c>
      <c r="I95" s="72">
        <f t="shared" si="21"/>
        <v>629.62488521159764</v>
      </c>
      <c r="J95" s="77">
        <v>69276400.290000007</v>
      </c>
      <c r="K95" s="72">
        <v>4027979.63</v>
      </c>
      <c r="L95" s="72">
        <v>4539663.38</v>
      </c>
      <c r="M95" s="72">
        <v>4399606.0999999996</v>
      </c>
      <c r="N95" s="97">
        <f t="shared" si="18"/>
        <v>82243649.399999991</v>
      </c>
      <c r="O95" s="545">
        <v>77631</v>
      </c>
      <c r="P95" s="99" t="s">
        <v>120</v>
      </c>
      <c r="Q95" s="95">
        <f t="shared" si="16"/>
        <v>1059.4176218263322</v>
      </c>
      <c r="R95" s="100">
        <f t="shared" si="25"/>
        <v>0.57087839252044748</v>
      </c>
      <c r="S95" s="100">
        <f t="shared" si="26"/>
        <v>-6.6407706276382095E-2</v>
      </c>
      <c r="T95" s="446">
        <f t="shared" si="27"/>
        <v>0.68261713713919414</v>
      </c>
    </row>
    <row r="96" spans="1:20" x14ac:dyDescent="0.3">
      <c r="A96" s="82" t="s">
        <v>735</v>
      </c>
      <c r="B96" s="72">
        <v>6491648.9199999999</v>
      </c>
      <c r="C96" s="72">
        <v>143387.78</v>
      </c>
      <c r="D96" s="72">
        <v>469440.92</v>
      </c>
      <c r="E96" s="72">
        <v>407791.34</v>
      </c>
      <c r="F96" s="72">
        <f t="shared" si="20"/>
        <v>7512268.96</v>
      </c>
      <c r="G96" s="74">
        <v>1564</v>
      </c>
      <c r="H96" s="75" t="s">
        <v>120</v>
      </c>
      <c r="I96" s="72">
        <f t="shared" si="21"/>
        <v>4803.241023017903</v>
      </c>
      <c r="J96" s="111"/>
      <c r="K96" s="112"/>
      <c r="L96" s="112"/>
      <c r="M96" s="113"/>
      <c r="N96" s="113"/>
      <c r="O96" s="546"/>
      <c r="P96" s="103"/>
      <c r="Q96" s="111"/>
      <c r="R96" s="108"/>
      <c r="S96" s="108"/>
      <c r="T96" s="108"/>
    </row>
    <row r="97" spans="1:20" x14ac:dyDescent="0.3">
      <c r="A97" s="82" t="s">
        <v>736</v>
      </c>
      <c r="B97" s="72">
        <v>21210485.719999999</v>
      </c>
      <c r="C97" s="72">
        <v>939.77</v>
      </c>
      <c r="D97" s="72">
        <v>609436.54</v>
      </c>
      <c r="E97" s="72">
        <v>11117469.1</v>
      </c>
      <c r="F97" s="72">
        <f t="shared" si="20"/>
        <v>32938331.129999995</v>
      </c>
      <c r="G97" s="74">
        <v>2593</v>
      </c>
      <c r="H97" s="75" t="s">
        <v>733</v>
      </c>
      <c r="I97" s="72">
        <f t="shared" si="21"/>
        <v>12702.788711916697</v>
      </c>
      <c r="J97" s="77">
        <v>25183179.18</v>
      </c>
      <c r="K97" s="72">
        <v>1464240.82</v>
      </c>
      <c r="L97" s="72">
        <v>1650246.78</v>
      </c>
      <c r="M97" s="72">
        <v>1599333.51</v>
      </c>
      <c r="N97" s="97">
        <f t="shared" si="18"/>
        <v>29897000.290000003</v>
      </c>
      <c r="O97" s="545">
        <v>2280</v>
      </c>
      <c r="P97" s="99" t="s">
        <v>733</v>
      </c>
      <c r="Q97" s="95">
        <f t="shared" si="16"/>
        <v>13112.719425438598</v>
      </c>
      <c r="R97" s="100">
        <f>(N97-F97)/F97</f>
        <v>-9.2334090273018421E-2</v>
      </c>
      <c r="S97" s="100">
        <f>(O97-G97)/G97</f>
        <v>-0.12070960277670652</v>
      </c>
      <c r="T97" s="100">
        <f>(Q97-I97)/I97</f>
        <v>3.2270922772834734E-2</v>
      </c>
    </row>
    <row r="98" spans="1:20" x14ac:dyDescent="0.3">
      <c r="A98" s="82" t="s">
        <v>737</v>
      </c>
      <c r="B98" s="77">
        <v>5055336.76</v>
      </c>
      <c r="C98" s="77">
        <v>223.99</v>
      </c>
      <c r="D98" s="77">
        <v>145253.95000000001</v>
      </c>
      <c r="E98" s="77">
        <v>2649753.09</v>
      </c>
      <c r="F98" s="77">
        <f>SUM(B98:E98)</f>
        <v>7850567.79</v>
      </c>
      <c r="G98" s="78">
        <v>1</v>
      </c>
      <c r="H98" s="79" t="s">
        <v>678</v>
      </c>
      <c r="I98" s="77">
        <f>F98/G98</f>
        <v>7850567.79</v>
      </c>
      <c r="J98" s="77">
        <v>7100635.7000000002</v>
      </c>
      <c r="K98" s="77">
        <v>412856.56</v>
      </c>
      <c r="L98" s="77">
        <v>465302.7</v>
      </c>
      <c r="M98" s="77">
        <v>450947.22</v>
      </c>
      <c r="N98" s="97">
        <f t="shared" si="18"/>
        <v>8429742.1799999997</v>
      </c>
      <c r="O98" s="545">
        <v>1</v>
      </c>
      <c r="P98" s="99" t="s">
        <v>678</v>
      </c>
      <c r="Q98" s="95">
        <f t="shared" si="16"/>
        <v>8429742.1799999997</v>
      </c>
      <c r="R98" s="324">
        <f>(N98-F98)/F98</f>
        <v>7.3774840940517464E-2</v>
      </c>
      <c r="S98" s="324">
        <f>(O98-G98)/G98</f>
        <v>0</v>
      </c>
      <c r="T98" s="324">
        <f>(Q98-I98)/I98</f>
        <v>7.3774840940517464E-2</v>
      </c>
    </row>
    <row r="99" spans="1:20" x14ac:dyDescent="0.3">
      <c r="A99" s="76" t="s">
        <v>547</v>
      </c>
      <c r="B99" s="72">
        <v>604110.55000000005</v>
      </c>
      <c r="C99" s="72">
        <v>0</v>
      </c>
      <c r="D99" s="72">
        <v>9496.8700000000008</v>
      </c>
      <c r="E99" s="72">
        <v>130181.32</v>
      </c>
      <c r="F99" s="77">
        <f>SUM(B99:E99)</f>
        <v>743788.74</v>
      </c>
      <c r="G99" s="74">
        <v>1</v>
      </c>
      <c r="H99" s="75" t="s">
        <v>112</v>
      </c>
      <c r="I99" s="72">
        <f>F99/G99</f>
        <v>743788.74</v>
      </c>
      <c r="J99" s="111"/>
      <c r="K99" s="112"/>
      <c r="L99" s="112"/>
      <c r="M99" s="113"/>
      <c r="N99" s="113"/>
      <c r="O99" s="546"/>
      <c r="P99" s="103"/>
      <c r="Q99" s="111"/>
      <c r="R99" s="104"/>
      <c r="S99" s="104"/>
      <c r="T99" s="104"/>
    </row>
    <row r="100" spans="1:20" x14ac:dyDescent="0.3">
      <c r="A100" s="76" t="s">
        <v>548</v>
      </c>
      <c r="B100" s="72">
        <v>749974.64</v>
      </c>
      <c r="C100" s="72">
        <v>0</v>
      </c>
      <c r="D100" s="72">
        <v>11789.91</v>
      </c>
      <c r="E100" s="72">
        <v>161613.95000000001</v>
      </c>
      <c r="F100" s="77">
        <f>SUM(B100:E100)</f>
        <v>923378.5</v>
      </c>
      <c r="G100" s="74">
        <v>1</v>
      </c>
      <c r="H100" s="75" t="s">
        <v>112</v>
      </c>
      <c r="I100" s="72">
        <f>F100/G100</f>
        <v>923378.5</v>
      </c>
      <c r="J100" s="111"/>
      <c r="K100" s="112"/>
      <c r="L100" s="112"/>
      <c r="M100" s="113"/>
      <c r="N100" s="113"/>
      <c r="O100" s="546"/>
      <c r="P100" s="103"/>
      <c r="Q100" s="111"/>
      <c r="R100" s="104"/>
      <c r="S100" s="104"/>
      <c r="T100" s="104"/>
    </row>
    <row r="101" spans="1:20" x14ac:dyDescent="0.3">
      <c r="A101" s="539" t="s">
        <v>738</v>
      </c>
      <c r="B101" s="77"/>
      <c r="C101" s="77"/>
      <c r="D101" s="77"/>
      <c r="E101" s="77"/>
      <c r="F101" s="77"/>
      <c r="G101" s="78"/>
      <c r="H101" s="79"/>
      <c r="I101" s="76"/>
      <c r="J101" s="540"/>
      <c r="K101" s="541"/>
      <c r="L101" s="79"/>
      <c r="M101" s="540"/>
      <c r="N101" s="97"/>
      <c r="O101" s="544"/>
      <c r="P101" s="79"/>
      <c r="Q101" s="95"/>
      <c r="R101" s="76"/>
      <c r="S101" s="76"/>
      <c r="T101" s="76"/>
    </row>
    <row r="102" spans="1:20" x14ac:dyDescent="0.3">
      <c r="A102" s="82" t="s">
        <v>307</v>
      </c>
      <c r="B102" s="72">
        <v>21147544.559999999</v>
      </c>
      <c r="C102" s="72">
        <v>10044.799999999999</v>
      </c>
      <c r="D102" s="72">
        <v>2945026.1</v>
      </c>
      <c r="E102" s="72">
        <v>1587134.98</v>
      </c>
      <c r="F102" s="72">
        <f t="shared" ref="F102:F116" si="28">SUM(B102:E102)</f>
        <v>25689750.440000001</v>
      </c>
      <c r="G102" s="74">
        <v>21776</v>
      </c>
      <c r="H102" s="75" t="s">
        <v>733</v>
      </c>
      <c r="I102" s="72">
        <f t="shared" ref="I102:I116" si="29">F102/G102</f>
        <v>1179.7277020573108</v>
      </c>
      <c r="J102" s="77">
        <v>25232910.259999998</v>
      </c>
      <c r="K102" s="72">
        <v>1467132.36</v>
      </c>
      <c r="L102" s="72">
        <v>1653505.65</v>
      </c>
      <c r="M102" s="72">
        <v>1602491.84</v>
      </c>
      <c r="N102" s="97">
        <f t="shared" si="18"/>
        <v>29956040.109999996</v>
      </c>
      <c r="O102" s="545">
        <v>23621</v>
      </c>
      <c r="P102" s="115" t="s">
        <v>733</v>
      </c>
      <c r="Q102" s="95">
        <f t="shared" si="16"/>
        <v>1268.1952546462892</v>
      </c>
      <c r="R102" s="100">
        <f t="shared" ref="R102:R112" si="30">(N102-F102)/F102</f>
        <v>0.16606972029425421</v>
      </c>
      <c r="S102" s="100">
        <f t="shared" ref="S102:S112" si="31">(O102-G102)/G102</f>
        <v>8.4726304188096985E-2</v>
      </c>
      <c r="T102" s="100">
        <f t="shared" ref="T102:T112" si="32">(Q102-I102)/I102</f>
        <v>7.498980691451175E-2</v>
      </c>
    </row>
    <row r="103" spans="1:20" x14ac:dyDescent="0.3">
      <c r="A103" s="82" t="s">
        <v>257</v>
      </c>
      <c r="B103" s="72">
        <v>1999413.65</v>
      </c>
      <c r="C103" s="72">
        <v>949.69</v>
      </c>
      <c r="D103" s="77">
        <v>278440.14</v>
      </c>
      <c r="E103" s="77">
        <v>150057.10999999999</v>
      </c>
      <c r="F103" s="77">
        <f t="shared" si="28"/>
        <v>2428860.59</v>
      </c>
      <c r="G103" s="78">
        <v>1141</v>
      </c>
      <c r="H103" s="79" t="s">
        <v>708</v>
      </c>
      <c r="I103" s="77">
        <f t="shared" si="29"/>
        <v>2128.7121735319893</v>
      </c>
      <c r="J103" s="77">
        <v>2019259.74</v>
      </c>
      <c r="K103" s="72">
        <v>117407.03999999999</v>
      </c>
      <c r="L103" s="72">
        <v>132321.54</v>
      </c>
      <c r="M103" s="72">
        <v>128239.16</v>
      </c>
      <c r="N103" s="97">
        <f t="shared" si="18"/>
        <v>2397227.48</v>
      </c>
      <c r="O103" s="545">
        <v>1141</v>
      </c>
      <c r="P103" s="115" t="s">
        <v>708</v>
      </c>
      <c r="Q103" s="95">
        <f t="shared" si="16"/>
        <v>2100.9881507449604</v>
      </c>
      <c r="R103" s="100">
        <f t="shared" si="30"/>
        <v>-1.3023847531734982E-2</v>
      </c>
      <c r="S103" s="100">
        <f t="shared" si="31"/>
        <v>0</v>
      </c>
      <c r="T103" s="100">
        <f t="shared" si="32"/>
        <v>-1.3023847531735E-2</v>
      </c>
    </row>
    <row r="104" spans="1:20" ht="21" x14ac:dyDescent="0.3">
      <c r="A104" s="300" t="s">
        <v>285</v>
      </c>
      <c r="B104" s="101"/>
      <c r="C104" s="101"/>
      <c r="D104" s="101"/>
      <c r="E104" s="101"/>
      <c r="F104" s="101"/>
      <c r="G104" s="102"/>
      <c r="H104" s="107"/>
      <c r="I104" s="101"/>
      <c r="J104" s="77">
        <v>3932378.71</v>
      </c>
      <c r="K104" s="72">
        <v>228642.68</v>
      </c>
      <c r="L104" s="72">
        <v>257687.67999999999</v>
      </c>
      <c r="M104" s="72">
        <v>249737.53</v>
      </c>
      <c r="N104" s="97">
        <f t="shared" si="18"/>
        <v>4668446.6000000006</v>
      </c>
      <c r="O104" s="545">
        <v>106471</v>
      </c>
      <c r="P104" s="115" t="s">
        <v>286</v>
      </c>
      <c r="Q104" s="95">
        <f t="shared" si="16"/>
        <v>43.847118933794185</v>
      </c>
      <c r="R104" s="108"/>
      <c r="S104" s="108"/>
      <c r="T104" s="108"/>
    </row>
    <row r="105" spans="1:20" x14ac:dyDescent="0.3">
      <c r="A105" s="76" t="s">
        <v>255</v>
      </c>
      <c r="B105" s="72">
        <v>13308551.92</v>
      </c>
      <c r="C105" s="72">
        <v>551.99</v>
      </c>
      <c r="D105" s="72">
        <v>1723531.22</v>
      </c>
      <c r="E105" s="72">
        <v>388048.08</v>
      </c>
      <c r="F105" s="72">
        <f t="shared" si="28"/>
        <v>15420683.210000001</v>
      </c>
      <c r="G105" s="74">
        <v>11193</v>
      </c>
      <c r="H105" s="75" t="s">
        <v>739</v>
      </c>
      <c r="I105" s="72">
        <f t="shared" si="29"/>
        <v>1377.7077825426607</v>
      </c>
      <c r="J105" s="77">
        <v>13005190.629999999</v>
      </c>
      <c r="K105" s="72">
        <v>756168.66</v>
      </c>
      <c r="L105" s="72">
        <v>852226.55</v>
      </c>
      <c r="M105" s="72">
        <v>825933.73</v>
      </c>
      <c r="N105" s="97">
        <f t="shared" si="18"/>
        <v>15439519.57</v>
      </c>
      <c r="O105" s="545">
        <v>12355</v>
      </c>
      <c r="P105" s="115" t="s">
        <v>739</v>
      </c>
      <c r="Q105" s="95">
        <f t="shared" si="16"/>
        <v>1249.6575936867664</v>
      </c>
      <c r="R105" s="100">
        <f t="shared" si="30"/>
        <v>1.2214997055243575E-3</v>
      </c>
      <c r="S105" s="100">
        <f t="shared" si="31"/>
        <v>0.10381488430268918</v>
      </c>
      <c r="T105" s="100">
        <f t="shared" si="32"/>
        <v>-9.2944375054315395E-2</v>
      </c>
    </row>
    <row r="106" spans="1:20" x14ac:dyDescent="0.3">
      <c r="A106" s="76" t="s">
        <v>254</v>
      </c>
      <c r="B106" s="77">
        <v>4178717.14</v>
      </c>
      <c r="C106" s="77">
        <v>173.32</v>
      </c>
      <c r="D106" s="77">
        <v>541167.03</v>
      </c>
      <c r="E106" s="77">
        <v>121842.18</v>
      </c>
      <c r="F106" s="72">
        <f t="shared" si="28"/>
        <v>4841899.67</v>
      </c>
      <c r="G106" s="78">
        <v>374115</v>
      </c>
      <c r="H106" s="79" t="s">
        <v>549</v>
      </c>
      <c r="I106" s="72">
        <f t="shared" si="29"/>
        <v>12.942276225224864</v>
      </c>
      <c r="J106" s="77">
        <v>7463598.7299999995</v>
      </c>
      <c r="K106" s="72">
        <v>433960.53</v>
      </c>
      <c r="L106" s="72">
        <v>489087.56</v>
      </c>
      <c r="M106" s="72">
        <v>473998.28</v>
      </c>
      <c r="N106" s="97">
        <f t="shared" si="18"/>
        <v>8860645.0999999996</v>
      </c>
      <c r="O106" s="545">
        <v>1503198</v>
      </c>
      <c r="P106" s="79" t="s">
        <v>549</v>
      </c>
      <c r="Q106" s="95">
        <f t="shared" si="16"/>
        <v>5.894529596234162</v>
      </c>
      <c r="R106" s="100">
        <f t="shared" si="30"/>
        <v>0.82999353640055906</v>
      </c>
      <c r="S106" s="100">
        <f t="shared" si="31"/>
        <v>3.0180105047913073</v>
      </c>
      <c r="T106" s="446">
        <f t="shared" si="32"/>
        <v>-0.54455232652618279</v>
      </c>
    </row>
    <row r="107" spans="1:20" x14ac:dyDescent="0.3">
      <c r="A107" s="76" t="s">
        <v>250</v>
      </c>
      <c r="B107" s="77">
        <v>2583765.89</v>
      </c>
      <c r="C107" s="77">
        <v>0</v>
      </c>
      <c r="D107" s="77">
        <v>167653.04999999999</v>
      </c>
      <c r="E107" s="77">
        <v>246100.2</v>
      </c>
      <c r="F107" s="72">
        <f t="shared" si="28"/>
        <v>2997519.14</v>
      </c>
      <c r="G107" s="78">
        <v>1267</v>
      </c>
      <c r="H107" s="79" t="s">
        <v>550</v>
      </c>
      <c r="I107" s="72">
        <f t="shared" si="29"/>
        <v>2365.8398895027626</v>
      </c>
      <c r="J107" s="77">
        <v>2262824.48</v>
      </c>
      <c r="K107" s="72">
        <v>131568.76999999999</v>
      </c>
      <c r="L107" s="72">
        <v>148282.26</v>
      </c>
      <c r="M107" s="72">
        <v>143707.47</v>
      </c>
      <c r="N107" s="97">
        <f t="shared" si="18"/>
        <v>2686382.98</v>
      </c>
      <c r="O107" s="545">
        <v>1410</v>
      </c>
      <c r="P107" s="79" t="s">
        <v>550</v>
      </c>
      <c r="Q107" s="95">
        <f t="shared" si="16"/>
        <v>1905.2361560283687</v>
      </c>
      <c r="R107" s="100">
        <f t="shared" si="30"/>
        <v>-0.1037978893439193</v>
      </c>
      <c r="S107" s="100">
        <f t="shared" si="31"/>
        <v>0.11286503551696922</v>
      </c>
      <c r="T107" s="100">
        <f t="shared" si="32"/>
        <v>-0.19468930907712473</v>
      </c>
    </row>
    <row r="108" spans="1:20" x14ac:dyDescent="0.3">
      <c r="A108" s="82" t="s">
        <v>249</v>
      </c>
      <c r="B108" s="72">
        <v>3103136.91</v>
      </c>
      <c r="C108" s="72">
        <v>0</v>
      </c>
      <c r="D108" s="72">
        <v>314219.26</v>
      </c>
      <c r="E108" s="72">
        <v>45811.199999999997</v>
      </c>
      <c r="F108" s="72">
        <f t="shared" si="28"/>
        <v>3463167.37</v>
      </c>
      <c r="G108" s="74">
        <v>1</v>
      </c>
      <c r="H108" s="75" t="s">
        <v>284</v>
      </c>
      <c r="I108" s="72">
        <f t="shared" si="29"/>
        <v>3463167.37</v>
      </c>
      <c r="J108" s="77">
        <v>2132891.56</v>
      </c>
      <c r="K108" s="72">
        <v>124014</v>
      </c>
      <c r="L108" s="72">
        <v>139767.79</v>
      </c>
      <c r="M108" s="72">
        <v>135455.69</v>
      </c>
      <c r="N108" s="97">
        <f t="shared" si="18"/>
        <v>2532129.04</v>
      </c>
      <c r="O108" s="545">
        <v>1</v>
      </c>
      <c r="P108" s="115" t="s">
        <v>284</v>
      </c>
      <c r="Q108" s="95">
        <f t="shared" si="16"/>
        <v>2532129.04</v>
      </c>
      <c r="R108" s="324">
        <f t="shared" si="30"/>
        <v>-0.26884011961570314</v>
      </c>
      <c r="S108" s="324">
        <f t="shared" si="31"/>
        <v>0</v>
      </c>
      <c r="T108" s="447">
        <f t="shared" si="32"/>
        <v>-0.26884011961570314</v>
      </c>
    </row>
    <row r="109" spans="1:20" x14ac:dyDescent="0.3">
      <c r="A109" s="82" t="s">
        <v>251</v>
      </c>
      <c r="B109" s="72">
        <v>4036346.04</v>
      </c>
      <c r="C109" s="72">
        <v>167.06</v>
      </c>
      <c r="D109" s="72">
        <v>282264.96999999997</v>
      </c>
      <c r="E109" s="72">
        <v>309805.38</v>
      </c>
      <c r="F109" s="72">
        <f t="shared" si="28"/>
        <v>4628583.45</v>
      </c>
      <c r="G109" s="74">
        <v>118500</v>
      </c>
      <c r="H109" s="79" t="s">
        <v>6</v>
      </c>
      <c r="I109" s="72">
        <f t="shared" si="29"/>
        <v>39.059775949367094</v>
      </c>
      <c r="J109" s="77">
        <v>6398384.0700000003</v>
      </c>
      <c r="K109" s="72">
        <v>372025.11</v>
      </c>
      <c r="L109" s="72">
        <v>419284.34</v>
      </c>
      <c r="M109" s="72">
        <v>406348.62</v>
      </c>
      <c r="N109" s="97">
        <f t="shared" si="18"/>
        <v>7596042.1400000006</v>
      </c>
      <c r="O109" s="545">
        <v>170900</v>
      </c>
      <c r="P109" s="79" t="s">
        <v>6</v>
      </c>
      <c r="Q109" s="95">
        <f t="shared" si="16"/>
        <v>44.447291632533648</v>
      </c>
      <c r="R109" s="100">
        <f t="shared" si="30"/>
        <v>0.64111595308927627</v>
      </c>
      <c r="S109" s="100">
        <f t="shared" si="31"/>
        <v>0.44219409282700423</v>
      </c>
      <c r="T109" s="100">
        <f t="shared" si="32"/>
        <v>0.13793002013504513</v>
      </c>
    </row>
    <row r="110" spans="1:20" x14ac:dyDescent="0.3">
      <c r="A110" s="82" t="s">
        <v>252</v>
      </c>
      <c r="B110" s="72">
        <v>21495600.640000001</v>
      </c>
      <c r="C110" s="72">
        <v>889.69</v>
      </c>
      <c r="D110" s="72">
        <v>1503204.9</v>
      </c>
      <c r="E110" s="72">
        <v>1649871.63</v>
      </c>
      <c r="F110" s="72">
        <f t="shared" si="28"/>
        <v>24649566.859999999</v>
      </c>
      <c r="G110" s="74">
        <v>1970</v>
      </c>
      <c r="H110" s="75" t="s">
        <v>112</v>
      </c>
      <c r="I110" s="72">
        <f t="shared" si="29"/>
        <v>12512.470487309645</v>
      </c>
      <c r="J110" s="77">
        <v>22680304.079999998</v>
      </c>
      <c r="K110" s="72">
        <v>1318714.6299999999</v>
      </c>
      <c r="L110" s="72">
        <v>1486234.06</v>
      </c>
      <c r="M110" s="72">
        <v>1440380.91</v>
      </c>
      <c r="N110" s="97">
        <f t="shared" si="18"/>
        <v>26925633.679999996</v>
      </c>
      <c r="O110" s="545">
        <v>1890</v>
      </c>
      <c r="P110" s="115" t="s">
        <v>112</v>
      </c>
      <c r="Q110" s="95">
        <f t="shared" si="16"/>
        <v>14246.367026455024</v>
      </c>
      <c r="R110" s="324">
        <f t="shared" si="30"/>
        <v>9.2336990460204646E-2</v>
      </c>
      <c r="S110" s="324">
        <f t="shared" si="31"/>
        <v>-4.060913705583756E-2</v>
      </c>
      <c r="T110" s="324">
        <f t="shared" si="32"/>
        <v>0.13857347682889043</v>
      </c>
    </row>
    <row r="111" spans="1:20" x14ac:dyDescent="0.3">
      <c r="A111" s="82" t="s">
        <v>253</v>
      </c>
      <c r="B111" s="72">
        <v>650051.47</v>
      </c>
      <c r="C111" s="72">
        <v>26.9</v>
      </c>
      <c r="D111" s="72">
        <v>45458.63</v>
      </c>
      <c r="E111" s="72">
        <v>49894</v>
      </c>
      <c r="F111" s="72">
        <f t="shared" si="28"/>
        <v>745431</v>
      </c>
      <c r="G111" s="74">
        <v>110</v>
      </c>
      <c r="H111" s="75" t="s">
        <v>112</v>
      </c>
      <c r="I111" s="72">
        <f t="shared" si="29"/>
        <v>6776.6454545454544</v>
      </c>
      <c r="J111" s="77">
        <v>5100769.83</v>
      </c>
      <c r="K111" s="72">
        <v>296577.15000000002</v>
      </c>
      <c r="L111" s="72">
        <v>334252.03999999998</v>
      </c>
      <c r="M111" s="72">
        <v>323939.73</v>
      </c>
      <c r="N111" s="97">
        <f t="shared" si="18"/>
        <v>6055538.75</v>
      </c>
      <c r="O111" s="545">
        <v>800</v>
      </c>
      <c r="P111" s="115" t="s">
        <v>112</v>
      </c>
      <c r="Q111" s="95">
        <f t="shared" si="16"/>
        <v>7569.4234374999996</v>
      </c>
      <c r="R111" s="324">
        <f t="shared" si="30"/>
        <v>7.1235402740159719</v>
      </c>
      <c r="S111" s="324">
        <f t="shared" si="31"/>
        <v>6.2727272727272725</v>
      </c>
      <c r="T111" s="324">
        <f t="shared" si="32"/>
        <v>0.11698678767719611</v>
      </c>
    </row>
    <row r="112" spans="1:20" x14ac:dyDescent="0.3">
      <c r="A112" s="82" t="s">
        <v>258</v>
      </c>
      <c r="B112" s="72">
        <v>6523689.29</v>
      </c>
      <c r="C112" s="72">
        <v>379.55</v>
      </c>
      <c r="D112" s="72">
        <v>761260.6</v>
      </c>
      <c r="E112" s="72">
        <v>30266.880000000001</v>
      </c>
      <c r="F112" s="72">
        <f t="shared" si="28"/>
        <v>7315596.3199999994</v>
      </c>
      <c r="G112" s="74">
        <v>3020</v>
      </c>
      <c r="H112" s="75" t="s">
        <v>112</v>
      </c>
      <c r="I112" s="72">
        <f t="shared" si="29"/>
        <v>2422.3828874172182</v>
      </c>
      <c r="J112" s="77">
        <v>6318999.25</v>
      </c>
      <c r="K112" s="72">
        <v>367409.39</v>
      </c>
      <c r="L112" s="72">
        <v>414082.28</v>
      </c>
      <c r="M112" s="72">
        <v>401307.05</v>
      </c>
      <c r="N112" s="97">
        <f t="shared" si="18"/>
        <v>7501797.9699999997</v>
      </c>
      <c r="O112" s="545">
        <v>3110</v>
      </c>
      <c r="P112" s="115" t="s">
        <v>112</v>
      </c>
      <c r="Q112" s="95">
        <f t="shared" si="16"/>
        <v>2412.1536881028937</v>
      </c>
      <c r="R112" s="324">
        <f t="shared" si="30"/>
        <v>2.5452696110492931E-2</v>
      </c>
      <c r="S112" s="324">
        <f t="shared" si="31"/>
        <v>2.9801324503311258E-2</v>
      </c>
      <c r="T112" s="324">
        <f t="shared" si="32"/>
        <v>-4.2227838412576312E-3</v>
      </c>
    </row>
    <row r="113" spans="1:29" x14ac:dyDescent="0.3">
      <c r="A113" s="82" t="s">
        <v>259</v>
      </c>
      <c r="B113" s="72">
        <v>9836266.4399999995</v>
      </c>
      <c r="C113" s="72">
        <v>334.38</v>
      </c>
      <c r="D113" s="72">
        <v>985563.64</v>
      </c>
      <c r="E113" s="72">
        <v>459389.47</v>
      </c>
      <c r="F113" s="72">
        <f t="shared" si="28"/>
        <v>11281553.930000002</v>
      </c>
      <c r="G113" s="74">
        <v>1</v>
      </c>
      <c r="H113" s="75" t="s">
        <v>284</v>
      </c>
      <c r="I113" s="72">
        <f t="shared" si="29"/>
        <v>11281553.930000002</v>
      </c>
      <c r="J113" s="77">
        <v>9545834.3599999994</v>
      </c>
      <c r="K113" s="72">
        <v>555029.21</v>
      </c>
      <c r="L113" s="72">
        <v>625535.89</v>
      </c>
      <c r="M113" s="72">
        <v>606236.92000000004</v>
      </c>
      <c r="N113" s="97">
        <f t="shared" si="18"/>
        <v>11332636.380000001</v>
      </c>
      <c r="O113" s="545">
        <v>1</v>
      </c>
      <c r="P113" s="99" t="s">
        <v>284</v>
      </c>
      <c r="Q113" s="95">
        <f t="shared" si="16"/>
        <v>11332636.380000001</v>
      </c>
      <c r="R113" s="324">
        <f t="shared" ref="R113:S116" si="33">(N113-F113)/F113</f>
        <v>4.5279622219560004E-3</v>
      </c>
      <c r="S113" s="324">
        <f t="shared" si="33"/>
        <v>0</v>
      </c>
      <c r="T113" s="324">
        <f>(Q113-I113)/I113</f>
        <v>4.5279622219560004E-3</v>
      </c>
    </row>
    <row r="114" spans="1:29" x14ac:dyDescent="0.3">
      <c r="A114" s="82" t="s">
        <v>260</v>
      </c>
      <c r="B114" s="72">
        <v>1967973.25</v>
      </c>
      <c r="C114" s="72">
        <v>66.896013999999994</v>
      </c>
      <c r="D114" s="72">
        <v>197184.87</v>
      </c>
      <c r="E114" s="72">
        <v>91911.53</v>
      </c>
      <c r="F114" s="72">
        <f t="shared" si="28"/>
        <v>2257136.5460139997</v>
      </c>
      <c r="G114" s="74">
        <v>14541</v>
      </c>
      <c r="H114" s="75" t="s">
        <v>109</v>
      </c>
      <c r="I114" s="72">
        <f t="shared" si="29"/>
        <v>155.22567540155421</v>
      </c>
      <c r="J114" s="77">
        <v>1561293.55</v>
      </c>
      <c r="K114" s="72">
        <v>90779.24</v>
      </c>
      <c r="L114" s="72">
        <v>102311.14</v>
      </c>
      <c r="M114" s="72">
        <v>99154.64</v>
      </c>
      <c r="N114" s="97">
        <f t="shared" si="18"/>
        <v>1853538.5699999998</v>
      </c>
      <c r="O114" s="545">
        <v>14182</v>
      </c>
      <c r="P114" s="99" t="s">
        <v>109</v>
      </c>
      <c r="Q114" s="95">
        <f t="shared" si="16"/>
        <v>130.6965569031166</v>
      </c>
      <c r="R114" s="100">
        <f t="shared" si="33"/>
        <v>-0.17880972984409629</v>
      </c>
      <c r="S114" s="100">
        <f t="shared" si="33"/>
        <v>-2.4688810948352933E-2</v>
      </c>
      <c r="T114" s="100">
        <f>(Q114-I114)/I114</f>
        <v>-0.15802230162621675</v>
      </c>
    </row>
    <row r="115" spans="1:29" x14ac:dyDescent="0.3">
      <c r="A115" s="400" t="s">
        <v>261</v>
      </c>
      <c r="B115" s="72">
        <v>15493650.789999999</v>
      </c>
      <c r="C115" s="72">
        <v>223.94</v>
      </c>
      <c r="D115" s="72">
        <v>416188.11</v>
      </c>
      <c r="E115" s="72">
        <v>4046675.92</v>
      </c>
      <c r="F115" s="72">
        <f t="shared" si="28"/>
        <v>19956738.759999998</v>
      </c>
      <c r="G115" s="78">
        <v>846</v>
      </c>
      <c r="H115" s="79" t="s">
        <v>309</v>
      </c>
      <c r="I115" s="77">
        <f t="shared" si="29"/>
        <v>23589.525721040187</v>
      </c>
      <c r="J115" s="77">
        <v>23366134.640000001</v>
      </c>
      <c r="K115" s="77">
        <v>1358591.3</v>
      </c>
      <c r="L115" s="77">
        <v>1531176.35</v>
      </c>
      <c r="M115" s="77">
        <v>1483936.64</v>
      </c>
      <c r="N115" s="97">
        <f t="shared" si="18"/>
        <v>27739838.930000003</v>
      </c>
      <c r="O115" s="545">
        <v>849</v>
      </c>
      <c r="P115" s="99" t="s">
        <v>309</v>
      </c>
      <c r="Q115" s="95">
        <f t="shared" si="16"/>
        <v>32673.544087161372</v>
      </c>
      <c r="R115" s="324">
        <f t="shared" si="33"/>
        <v>0.38999859965095851</v>
      </c>
      <c r="S115" s="324">
        <f t="shared" si="33"/>
        <v>3.5460992907801418E-3</v>
      </c>
      <c r="T115" s="447">
        <f>(Q115-I115)/I115</f>
        <v>0.38508694382180325</v>
      </c>
    </row>
    <row r="116" spans="1:29" ht="21" x14ac:dyDescent="0.3">
      <c r="A116" s="401" t="s">
        <v>262</v>
      </c>
      <c r="B116" s="72">
        <v>12711272.27</v>
      </c>
      <c r="C116" s="72">
        <v>183.72</v>
      </c>
      <c r="D116" s="72">
        <v>341448.27</v>
      </c>
      <c r="E116" s="72">
        <v>3319966.36</v>
      </c>
      <c r="F116" s="72">
        <f t="shared" si="28"/>
        <v>16372870.619999999</v>
      </c>
      <c r="G116" s="402">
        <v>1</v>
      </c>
      <c r="H116" s="403" t="s">
        <v>287</v>
      </c>
      <c r="I116" s="321">
        <f t="shared" si="29"/>
        <v>16372870.619999999</v>
      </c>
      <c r="J116" s="321">
        <v>13375029.18</v>
      </c>
      <c r="K116" s="320">
        <v>777672.41</v>
      </c>
      <c r="L116" s="320">
        <v>876461.97</v>
      </c>
      <c r="M116" s="320">
        <v>849421.44</v>
      </c>
      <c r="N116" s="322">
        <f t="shared" si="18"/>
        <v>15878585</v>
      </c>
      <c r="O116" s="547">
        <v>1</v>
      </c>
      <c r="P116" s="323" t="s">
        <v>287</v>
      </c>
      <c r="Q116" s="95">
        <f t="shared" si="16"/>
        <v>15878585</v>
      </c>
      <c r="R116" s="451">
        <f t="shared" si="33"/>
        <v>-3.0189307145456402E-2</v>
      </c>
      <c r="S116" s="451">
        <f t="shared" si="33"/>
        <v>0</v>
      </c>
      <c r="T116" s="451">
        <f>(Q116-I116)/I116</f>
        <v>-3.0189307145456402E-2</v>
      </c>
    </row>
    <row r="117" spans="1:29" s="85" customFormat="1" ht="19.5" thickBot="1" x14ac:dyDescent="0.35">
      <c r="A117" s="305" t="s">
        <v>643</v>
      </c>
      <c r="B117" s="83">
        <f>SUM(B7:B116)</f>
        <v>4003495226.1000004</v>
      </c>
      <c r="C117" s="83">
        <f>SUM(C7:C116)</f>
        <v>311899277.73601413</v>
      </c>
      <c r="D117" s="83">
        <f>SUM(D7:D116)</f>
        <v>337078812.27000016</v>
      </c>
      <c r="E117" s="83">
        <f>SUM(E7:E116)</f>
        <v>314337604.95999992</v>
      </c>
      <c r="F117" s="83">
        <f>SUM(F7:F116)</f>
        <v>4966810921.0660152</v>
      </c>
      <c r="G117" s="591"/>
      <c r="H117" s="592"/>
      <c r="I117" s="593"/>
      <c r="J117" s="116">
        <f>SUM(J7:J116)</f>
        <v>4601851577.0100002</v>
      </c>
      <c r="K117" s="116">
        <f>SUM(K7:K116)</f>
        <v>267568238.95999995</v>
      </c>
      <c r="L117" s="116">
        <f>SUM(L7:L116)</f>
        <v>301558063.24000001</v>
      </c>
      <c r="M117" s="116">
        <f>SUM(M7:M116)</f>
        <v>292254421.26000005</v>
      </c>
      <c r="N117" s="116">
        <f>SUM(N7:N116)</f>
        <v>5463232300.4699984</v>
      </c>
      <c r="O117" s="591"/>
      <c r="P117" s="592"/>
      <c r="Q117" s="592"/>
      <c r="R117" s="592"/>
      <c r="S117" s="592"/>
      <c r="T117" s="593"/>
      <c r="U117" s="241"/>
      <c r="V117" s="241"/>
      <c r="W117" s="241"/>
      <c r="X117" s="241"/>
      <c r="Y117" s="241"/>
      <c r="Z117" s="241"/>
      <c r="AA117" s="241"/>
      <c r="AB117" s="241"/>
      <c r="AC117" s="241"/>
    </row>
    <row r="118" spans="1:29" ht="19.5" thickTop="1" x14ac:dyDescent="0.3">
      <c r="A118" s="91"/>
      <c r="G118" s="59"/>
      <c r="J118" s="117"/>
      <c r="K118" s="117"/>
      <c r="L118" s="117"/>
      <c r="M118" s="117"/>
      <c r="N118" s="117"/>
      <c r="O118" s="548"/>
      <c r="P118" s="118"/>
      <c r="Q118" s="328"/>
    </row>
    <row r="119" spans="1:29" x14ac:dyDescent="0.3">
      <c r="A119" s="91"/>
      <c r="B119" s="59"/>
      <c r="C119" s="59"/>
      <c r="D119" s="59"/>
      <c r="E119" s="59"/>
      <c r="F119" s="59"/>
      <c r="G119" s="59"/>
      <c r="J119" s="117"/>
      <c r="K119" s="117"/>
      <c r="L119" s="117"/>
      <c r="M119" s="117"/>
      <c r="N119" s="117"/>
      <c r="O119" s="548"/>
      <c r="P119" s="118"/>
      <c r="Q119" s="118"/>
    </row>
    <row r="120" spans="1:29" x14ac:dyDescent="0.3">
      <c r="A120" s="91"/>
      <c r="B120" s="110"/>
      <c r="C120" s="110"/>
      <c r="D120" s="110"/>
      <c r="E120" s="110"/>
      <c r="F120" s="110"/>
      <c r="J120" s="117"/>
      <c r="K120" s="117"/>
      <c r="L120" s="117"/>
      <c r="M120" s="117"/>
      <c r="N120" s="117"/>
      <c r="O120" s="548"/>
      <c r="P120" s="118"/>
      <c r="Q120" s="118"/>
    </row>
    <row r="121" spans="1:29" x14ac:dyDescent="0.3">
      <c r="A121" s="91"/>
      <c r="F121" s="110"/>
      <c r="J121" s="117"/>
      <c r="K121" s="117"/>
      <c r="L121" s="117"/>
      <c r="M121" s="117"/>
      <c r="N121" s="117"/>
      <c r="O121" s="548"/>
      <c r="P121" s="118"/>
      <c r="Q121" s="118"/>
    </row>
    <row r="122" spans="1:29" x14ac:dyDescent="0.3">
      <c r="A122" s="91"/>
      <c r="J122" s="117"/>
      <c r="K122" s="117"/>
      <c r="L122" s="117"/>
      <c r="M122" s="117"/>
      <c r="N122" s="117"/>
      <c r="O122" s="548"/>
      <c r="P122" s="118"/>
      <c r="Q122" s="118"/>
    </row>
    <row r="123" spans="1:29" x14ac:dyDescent="0.3">
      <c r="A123" s="91"/>
      <c r="J123" s="117"/>
      <c r="K123" s="117"/>
      <c r="L123" s="117"/>
      <c r="M123" s="117"/>
      <c r="N123" s="117"/>
      <c r="O123" s="548"/>
      <c r="P123" s="118"/>
      <c r="Q123" s="118"/>
    </row>
    <row r="124" spans="1:29" x14ac:dyDescent="0.3">
      <c r="B124" s="59"/>
      <c r="C124" s="59"/>
      <c r="D124" s="59"/>
      <c r="E124" s="59"/>
      <c r="F124" s="110"/>
      <c r="N124" s="110"/>
    </row>
    <row r="125" spans="1:29" x14ac:dyDescent="0.3">
      <c r="B125" s="59"/>
      <c r="C125" s="59"/>
      <c r="D125" s="59"/>
      <c r="E125" s="59"/>
      <c r="F125" s="110"/>
      <c r="J125" s="59"/>
      <c r="K125" s="59"/>
      <c r="L125" s="59"/>
      <c r="M125" s="59"/>
      <c r="N125" s="59"/>
    </row>
    <row r="126" spans="1:29" x14ac:dyDescent="0.3">
      <c r="B126" s="110"/>
      <c r="C126" s="110"/>
      <c r="D126" s="110"/>
      <c r="E126" s="110"/>
    </row>
  </sheetData>
  <mergeCells count="6">
    <mergeCell ref="G117:I117"/>
    <mergeCell ref="O117:T117"/>
    <mergeCell ref="A4:A5"/>
    <mergeCell ref="B4:I4"/>
    <mergeCell ref="J4:Q4"/>
    <mergeCell ref="R4:T4"/>
  </mergeCells>
  <phoneticPr fontId="3" type="noConversion"/>
  <pageMargins left="0.5" right="0.2" top="0.4" bottom="0.24" header="0.3" footer="0.17"/>
  <pageSetup paperSize="9" scale="70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A6CF-EB61-41E9-9746-4C90FFF2A00F}">
  <dimension ref="A1:AB32"/>
  <sheetViews>
    <sheetView zoomScaleNormal="100" workbookViewId="0">
      <selection activeCell="B30" sqref="B30"/>
    </sheetView>
  </sheetViews>
  <sheetFormatPr defaultRowHeight="21" x14ac:dyDescent="0.35"/>
  <cols>
    <col min="1" max="1" width="34.5703125" style="270" customWidth="1"/>
    <col min="2" max="2" width="111.7109375" style="270" customWidth="1"/>
    <col min="3" max="16384" width="9.140625" style="7"/>
  </cols>
  <sheetData>
    <row r="1" spans="1:28" s="22" customFormat="1" ht="23.45" customHeight="1" x14ac:dyDescent="0.35">
      <c r="A1" s="605" t="s">
        <v>408</v>
      </c>
      <c r="B1" s="605"/>
      <c r="C1" s="16"/>
      <c r="D1" s="16"/>
      <c r="E1" s="16"/>
      <c r="F1" s="257"/>
      <c r="G1" s="19"/>
      <c r="H1" s="20"/>
      <c r="I1" s="258"/>
      <c r="J1" s="20"/>
      <c r="K1" s="16"/>
      <c r="L1" s="16"/>
      <c r="M1" s="16"/>
      <c r="N1" s="16"/>
      <c r="O1" s="259"/>
      <c r="P1" s="18"/>
      <c r="Q1" s="19"/>
      <c r="R1" s="20"/>
      <c r="S1" s="260"/>
      <c r="T1" s="20"/>
      <c r="U1" s="21"/>
      <c r="V1" s="21"/>
      <c r="W1" s="21"/>
      <c r="X1" s="21"/>
      <c r="Y1" s="18"/>
      <c r="Z1" s="19"/>
      <c r="AA1" s="20"/>
      <c r="AB1" s="18"/>
    </row>
    <row r="2" spans="1:28" s="22" customFormat="1" ht="5.25" customHeight="1" x14ac:dyDescent="0.35">
      <c r="A2" s="271"/>
      <c r="B2" s="269"/>
      <c r="C2" s="16"/>
      <c r="D2" s="16"/>
      <c r="E2" s="16"/>
      <c r="F2" s="257"/>
      <c r="G2" s="19"/>
      <c r="H2" s="20"/>
      <c r="I2" s="257"/>
      <c r="J2" s="20"/>
      <c r="K2" s="16"/>
      <c r="L2" s="16"/>
      <c r="M2" s="16"/>
      <c r="N2" s="16"/>
      <c r="O2" s="259"/>
      <c r="P2" s="18"/>
      <c r="Q2" s="19"/>
      <c r="R2" s="20"/>
      <c r="S2" s="260"/>
      <c r="T2" s="20"/>
      <c r="U2" s="21"/>
      <c r="V2" s="21"/>
      <c r="W2" s="21"/>
      <c r="X2" s="21"/>
      <c r="Y2" s="18"/>
      <c r="Z2" s="19"/>
      <c r="AA2" s="20"/>
      <c r="AB2" s="18"/>
    </row>
    <row r="3" spans="1:28" s="22" customFormat="1" ht="23.45" customHeight="1" x14ac:dyDescent="0.35">
      <c r="A3" s="606" t="s">
        <v>420</v>
      </c>
      <c r="B3" s="606"/>
      <c r="C3" s="16"/>
      <c r="D3" s="16"/>
      <c r="E3" s="16"/>
      <c r="F3" s="257"/>
      <c r="G3" s="19"/>
      <c r="H3" s="20"/>
      <c r="I3" s="257"/>
      <c r="J3" s="20"/>
      <c r="K3" s="16"/>
      <c r="L3" s="16"/>
      <c r="M3" s="16"/>
      <c r="N3" s="16"/>
      <c r="O3" s="259"/>
      <c r="P3" s="18"/>
      <c r="Q3" s="19"/>
      <c r="R3" s="20"/>
      <c r="S3" s="260"/>
      <c r="T3" s="20"/>
      <c r="U3" s="21"/>
      <c r="V3" s="21"/>
      <c r="W3" s="21"/>
      <c r="X3" s="21"/>
      <c r="Y3" s="18"/>
      <c r="Z3" s="19"/>
      <c r="AA3" s="20"/>
      <c r="AB3" s="18"/>
    </row>
    <row r="4" spans="1:28" s="60" customFormat="1" ht="50.25" customHeight="1" x14ac:dyDescent="0.35">
      <c r="A4" s="453" t="s">
        <v>658</v>
      </c>
      <c r="B4" s="266" t="s">
        <v>514</v>
      </c>
      <c r="H4" s="261"/>
      <c r="P4" s="62"/>
    </row>
    <row r="5" spans="1:28" ht="42" x14ac:dyDescent="0.35">
      <c r="A5" s="452" t="s">
        <v>310</v>
      </c>
      <c r="B5" s="454" t="s">
        <v>515</v>
      </c>
    </row>
    <row r="6" spans="1:28" ht="50.25" customHeight="1" x14ac:dyDescent="0.35">
      <c r="A6" s="453" t="s">
        <v>263</v>
      </c>
      <c r="B6" s="266" t="s">
        <v>628</v>
      </c>
      <c r="C6" s="16"/>
      <c r="D6" s="16"/>
      <c r="E6" s="16"/>
    </row>
    <row r="7" spans="1:28" ht="64.5" customHeight="1" x14ac:dyDescent="0.35">
      <c r="A7" s="452" t="s">
        <v>264</v>
      </c>
      <c r="B7" s="454" t="s">
        <v>518</v>
      </c>
      <c r="C7" s="16"/>
      <c r="D7" s="16"/>
      <c r="E7" s="16"/>
    </row>
    <row r="8" spans="1:28" x14ac:dyDescent="0.35">
      <c r="A8" s="607" t="s">
        <v>665</v>
      </c>
      <c r="B8" s="272" t="s">
        <v>47</v>
      </c>
      <c r="C8" s="16"/>
      <c r="D8" s="16"/>
      <c r="E8" s="16"/>
    </row>
    <row r="9" spans="1:28" ht="42" x14ac:dyDescent="0.35">
      <c r="A9" s="608"/>
      <c r="B9" s="460" t="s">
        <v>48</v>
      </c>
      <c r="C9" s="16"/>
      <c r="D9" s="16"/>
      <c r="E9" s="16"/>
    </row>
    <row r="10" spans="1:28" ht="84" x14ac:dyDescent="0.35">
      <c r="A10" s="609"/>
      <c r="B10" s="461" t="s">
        <v>498</v>
      </c>
      <c r="C10" s="16"/>
      <c r="D10" s="16"/>
      <c r="E10" s="16"/>
    </row>
    <row r="11" spans="1:28" ht="42" x14ac:dyDescent="0.35">
      <c r="A11" s="452" t="s">
        <v>668</v>
      </c>
      <c r="B11" s="454" t="s">
        <v>524</v>
      </c>
      <c r="C11" s="16"/>
      <c r="D11" s="16"/>
      <c r="E11" s="16"/>
    </row>
    <row r="12" spans="1:28" x14ac:dyDescent="0.35">
      <c r="A12" s="455" t="s">
        <v>670</v>
      </c>
      <c r="B12" s="266" t="s">
        <v>525</v>
      </c>
      <c r="C12" s="60"/>
      <c r="D12" s="60"/>
      <c r="E12" s="60"/>
    </row>
    <row r="13" spans="1:28" ht="21" customHeight="1" x14ac:dyDescent="0.35">
      <c r="A13" s="453" t="s">
        <v>671</v>
      </c>
      <c r="B13" s="266" t="s">
        <v>55</v>
      </c>
      <c r="C13" s="60"/>
      <c r="D13" s="60"/>
      <c r="E13" s="60"/>
      <c r="G13" s="60"/>
      <c r="H13" s="119"/>
    </row>
    <row r="14" spans="1:28" x14ac:dyDescent="0.35">
      <c r="A14" s="453" t="s">
        <v>672</v>
      </c>
      <c r="B14" s="266" t="s">
        <v>56</v>
      </c>
      <c r="C14" s="60"/>
      <c r="D14" s="60"/>
      <c r="E14" s="60"/>
      <c r="F14" s="262"/>
      <c r="G14" s="60"/>
      <c r="H14" s="119"/>
    </row>
    <row r="15" spans="1:28" ht="105" x14ac:dyDescent="0.35">
      <c r="A15" s="453" t="s">
        <v>675</v>
      </c>
      <c r="B15" s="266" t="s">
        <v>57</v>
      </c>
      <c r="C15" s="60"/>
      <c r="D15" s="60"/>
      <c r="E15" s="60"/>
      <c r="G15" s="60"/>
      <c r="H15" s="119"/>
    </row>
    <row r="16" spans="1:28" x14ac:dyDescent="0.35">
      <c r="A16" s="455" t="s">
        <v>271</v>
      </c>
      <c r="B16" s="266" t="s">
        <v>22</v>
      </c>
      <c r="C16" s="60"/>
      <c r="D16" s="60"/>
      <c r="E16" s="60"/>
      <c r="G16" s="60"/>
      <c r="H16" s="119"/>
    </row>
    <row r="17" spans="1:8" ht="42" x14ac:dyDescent="0.35">
      <c r="A17" s="453" t="s">
        <v>677</v>
      </c>
      <c r="B17" s="266" t="s">
        <v>23</v>
      </c>
      <c r="C17" s="60"/>
      <c r="D17" s="60"/>
      <c r="E17" s="60"/>
      <c r="G17" s="60"/>
      <c r="H17" s="119"/>
    </row>
    <row r="18" spans="1:8" ht="42" x14ac:dyDescent="0.35">
      <c r="A18" s="453" t="s">
        <v>688</v>
      </c>
      <c r="B18" s="266" t="s">
        <v>25</v>
      </c>
      <c r="C18" s="60"/>
      <c r="D18" s="60"/>
      <c r="E18" s="60"/>
      <c r="G18" s="60"/>
      <c r="H18" s="119"/>
    </row>
    <row r="19" spans="1:8" ht="42" x14ac:dyDescent="0.35">
      <c r="A19" s="453" t="s">
        <v>701</v>
      </c>
      <c r="B19" s="266" t="s">
        <v>27</v>
      </c>
      <c r="C19" s="60"/>
      <c r="D19" s="60"/>
      <c r="E19" s="60"/>
      <c r="G19" s="60"/>
      <c r="H19" s="119"/>
    </row>
    <row r="20" spans="1:8" ht="63" x14ac:dyDescent="0.35">
      <c r="A20" s="453" t="s">
        <v>277</v>
      </c>
      <c r="B20" s="266" t="s">
        <v>28</v>
      </c>
      <c r="C20" s="60"/>
      <c r="D20" s="60"/>
      <c r="E20" s="60"/>
      <c r="G20" s="60"/>
      <c r="H20" s="119"/>
    </row>
    <row r="21" spans="1:8" ht="48.75" customHeight="1" x14ac:dyDescent="0.35">
      <c r="A21" s="453" t="s">
        <v>279</v>
      </c>
      <c r="B21" s="266" t="s">
        <v>29</v>
      </c>
      <c r="C21" s="60"/>
      <c r="D21" s="60"/>
      <c r="E21" s="60"/>
      <c r="G21" s="60"/>
      <c r="H21" s="119"/>
    </row>
    <row r="22" spans="1:8" ht="42" x14ac:dyDescent="0.35">
      <c r="A22" s="453" t="s">
        <v>276</v>
      </c>
      <c r="B22" s="266" t="s">
        <v>30</v>
      </c>
      <c r="C22" s="16"/>
      <c r="D22" s="16"/>
      <c r="E22" s="16"/>
      <c r="F22" s="16"/>
      <c r="G22" s="19"/>
      <c r="H22" s="23"/>
    </row>
    <row r="23" spans="1:8" ht="126" x14ac:dyDescent="0.35">
      <c r="A23" s="453" t="s">
        <v>715</v>
      </c>
      <c r="B23" s="267" t="s">
        <v>41</v>
      </c>
      <c r="C23" s="60"/>
      <c r="D23" s="60"/>
      <c r="E23" s="60"/>
      <c r="F23" s="16"/>
      <c r="G23" s="60"/>
      <c r="H23" s="23"/>
    </row>
    <row r="24" spans="1:8" ht="84" x14ac:dyDescent="0.35">
      <c r="A24" s="453" t="s">
        <v>718</v>
      </c>
      <c r="B24" s="267" t="s">
        <v>499</v>
      </c>
      <c r="C24" s="60"/>
      <c r="D24" s="60"/>
      <c r="E24" s="60"/>
      <c r="F24" s="16"/>
      <c r="G24" s="60"/>
      <c r="H24" s="23"/>
    </row>
    <row r="25" spans="1:8" ht="93.75" customHeight="1" x14ac:dyDescent="0.35">
      <c r="A25" s="453" t="s">
        <v>730</v>
      </c>
      <c r="B25" s="267" t="s">
        <v>505</v>
      </c>
      <c r="C25" s="60"/>
      <c r="D25" s="60"/>
      <c r="E25" s="60"/>
      <c r="F25" s="16"/>
      <c r="G25" s="60"/>
      <c r="H25" s="23"/>
    </row>
    <row r="26" spans="1:8" ht="63" x14ac:dyDescent="0.35">
      <c r="A26" s="453" t="s">
        <v>732</v>
      </c>
      <c r="B26" s="268" t="s">
        <v>506</v>
      </c>
      <c r="C26" s="16"/>
      <c r="D26" s="16"/>
      <c r="E26" s="16"/>
      <c r="F26" s="16"/>
      <c r="G26" s="19"/>
      <c r="H26" s="23"/>
    </row>
    <row r="27" spans="1:8" ht="63" x14ac:dyDescent="0.35">
      <c r="A27" s="453" t="s">
        <v>269</v>
      </c>
      <c r="B27" s="266" t="s">
        <v>523</v>
      </c>
      <c r="C27" s="16"/>
      <c r="D27" s="16"/>
      <c r="E27" s="16"/>
    </row>
    <row r="28" spans="1:8" ht="69.75" customHeight="1" x14ac:dyDescent="0.35">
      <c r="A28" s="456" t="s">
        <v>254</v>
      </c>
      <c r="B28" s="267" t="s">
        <v>519</v>
      </c>
      <c r="C28" s="60"/>
      <c r="D28" s="60"/>
      <c r="E28" s="60"/>
      <c r="F28" s="16"/>
      <c r="G28" s="60"/>
      <c r="H28" s="261"/>
    </row>
    <row r="29" spans="1:8" ht="63" x14ac:dyDescent="0.35">
      <c r="A29" s="453" t="s">
        <v>249</v>
      </c>
      <c r="B29" s="267" t="s">
        <v>500</v>
      </c>
      <c r="C29" s="60"/>
      <c r="D29" s="60"/>
      <c r="E29" s="60"/>
      <c r="F29" s="263"/>
      <c r="G29" s="60"/>
      <c r="H29" s="261"/>
    </row>
    <row r="30" spans="1:8" x14ac:dyDescent="0.35">
      <c r="A30" s="607" t="s">
        <v>261</v>
      </c>
      <c r="B30" s="272" t="s">
        <v>49</v>
      </c>
      <c r="C30" s="16"/>
      <c r="D30" s="16"/>
      <c r="E30" s="16"/>
      <c r="G30" s="60"/>
      <c r="H30" s="264"/>
    </row>
    <row r="31" spans="1:8" s="458" customFormat="1" ht="42" x14ac:dyDescent="0.35">
      <c r="A31" s="608"/>
      <c r="B31" s="460" t="s">
        <v>50</v>
      </c>
      <c r="C31" s="457"/>
      <c r="D31" s="457"/>
      <c r="E31" s="457"/>
      <c r="G31" s="457"/>
      <c r="H31" s="459"/>
    </row>
    <row r="32" spans="1:8" ht="63" x14ac:dyDescent="0.35">
      <c r="A32" s="609"/>
      <c r="B32" s="461" t="s">
        <v>517</v>
      </c>
    </row>
  </sheetData>
  <mergeCells count="4">
    <mergeCell ref="A1:B1"/>
    <mergeCell ref="A3:B3"/>
    <mergeCell ref="A30:A32"/>
    <mergeCell ref="A8:A10"/>
  </mergeCells>
  <phoneticPr fontId="3" type="noConversion"/>
  <pageMargins left="0.63" right="0.19685039370078741" top="0.51" bottom="0.19" header="0.31496062992125984" footer="0.17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21</vt:i4>
      </vt:variant>
    </vt:vector>
  </HeadingPairs>
  <TitlesOfParts>
    <vt:vector size="39" baseType="lpstr">
      <vt:lpstr>ตารางที่ 1</vt:lpstr>
      <vt:lpstr>ตารางที่ 1 (อธิบาย)</vt:lpstr>
      <vt:lpstr>ตารางที่ 2</vt:lpstr>
      <vt:lpstr>ตารางที่ 3</vt:lpstr>
      <vt:lpstr>ตารางที่ 4</vt:lpstr>
      <vt:lpstr>ตารางที่ 5</vt:lpstr>
      <vt:lpstr>ตารางที่ 6</vt:lpstr>
      <vt:lpstr>ตารางที่ 7</vt:lpstr>
      <vt:lpstr>ตารางที่ 7 (วิเคราะห์)</vt:lpstr>
      <vt:lpstr>ตารางที่ 8</vt:lpstr>
      <vt:lpstr>ตารางที่ 8 (วิเคราะห์)</vt:lpstr>
      <vt:lpstr>ตารางที่ 9</vt:lpstr>
      <vt:lpstr>ตารางที่ 9 (วิเคราะห์)</vt:lpstr>
      <vt:lpstr>ตารางที่ 10</vt:lpstr>
      <vt:lpstr>ตารางที่ 10 (วิเคราะห์)</vt:lpstr>
      <vt:lpstr>ตารางที่ 11</vt:lpstr>
      <vt:lpstr>ตารางที่ 11 (วิเคราะห์)</vt:lpstr>
      <vt:lpstr>ตารางที่ 12</vt:lpstr>
      <vt:lpstr>'ตารางที่ 10 (วิเคราะห์)'!Print_Area</vt:lpstr>
      <vt:lpstr>'ตารางที่ 11 (วิเคราะห์)'!Print_Area</vt:lpstr>
      <vt:lpstr>'ตารางที่ 5'!Print_Area</vt:lpstr>
      <vt:lpstr>'ตารางที่ 8'!Print_Area</vt:lpstr>
      <vt:lpstr>'ตารางที่ 8 (วิเคราะห์)'!Print_Area</vt:lpstr>
      <vt:lpstr>'ตารางที่ 9 (วิเคราะห์)'!Print_Area</vt:lpstr>
      <vt:lpstr>'ตารางที่ 10'!Print_Titles</vt:lpstr>
      <vt:lpstr>'ตารางที่ 10 (วิเคราะห์)'!Print_Titles</vt:lpstr>
      <vt:lpstr>'ตารางที่ 11'!Print_Titles</vt:lpstr>
      <vt:lpstr>'ตารางที่ 11 (วิเคราะห์)'!Print_Titles</vt:lpstr>
      <vt:lpstr>'ตารางที่ 2'!Print_Titles</vt:lpstr>
      <vt:lpstr>'ตารางที่ 3'!Print_Titles</vt:lpstr>
      <vt:lpstr>'ตารางที่ 4'!Print_Titles</vt:lpstr>
      <vt:lpstr>'ตารางที่ 5'!Print_Titles</vt:lpstr>
      <vt:lpstr>'ตารางที่ 6'!Print_Titles</vt:lpstr>
      <vt:lpstr>'ตารางที่ 7'!Print_Titles</vt:lpstr>
      <vt:lpstr>'ตารางที่ 7 (วิเคราะห์)'!Print_Titles</vt:lpstr>
      <vt:lpstr>'ตารางที่ 8'!Print_Titles</vt:lpstr>
      <vt:lpstr>'ตารางที่ 8 (วิเคราะห์)'!Print_Titles</vt:lpstr>
      <vt:lpstr>'ตารางที่ 9'!Print_Titles</vt:lpstr>
      <vt:lpstr>'ตารางที่ 9 (วิเคราะห์)'!Print_Titles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USER</cp:lastModifiedBy>
  <cp:lastPrinted>2012-05-18T22:51:03Z</cp:lastPrinted>
  <dcterms:created xsi:type="dcterms:W3CDTF">2010-08-07T04:38:05Z</dcterms:created>
  <dcterms:modified xsi:type="dcterms:W3CDTF">2025-10-21T09:04:43Z</dcterms:modified>
</cp:coreProperties>
</file>