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28680" yWindow="-120" windowWidth="20640" windowHeight="1176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เก็บข้อมูลHRD!$A$6:$P$117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เก็บข้อมูลHRD!$A$1:$M$134</definedName>
    <definedName name="_xlnm.Print_Area" localSheetId="1">สรุปผลHRD!$A$1:$N$24</definedName>
    <definedName name="_xlnm.Print_Titles" localSheetId="0">เก็บข้อมูลHRD!$6:$6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2" i="3"/>
  <c r="D153"/>
  <c r="D154"/>
  <c r="F19" i="2" l="1" a="1"/>
  <c r="F19" s="1"/>
  <c r="D19" a="1"/>
  <c r="D19" s="1"/>
  <c r="M4" l="1" a="1"/>
  <c r="M4" s="1"/>
  <c r="D13" i="3" l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6"/>
  <c r="D7"/>
  <c r="D8"/>
  <c r="D9"/>
  <c r="D10"/>
  <c r="D11"/>
  <c r="D12"/>
  <c r="D5"/>
  <c r="M16" i="2"/>
  <c r="M15"/>
  <c r="M14"/>
  <c r="M13"/>
  <c r="M12"/>
  <c r="M11"/>
  <c r="M10"/>
  <c r="M9"/>
  <c r="M8"/>
  <c r="M7"/>
  <c r="J16"/>
  <c r="J15"/>
  <c r="J14"/>
  <c r="J13"/>
  <c r="J12"/>
  <c r="J11"/>
  <c r="J7"/>
  <c r="J9"/>
  <c r="J8"/>
  <c r="F24" a="1"/>
  <c r="F24" s="1"/>
  <c r="D24" a="1"/>
  <c r="D24" s="1"/>
  <c r="D22" a="1"/>
  <c r="D22" s="1"/>
  <c r="F22" s="1" a="1"/>
  <c r="F18" a="1"/>
  <c r="F18" s="1"/>
  <c r="D18"/>
  <c r="F13" a="1"/>
  <c r="F13" s="1"/>
  <c r="F14" a="1"/>
  <c r="F14" s="1"/>
  <c r="D14" a="1"/>
  <c r="D14" s="1"/>
  <c r="D13" a="1"/>
  <c r="D13" s="1"/>
  <c r="F9" a="1"/>
  <c r="F9" s="1"/>
  <c r="F10" s="1" a="1"/>
  <c r="F8" a="1"/>
  <c r="F8" s="1"/>
  <c r="D9" a="1"/>
  <c r="D9" s="1"/>
  <c r="D10" s="1" a="1"/>
  <c r="D8" a="1"/>
  <c r="D8" s="1"/>
  <c r="J10" a="1"/>
  <c r="J10" s="1"/>
  <c r="F4"/>
  <c r="D4"/>
  <c r="F22" l="1"/>
  <c r="D10"/>
  <c r="F10"/>
  <c r="F20"/>
  <c r="D20"/>
  <c r="D2"/>
  <c r="D15" l="1"/>
  <c r="F15"/>
  <c r="M17" l="1"/>
  <c r="J17"/>
  <c r="I4" l="1"/>
</calcChain>
</file>

<file path=xl/sharedStrings.xml><?xml version="1.0" encoding="utf-8"?>
<sst xmlns="http://schemas.openxmlformats.org/spreadsheetml/2006/main" count="982" uniqueCount="272">
  <si>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</si>
  <si>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</si>
  <si>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</si>
  <si>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</si>
  <si>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</si>
  <si>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</si>
  <si>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</si>
  <si>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</si>
  <si>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</si>
  <si>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</si>
  <si>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</si>
  <si>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</si>
  <si>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</si>
  <si>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ร้อยละของขรก.ที่ได้รับการพัฒนาอย่างน้อยปีละ 1 ครั้ง</t>
  </si>
  <si>
    <t>ร้อยละของพรก.ที่ได้รับการพัฒนาอย่างน้อยปีละ 1 ครั้ง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</si>
  <si>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</si>
  <si>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</si>
  <si>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</si>
  <si>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</si>
  <si>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</si>
  <si>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</si>
  <si>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</si>
  <si>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</si>
  <si>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</si>
  <si>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</si>
  <si>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</si>
  <si>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</si>
  <si>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</si>
  <si>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</si>
  <si>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</si>
  <si>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</si>
  <si>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</si>
  <si>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</si>
  <si>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</si>
  <si>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</si>
  <si>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</si>
  <si>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</si>
  <si>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</si>
  <si>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</si>
  <si>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</si>
  <si>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</si>
  <si>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</si>
  <si>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</si>
  <si>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</si>
  <si>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</si>
  <si>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</si>
  <si>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</si>
  <si>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</si>
  <si>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</si>
  <si>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</si>
  <si>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</si>
  <si>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</si>
  <si>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</si>
  <si>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</si>
  <si>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</si>
  <si>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</si>
  <si>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</si>
  <si>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</si>
  <si>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</si>
  <si>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</si>
  <si>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</si>
  <si>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</si>
  <si>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</si>
  <si>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</si>
  <si>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</si>
  <si>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</si>
  <si>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</si>
  <si>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</si>
  <si>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</si>
  <si>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</si>
  <si>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</si>
  <si>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</si>
  <si>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</si>
  <si>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</si>
  <si>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</si>
  <si>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</si>
  <si>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นางกาญจนา        หงษ์ห้อม</t>
  </si>
  <si>
    <t>เจ้าพนักงานธุรการชำนาญงาน</t>
  </si>
  <si>
    <t>นางสายพิณ         ม่วงสีตอง</t>
  </si>
  <si>
    <t>นางสาวณัทนัน     ศรีบัวรอด</t>
  </si>
  <si>
    <t>นางฐิติวรดา         พลเขต</t>
  </si>
  <si>
    <t>นางสาวระวิวัลย์    อาจภักดี</t>
  </si>
  <si>
    <t>นักวิชาการเงินและบัญชี</t>
  </si>
  <si>
    <t>นางสาวรติกร  สิทธิสิน</t>
  </si>
  <si>
    <t>นักวิชาการเงินและบัญชีชำนาญการ</t>
  </si>
  <si>
    <t>นางสาวมณฑวรรณ  ชื่นค้า</t>
  </si>
  <si>
    <t>นางสาวธนะศรี  อ่อนศรี</t>
  </si>
  <si>
    <t>นักวิชาการพัสดุ</t>
  </si>
  <si>
    <t>นายณัฐกาญ  อารีเอื้อ</t>
  </si>
  <si>
    <t>เจ้าหน้าที่ระบบงานคอมพิวเตอร์</t>
  </si>
  <si>
    <t>นายปัญญา  เพชรดีคาย</t>
  </si>
  <si>
    <t>นายราเชนทร์  ตระกูลสุข</t>
  </si>
  <si>
    <t>นางสุมาลี  เมืองแก้ว</t>
  </si>
  <si>
    <t>นางสมร  ธีรประทีป</t>
  </si>
  <si>
    <t>นางนุกูล  สรรพคุณ</t>
  </si>
  <si>
    <t>นางสาวอัมพร  บุณยสิทธิ์พิชัย</t>
  </si>
  <si>
    <t>นางสาวนภษร  เนื่องชมภู</t>
  </si>
  <si>
    <t>นางสาวณัฐสุดา  ทัพดี</t>
  </si>
  <si>
    <t>นางสาวสุภัทนารี  จันทร์วัน</t>
  </si>
  <si>
    <t>นางสาวรัชนี  วิวัฒนสินชัย</t>
  </si>
  <si>
    <t>เจ้าพนักงานการเงินและบัญชีชำนาญงาน</t>
  </si>
  <si>
    <t>นางสาวสร้อยฟ้า  โยลัย</t>
  </si>
  <si>
    <t>เจ้าพนักงานการเงินและบัญชีปฏิบัติงาน</t>
  </si>
  <si>
    <t>นาเกตุสิรินทร์  ผลวิเศษสิทธิ์</t>
  </si>
  <si>
    <t>นางสาวสุวรรณี  เคียรประเสริฐ</t>
  </si>
  <si>
    <t>นางสาวสรรพ์วิทา  อัษฎณัฐโยธิน</t>
  </si>
  <si>
    <t>นายอนันต์  คำบุญเหลือ</t>
  </si>
  <si>
    <t>นางสาวสิรินันต์  ไตรรัตนภิกุล</t>
  </si>
  <si>
    <t>นางสาวโสภิดา  มิ่งมาลี</t>
  </si>
  <si>
    <t>เจ้าพนักงานการเงินและบัญชี</t>
  </si>
  <si>
    <t>นายบุรินทร์ ทิศาภาคย์</t>
  </si>
  <si>
    <t>นางสาวนิภาพร  พิมพ์ศรี</t>
  </si>
  <si>
    <t>นางสาวจุไรรักษ์ อุนาภีร์</t>
  </si>
  <si>
    <t>นักวิชาการเงินและบัญชีชำนาญการพิเศษ</t>
  </si>
  <si>
    <t>นางสาวศุภวรรณ เนียมสอน</t>
  </si>
  <si>
    <t>นางสาวดวงใจ สมบูรณ์วีรรัตน์</t>
  </si>
  <si>
    <t>นางเอื้องแก้ว ศิลปศาสตร์</t>
  </si>
  <si>
    <t>นางสาวอำภาพร ใจป้อ</t>
  </si>
  <si>
    <t>นางสาววิไลภรณ์ บางผึ้ง</t>
  </si>
  <si>
    <t>นักวิชาการเงินและบัญชีปฎิบัติการ</t>
  </si>
  <si>
    <t>นางสาววันนา มหานาม</t>
  </si>
  <si>
    <t>นางอังคณา เหล่าวงษา</t>
  </si>
  <si>
    <t>นางสาวรัชชุดา ตุงคนาคร</t>
  </si>
  <si>
    <t>นางสาวบุษยมาส เตชะพล</t>
  </si>
  <si>
    <t>นายวชิระ แก้วสว่าง</t>
  </si>
  <si>
    <t>นางสาวหงษ์ษา พลเยี่ยม</t>
  </si>
  <si>
    <t>นางสาวสุดารัตน์ พาชื่น</t>
  </si>
  <si>
    <t>นางสาวพัชมน  เจริญสวัสดิ์</t>
  </si>
  <si>
    <t>นักวิชาการเงินและบัญชี/ชำนาญการพิเศษ</t>
  </si>
  <si>
    <t>นางสาวเนาวรัตน์ อินทร์ช่วย</t>
  </si>
  <si>
    <t>นักวิชาการเงินและบัญชี/ชำนาญการ</t>
  </si>
  <si>
    <t>นางสาวชุติมา  เพ็ชรรัตน์</t>
  </si>
  <si>
    <t>นางมัณฑนา คำนาน</t>
  </si>
  <si>
    <t>นางสาวริญญาภัท มะลาหอม</t>
  </si>
  <si>
    <t>นักวิชาการเงินและบัญชี/ปฏิบัติการ</t>
  </si>
  <si>
    <t>นางสาววิไลพร ยศธสาร</t>
  </si>
  <si>
    <t>นางสาวนันทิชา สครรัมย์</t>
  </si>
  <si>
    <t>นางสาววันทนา  ยรรยงยศ</t>
  </si>
  <si>
    <t>เจ้าพนักงานธุรการอาวุโส</t>
  </si>
  <si>
    <t>นางสาวนิจประภา  ฉิมเตย</t>
  </si>
  <si>
    <t>นางสาวปรารถนา  อุนทะอ่อน</t>
  </si>
  <si>
    <t>นักวิชาการพัสดุชำนาญการ</t>
  </si>
  <si>
    <t>นางสาวจุธาทิพย์  จันศรี</t>
  </si>
  <si>
    <t>นางสาวประไพจิตร  อาจวิเชียร</t>
  </si>
  <si>
    <t>นางสาวอรวรรณ์  ยอดแก้ว</t>
  </si>
  <si>
    <t>นางสาววรางค์รัตน์  เวียงเงิน</t>
  </si>
  <si>
    <t>นางสมคิด  แสงตะกรณ์</t>
  </si>
  <si>
    <t>นางนิภาภรณ์  พินิจ</t>
  </si>
  <si>
    <t>นางสาวสมหมาย  กุหลาบศรี</t>
  </si>
  <si>
    <t>เจ้าพนักงานพัสดุชำนาญงาน</t>
  </si>
  <si>
    <t>นางปัทมา  เทพชนะ</t>
  </si>
  <si>
    <t>นางสาวรัตนา  ถึงกระโทก</t>
  </si>
  <si>
    <t>นางสาวลินดา  สุขประเสริฐ</t>
  </si>
  <si>
    <t>นักวิชาการพัสดุปฏิบัติการ</t>
  </si>
  <si>
    <t>นางสาวยุพา  บุญโสม</t>
  </si>
  <si>
    <t>นางสาวถนอมศรี  วัสติ</t>
  </si>
  <si>
    <t>เจ้าพนักงานพัสดุปฏิบัติงาน</t>
  </si>
  <si>
    <t>การใช้งานสารบรรณระบบอิเล็กทรอนิกส์</t>
  </si>
  <si>
    <t>ความรู้/ทักษะเฉพาะทางในสายงาน</t>
  </si>
  <si>
    <t>เรียนรู้ด้วยตนเอง</t>
  </si>
  <si>
    <t>-</t>
  </si>
  <si>
    <t>ต.ค. 62 - มี.ค. 63</t>
  </si>
  <si>
    <t>มี</t>
  </si>
  <si>
    <t>e-Learning</t>
  </si>
  <si>
    <t>เทคนิคการประชุมและการเขียนรายงานประชุม</t>
  </si>
  <si>
    <t>ชุมชนนักปฏิบัติ(CoP)</t>
  </si>
  <si>
    <t>กองคลัง</t>
  </si>
  <si>
    <t>22 ม.ค. 63</t>
  </si>
  <si>
    <t>3</t>
  </si>
  <si>
    <t>เทคนิคการจัดงานประชุม อบรม สัมมนา อย่างมืออาชีพสู่มาตรฐานสากล รุ่นที่ 2</t>
  </si>
  <si>
    <t>ม.เทคโนโลยีพระจอมเกล้าธนบุรี</t>
  </si>
  <si>
    <t>27 - 28 ม.ค.63</t>
  </si>
  <si>
    <t>12</t>
  </si>
  <si>
    <t>การจัดซื้อจัดจ้างด้วยวิธี e-bidding</t>
  </si>
  <si>
    <t>ด้านเทคโนโลยีสารสนเทศและการสื่อสาร</t>
  </si>
  <si>
    <t>มอบหมายงาน</t>
  </si>
  <si>
    <t xml:space="preserve"> -</t>
  </si>
  <si>
    <t>สอนงาน</t>
  </si>
  <si>
    <t>การจ่ายเงินผ่านระบบ KTB Corporate Online</t>
  </si>
  <si>
    <t>การใช้เทคโนโลยี</t>
  </si>
  <si>
    <t>กองคลัง กลุ่มการเงิน</t>
  </si>
  <si>
    <t>ต.ค.62-มี.ค.63</t>
  </si>
  <si>
    <t>การตรวจสอบเอกสารจัดซื้อจัดจ้าง</t>
  </si>
  <si>
    <t>7-14 ก.พ. 63</t>
  </si>
  <si>
    <t>การนำส่งเงินผ่านระบบ KTB Corporate Online</t>
  </si>
  <si>
    <t>การเบิกจ่ายเงินเดือนข้าราชการในระบบโครงการจ่ายตรงเงินเดือน</t>
  </si>
  <si>
    <t>โครงการจ่ายตรงค่าจ้างประจำ,ระบบบำเหน็จบำนาญ</t>
  </si>
  <si>
    <t>นักบริหารการพัฒนาการเกษตรและสหกรณ์ ระดับต้น รุ่นที่ 38</t>
  </si>
  <si>
    <t>อบรมกับหน่วยงานนอกกรมฯ</t>
  </si>
  <si>
    <t>สถาบันเกษตราธิการ</t>
  </si>
  <si>
    <t>13-27 ม.ค. 63</t>
  </si>
  <si>
    <t xml:space="preserve">การพิจารณาเรื่องที่ขออนุมัติต่างๆ </t>
  </si>
  <si>
    <t>การพิจารณาเรื่องขออนุมัติกรม</t>
  </si>
  <si>
    <t>การจ่ายเงินทุนหมุนเวียน</t>
  </si>
  <si>
    <t>โครงการจัดประชุมชี้แจงให้ความรู้งานประกันสังคม</t>
  </si>
  <si>
    <t>สำนักงานประกันสังคมกรุงเทพมหานครพื้นที่ 3</t>
  </si>
  <si>
    <t>การรับชำระเงินการออกใบเสร็จรับเงิน และการนำส่งเงิน</t>
  </si>
  <si>
    <t>การตรวจสอบเอกสารค่าใช้จ่ายเดินทาง ,ค่าใช้จ่ายฝึกอบรมในประเทศ-ต่างประเทศ</t>
  </si>
  <si>
    <t>ศึกษาระเบียนเกี่ยวกับสวัสดิการค่ารักษาพยาบาลและค่าการศึกษาบุตร</t>
  </si>
  <si>
    <t>โครงการพัฒนาคุณธรรมและจริยธรรมเพื่อเสริมสร้างคุณภาพการทำงานประจำปีงบประมาณ 2563 รุ่นที่ 19</t>
  </si>
  <si>
    <t>ภาวะผู้นำ/คุณธรรม/จริยธรรม</t>
  </si>
  <si>
    <t>อบรมกับหน่วยงานในกรมฯ</t>
  </si>
  <si>
    <t>กรมปศุสัตว์</t>
  </si>
  <si>
    <t>25-29 ม.ค.63</t>
  </si>
  <si>
    <t>การเบิกค่ารักษาพยาบาล ค่าเล่าเรียน</t>
  </si>
  <si>
    <t>ระบบจ่ายตรงเงินเดือนของกรมบัญชีกลาง,ระบบภาษี</t>
  </si>
  <si>
    <t>การเพิ่มข้อมุลในระบบ online และระบบออกภาษีหัก ณ ที่จ่าย</t>
  </si>
  <si>
    <t>การตรวจสอบเอกสารค่าใช้จ่ายเดินทาง ค่าใช้จ่ายฝึกอบรมในประเทศ</t>
  </si>
  <si>
    <t>การปฎิบัติงานของกลุ่มบัญชี</t>
  </si>
  <si>
    <t>โครงการสัมมนาหลักเกณฑ์ด้านการบัญชีภาครัฐเรื่องใหม่ รุ่นที่ 1</t>
  </si>
  <si>
    <t>กรมบัญชีกลาง</t>
  </si>
  <si>
    <t>1วัน</t>
  </si>
  <si>
    <t>การเบิกจ่ายเงิน</t>
  </si>
  <si>
    <t>-โครงการสัมมนาหลักเกณฑ์ด้านบัญชีภาครัฐเรื่องใหม่ รุ่นที่ 1</t>
  </si>
  <si>
    <t>-โครงการฝึกอบรมเชิงปฎิบัติการหลักสูตรการจัดทำรายงานการเงินรวมภาครัฐด้วยระบบอิเล็กทรอนิกส์รุ่นที่2</t>
  </si>
  <si>
    <t>3ชม.</t>
  </si>
  <si>
    <t>การบันทึกรายการเบิกจ่ายผ่านระบบGFMIS</t>
  </si>
  <si>
    <t>จัดทำรายงานเงินกองทุนรวมฯและงบกระทบยอด ธกส.</t>
  </si>
  <si>
    <t>-โครงการฝึกอบรมเชิงปฎิบัติการหลักสูตรการจัดทำรายงานการเงินรวมภาครัฐด้วยระบบอิเล็กทรอนิกส์รุ่นที่ 2</t>
  </si>
  <si>
    <t>นางสาวศานิตา  บุญคง</t>
  </si>
  <si>
    <t>ลูกหนี้เงินยืมราชการ</t>
  </si>
  <si>
    <t>ระบบสินทรัพย์ถาวรและการบันทึกลูกหนี้เงินยืม</t>
  </si>
  <si>
    <t>การปรับปรุงบัญชีและระบบสินทรัพย์ถาวร</t>
  </si>
  <si>
    <t>นายธนพัต  จันต๊ะ</t>
  </si>
  <si>
    <t>นางสาวอิสรีย์  ปทุมากร</t>
  </si>
  <si>
    <t>ต้นทุนผลผลิต</t>
  </si>
  <si>
    <t>ความรู้เกี่ยวกับเรื่อง KTB Corporate Online</t>
  </si>
  <si>
    <t>โครงการพัฒนาคุณธรรมและจริยธรรมเพื่อเสริมสร้างคุณภาพชีวิตและประสิทธิภาพการทำงาน ปี63 รุ่นที่19</t>
  </si>
  <si>
    <t>กองการเจ้าหน้าที่</t>
  </si>
  <si>
    <t>25-29/01/63</t>
  </si>
  <si>
    <t>5วัน</t>
  </si>
  <si>
    <t>การบันทึกรายการจ่ายชำระเงิน(ขจ.05)</t>
  </si>
  <si>
    <t>เร่งรัดการใช้จ่ายงบประมาณปี พ.ศ. 2563</t>
  </si>
  <si>
    <t>การใช้ระบบอิเล็กทรอนิกส์มาใช้ในการปฏิบัติงาน</t>
  </si>
  <si>
    <t>การบริหารพัสดุ</t>
  </si>
  <si>
    <t>กฏหมายและระเบียบที่เกี่ยวข้องกับการจัดซื้อจัดจ้างและการบริหารพัสดุภาครัฐ</t>
  </si>
  <si>
    <t>กฎหมาย/กฎระเบียบฯ</t>
  </si>
  <si>
    <t>นักบริหารพัฒนาการเกษตรและสหกรณ์ระดับต้น</t>
  </si>
  <si>
    <t>ทักษะการคิด</t>
  </si>
  <si>
    <t>กระทรวงเกษตรและสหกรณ์</t>
  </si>
  <si>
    <t>9-23 ธันวาคม 2562</t>
  </si>
  <si>
    <t>แนวทางปฏิบัติด้านการจัดซื้อจัดจ้างฯ</t>
  </si>
  <si>
    <t>กฏหมายเกี่ยวกับที่ดินและที่ราชพัสดุ</t>
  </si>
  <si>
    <t>การโอนพัสดุ-รับโอนพัสดุ</t>
  </si>
  <si>
    <t>นางสาวพัชรินทร์  คีรีเพ็ชร์</t>
  </si>
  <si>
    <t>นางสาวสรรสนีย์  ศึกสม</t>
  </si>
  <si>
    <t>ตค.62-มีค63</t>
  </si>
  <si>
    <t>ความรู้ด้านงบประมาณ</t>
  </si>
  <si>
    <t>นางสาวมณีรัตน์ หิรัญวุฒกร</t>
  </si>
  <si>
    <t>การกันเงินตามประเภทรายจ่าย</t>
  </si>
  <si>
    <t>การจำแนกประเภทรายจ่ายตามงบประมาณ</t>
  </si>
  <si>
    <t>กระบวนการวิธีการด้านงบประมาณ</t>
  </si>
  <si>
    <t>การใช้จ่าย/โอนจัดสรร/เปลี่ยนแปลงงบประมาณรายจ่าย</t>
  </si>
  <si>
    <t>การปรับปรุงกระบวนการทำงานเพื่อลดขั้นตอนการปฏิบัติงาน</t>
  </si>
  <si>
    <t>นางสาวจิราวรรณ จิรัฐิติกาลตระกูล</t>
  </si>
  <si>
    <t>โครงการฝึกอบรมเชิงปฏิบัติการ หลักสูตรการจัดทำรายงานการเงินรวมภาครัฐด้วนระบบอิเล็กทรอนิกส์ รุ่นที่ 6</t>
  </si>
  <si>
    <t>นางสาวดวงพร กิติสุธาธรรม</t>
  </si>
  <si>
    <t>นางสาวจิตรฤดี เศรษฐศุภางค์</t>
  </si>
  <si>
    <t>จัดทำทะเบียนคุมและงบกระทบยอดเงินประกันสัญญา</t>
  </si>
  <si>
    <t>หัวหน้ากลุ่ม</t>
  </si>
  <si>
    <t xml:space="preserve"> - </t>
  </si>
  <si>
    <t>18 ธ.ค.62</t>
  </si>
  <si>
    <t>ต.ค.62 - มี.ค.63</t>
  </si>
  <si>
    <t>ต.ค. 62 - มี.ค. 64</t>
  </si>
  <si>
    <t>ต.ค.62-มี.ค.64</t>
  </si>
  <si>
    <t>13-27 ม.ค. 64</t>
  </si>
  <si>
    <t>25-29 ม.ค.64</t>
  </si>
  <si>
    <t>11 ธ.ค.62</t>
  </si>
  <si>
    <t>16 ธ.ค.62</t>
  </si>
  <si>
    <t>ไม่มี</t>
  </si>
  <si>
    <t>ม.ธรรมศาสตร์</t>
  </si>
  <si>
    <t>18 - 19 พ.ย.62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</si>
</sst>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3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3" fontId="16" fillId="2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187" fontId="5" fillId="0" borderId="5" xfId="0" applyNumberFormat="1" applyFont="1" applyBorder="1" applyAlignment="1" applyProtection="1">
      <alignment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187" fontId="5" fillId="0" borderId="4" xfId="0" applyNumberFormat="1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12" fillId="7" borderId="0" xfId="0" applyFont="1" applyFill="1" applyBorder="1" applyAlignment="1">
      <alignment horizontal="center" shrinkToFit="1"/>
    </xf>
    <xf numFmtId="191" fontId="20" fillId="7" borderId="0" xfId="0" applyNumberFormat="1" applyFont="1" applyFill="1" applyBorder="1" applyAlignment="1">
      <alignment vertical="center" shrinkToFit="1"/>
    </xf>
    <xf numFmtId="0" fontId="13" fillId="7" borderId="0" xfId="0" applyFont="1" applyFill="1" applyAlignment="1">
      <alignment vertical="center" shrinkToFit="1"/>
    </xf>
    <xf numFmtId="2" fontId="41" fillId="2" borderId="1" xfId="0" applyNumberFormat="1" applyFont="1" applyFill="1" applyBorder="1" applyAlignment="1" applyProtection="1">
      <alignment horizontal="center" vertical="center" wrapText="1"/>
    </xf>
    <xf numFmtId="0" fontId="41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 applyProtection="1">
      <alignment horizontal="left" vertical="top" shrinkToFit="1"/>
      <protection locked="0"/>
    </xf>
    <xf numFmtId="0" fontId="5" fillId="0" borderId="5" xfId="0" applyFont="1" applyBorder="1" applyAlignment="1" applyProtection="1">
      <alignment horizontal="left" vertical="top" shrinkToFit="1"/>
      <protection locked="0"/>
    </xf>
    <xf numFmtId="0" fontId="5" fillId="0" borderId="4" xfId="0" applyFont="1" applyBorder="1" applyAlignment="1" applyProtection="1">
      <alignment horizontal="left" vertical="top" shrinkToFit="1"/>
      <protection locked="0"/>
    </xf>
    <xf numFmtId="49" fontId="5" fillId="0" borderId="4" xfId="0" applyNumberFormat="1" applyFont="1" applyBorder="1" applyAlignment="1" applyProtection="1">
      <alignment horizontal="left" vertical="top" wrapText="1" shrinkToFit="1"/>
      <protection locked="0"/>
    </xf>
    <xf numFmtId="0" fontId="5" fillId="0" borderId="5" xfId="0" applyFont="1" applyFill="1" applyBorder="1" applyAlignment="1" applyProtection="1">
      <alignment horizontal="left" shrinkToFit="1"/>
      <protection locked="0"/>
    </xf>
    <xf numFmtId="0" fontId="5" fillId="0" borderId="4" xfId="0" applyFont="1" applyBorder="1" applyAlignment="1" applyProtection="1">
      <alignment horizontal="left" vertical="top" wrapText="1" shrinkToFit="1"/>
      <protection locked="0"/>
    </xf>
    <xf numFmtId="0" fontId="19" fillId="0" borderId="1" xfId="0" applyFont="1" applyFill="1" applyBorder="1" applyAlignment="1">
      <alignment horizontal="left" vertical="top"/>
    </xf>
    <xf numFmtId="49" fontId="19" fillId="0" borderId="1" xfId="0" applyNumberFormat="1" applyFont="1" applyFill="1" applyBorder="1" applyAlignment="1">
      <alignment horizontal="left" vertical="top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42" fillId="3" borderId="4" xfId="0" applyFont="1" applyFill="1" applyBorder="1" applyAlignment="1" applyProtection="1">
      <alignment vertical="center" wrapText="1"/>
      <protection locked="0" hidden="1"/>
    </xf>
    <xf numFmtId="15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horizontal="left" vertical="center" shrinkToFit="1"/>
      <protection locked="0"/>
    </xf>
    <xf numFmtId="49" fontId="19" fillId="0" borderId="1" xfId="0" applyNumberFormat="1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 wrapText="1" shrinkToFit="1"/>
      <protection locked="0"/>
    </xf>
    <xf numFmtId="0" fontId="37" fillId="0" borderId="3" xfId="0" applyFont="1" applyFill="1" applyBorder="1" applyAlignment="1" applyProtection="1">
      <alignment horizontal="center" vertical="center" wrapText="1" shrinkToFit="1"/>
      <protection locked="0"/>
    </xf>
    <xf numFmtId="0" fontId="43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shrinkToFit="1"/>
      <protection locked="0"/>
    </xf>
    <xf numFmtId="0" fontId="16" fillId="3" borderId="3" xfId="0" applyFont="1" applyFill="1" applyBorder="1" applyAlignment="1" applyProtection="1">
      <alignment horizontal="center" vertical="center" shrinkToFit="1"/>
      <protection locked="0"/>
    </xf>
    <xf numFmtId="188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188" fontId="1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0" xfId="0" applyFont="1" applyFill="1" applyAlignment="1" applyProtection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7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vertical="center" shrinkToFit="1"/>
    </xf>
    <xf numFmtId="0" fontId="40" fillId="5" borderId="2" xfId="0" applyFont="1" applyFill="1" applyBorder="1" applyAlignment="1">
      <alignment horizontal="center" vertical="center" shrinkToFit="1"/>
    </xf>
    <xf numFmtId="0" fontId="40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40" fillId="6" borderId="1" xfId="0" applyFont="1" applyFill="1" applyBorder="1" applyAlignment="1">
      <alignment horizontal="center" vertical="center" shrinkToFit="1"/>
    </xf>
    <xf numFmtId="0" fontId="40" fillId="6" borderId="2" xfId="0" applyFont="1" applyFill="1" applyBorder="1" applyAlignment="1">
      <alignment horizontal="center" vertical="center" shrinkToFit="1"/>
    </xf>
    <xf numFmtId="0" fontId="40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7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1" fillId="2" borderId="0" xfId="0" applyFont="1" applyFill="1" applyAlignment="1" applyProtection="1">
      <alignment horizont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117"/>
  <sheetViews>
    <sheetView showGridLines="0" tabSelected="1" zoomScale="120" zoomScaleNormal="120" zoomScaleSheetLayoutView="90" zoomScalePageLayoutView="120" workbookViewId="0">
      <pane ySplit="6" topLeftCell="A7" activePane="bottomLeft" state="frozen"/>
      <selection pane="bottomLeft" activeCell="G14" sqref="G14"/>
    </sheetView>
  </sheetViews>
  <sheetFormatPr defaultRowHeight="21.95" customHeight="1"/>
  <cols>
    <col min="1" max="1" width="3.125" style="94" customWidth="1"/>
    <col min="2" max="2" width="19.125" style="95" customWidth="1"/>
    <col min="3" max="3" width="14.125" style="96" customWidth="1"/>
    <col min="4" max="4" width="8.125" style="97" customWidth="1"/>
    <col min="5" max="5" width="25.5" style="96" customWidth="1"/>
    <col min="6" max="6" width="13.625" style="96" customWidth="1"/>
    <col min="7" max="7" width="12.5" style="96" customWidth="1"/>
    <col min="8" max="8" width="8.25" style="94" customWidth="1"/>
    <col min="9" max="9" width="7" style="96" customWidth="1"/>
    <col min="10" max="10" width="7" style="98" customWidth="1"/>
    <col min="11" max="11" width="6" style="99" customWidth="1"/>
    <col min="12" max="12" width="5.625" style="100" customWidth="1"/>
    <col min="13" max="13" width="5.75" style="101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1"/>
      <c r="O1" s="12"/>
    </row>
    <row r="2" spans="1:15" s="13" customFormat="1" ht="27.75" customHeight="1">
      <c r="A2" s="56"/>
      <c r="B2" s="57" t="s">
        <v>56</v>
      </c>
      <c r="C2" s="149" t="s">
        <v>166</v>
      </c>
      <c r="D2" s="150"/>
      <c r="E2" s="151" t="s">
        <v>74</v>
      </c>
      <c r="F2" s="151"/>
      <c r="G2" s="151"/>
      <c r="H2" s="151"/>
      <c r="I2" s="151"/>
      <c r="J2" s="151"/>
      <c r="K2" s="151"/>
      <c r="L2" s="151"/>
      <c r="M2" s="151"/>
    </row>
    <row r="3" spans="1:15" s="13" customFormat="1" ht="5.25" customHeight="1">
      <c r="A3" s="56"/>
      <c r="B3" s="58"/>
      <c r="C3" s="58" t="s">
        <v>57</v>
      </c>
      <c r="D3" s="58"/>
      <c r="E3" s="59"/>
      <c r="F3" s="59"/>
      <c r="G3" s="59"/>
      <c r="H3" s="59"/>
      <c r="I3" s="59"/>
      <c r="J3" s="60"/>
      <c r="K3" s="61"/>
      <c r="L3" s="59"/>
      <c r="M3" s="62"/>
    </row>
    <row r="4" spans="1:15" s="13" customFormat="1" ht="20.25" customHeight="1">
      <c r="A4" s="63"/>
      <c r="B4" s="158" t="s">
        <v>61</v>
      </c>
      <c r="C4" s="158"/>
      <c r="D4" s="114">
        <v>51</v>
      </c>
      <c r="E4" s="64" t="s">
        <v>62</v>
      </c>
      <c r="F4" s="114">
        <v>21</v>
      </c>
      <c r="G4" s="65" t="s">
        <v>49</v>
      </c>
      <c r="H4" s="154">
        <v>2563</v>
      </c>
      <c r="I4" s="155"/>
      <c r="J4" s="153" t="s">
        <v>47</v>
      </c>
      <c r="K4" s="153"/>
      <c r="L4" s="156">
        <v>43913</v>
      </c>
      <c r="M4" s="157"/>
    </row>
    <row r="5" spans="1:15" s="28" customFormat="1" ht="4.5" customHeight="1">
      <c r="A5" s="66"/>
      <c r="B5" s="152"/>
      <c r="C5" s="152"/>
      <c r="D5" s="67"/>
      <c r="E5" s="67"/>
      <c r="F5" s="68"/>
      <c r="G5" s="69"/>
      <c r="H5" s="70"/>
      <c r="I5" s="69"/>
      <c r="J5" s="71"/>
      <c r="K5" s="72"/>
      <c r="L5" s="73"/>
      <c r="M5" s="70"/>
      <c r="N5" s="3"/>
      <c r="O5" s="3"/>
    </row>
    <row r="6" spans="1:15" s="53" customFormat="1" ht="39.75" customHeight="1">
      <c r="A6" s="74" t="s">
        <v>0</v>
      </c>
      <c r="B6" s="74" t="s">
        <v>65</v>
      </c>
      <c r="C6" s="74" t="s">
        <v>1</v>
      </c>
      <c r="D6" s="75" t="s">
        <v>3</v>
      </c>
      <c r="E6" s="74" t="s">
        <v>70</v>
      </c>
      <c r="F6" s="76" t="s">
        <v>4</v>
      </c>
      <c r="G6" s="77" t="s">
        <v>5</v>
      </c>
      <c r="H6" s="74" t="s">
        <v>2</v>
      </c>
      <c r="I6" s="122" t="s">
        <v>45</v>
      </c>
      <c r="J6" s="123" t="s">
        <v>46</v>
      </c>
      <c r="K6" s="120" t="s">
        <v>72</v>
      </c>
      <c r="L6" s="121" t="s">
        <v>52</v>
      </c>
      <c r="M6" s="78" t="s">
        <v>6</v>
      </c>
      <c r="N6" s="14"/>
      <c r="O6" s="1"/>
    </row>
    <row r="7" spans="1:15" ht="21.95" customHeight="1">
      <c r="A7" s="79">
        <v>1</v>
      </c>
      <c r="B7" s="125" t="s">
        <v>76</v>
      </c>
      <c r="C7" s="81" t="s">
        <v>77</v>
      </c>
      <c r="D7" s="87" t="s">
        <v>53</v>
      </c>
      <c r="E7" s="87" t="s">
        <v>157</v>
      </c>
      <c r="F7" s="87" t="s">
        <v>158</v>
      </c>
      <c r="G7" s="87" t="s">
        <v>159</v>
      </c>
      <c r="H7" s="131" t="s">
        <v>160</v>
      </c>
      <c r="I7" s="132" t="s">
        <v>161</v>
      </c>
      <c r="J7" s="132" t="s">
        <v>263</v>
      </c>
      <c r="K7" s="84">
        <v>0</v>
      </c>
      <c r="L7" s="133" t="s">
        <v>162</v>
      </c>
      <c r="M7" s="131">
        <v>1</v>
      </c>
      <c r="N7" s="27"/>
      <c r="O7" s="27"/>
    </row>
    <row r="8" spans="1:15" ht="21.95" customHeight="1">
      <c r="A8" s="86">
        <v>2</v>
      </c>
      <c r="B8" s="92" t="s">
        <v>78</v>
      </c>
      <c r="C8" s="81" t="s">
        <v>77</v>
      </c>
      <c r="D8" s="87" t="s">
        <v>53</v>
      </c>
      <c r="E8" s="87" t="s">
        <v>157</v>
      </c>
      <c r="F8" s="87" t="s">
        <v>158</v>
      </c>
      <c r="G8" s="87" t="s">
        <v>163</v>
      </c>
      <c r="H8" s="131" t="s">
        <v>160</v>
      </c>
      <c r="I8" s="132" t="s">
        <v>161</v>
      </c>
      <c r="J8" s="132" t="s">
        <v>161</v>
      </c>
      <c r="K8" s="84">
        <v>0</v>
      </c>
      <c r="L8" s="133" t="s">
        <v>162</v>
      </c>
      <c r="M8" s="131">
        <v>1</v>
      </c>
      <c r="N8" s="27"/>
      <c r="O8" s="27"/>
    </row>
    <row r="9" spans="1:15" ht="21.95" customHeight="1">
      <c r="A9" s="79">
        <v>3</v>
      </c>
      <c r="B9" s="92" t="s">
        <v>79</v>
      </c>
      <c r="C9" s="81" t="s">
        <v>77</v>
      </c>
      <c r="D9" s="87" t="s">
        <v>53</v>
      </c>
      <c r="E9" s="87" t="s">
        <v>157</v>
      </c>
      <c r="F9" s="87" t="s">
        <v>158</v>
      </c>
      <c r="G9" s="87" t="s">
        <v>159</v>
      </c>
      <c r="H9" s="131" t="s">
        <v>160</v>
      </c>
      <c r="I9" s="132" t="s">
        <v>161</v>
      </c>
      <c r="J9" s="132" t="s">
        <v>161</v>
      </c>
      <c r="K9" s="84">
        <v>0</v>
      </c>
      <c r="L9" s="133" t="s">
        <v>162</v>
      </c>
      <c r="M9" s="131">
        <v>1</v>
      </c>
      <c r="N9" s="27"/>
      <c r="O9" s="27"/>
    </row>
    <row r="10" spans="1:15" ht="21.95" customHeight="1">
      <c r="A10" s="86">
        <v>4</v>
      </c>
      <c r="B10" s="80" t="s">
        <v>80</v>
      </c>
      <c r="C10" s="81" t="s">
        <v>77</v>
      </c>
      <c r="D10" s="87" t="s">
        <v>53</v>
      </c>
      <c r="E10" s="87" t="s">
        <v>157</v>
      </c>
      <c r="F10" s="87" t="s">
        <v>158</v>
      </c>
      <c r="G10" s="87" t="s">
        <v>159</v>
      </c>
      <c r="H10" s="131" t="s">
        <v>160</v>
      </c>
      <c r="I10" s="132" t="s">
        <v>161</v>
      </c>
      <c r="J10" s="132" t="s">
        <v>161</v>
      </c>
      <c r="K10" s="84">
        <v>0</v>
      </c>
      <c r="L10" s="133" t="s">
        <v>162</v>
      </c>
      <c r="M10" s="131">
        <v>1</v>
      </c>
      <c r="N10" s="27"/>
      <c r="O10" s="27"/>
    </row>
    <row r="11" spans="1:15" ht="21.95" customHeight="1">
      <c r="A11" s="79">
        <v>5</v>
      </c>
      <c r="B11" s="92" t="s">
        <v>81</v>
      </c>
      <c r="C11" s="87" t="s">
        <v>82</v>
      </c>
      <c r="D11" s="87" t="s">
        <v>68</v>
      </c>
      <c r="E11" s="87" t="s">
        <v>164</v>
      </c>
      <c r="F11" s="87" t="s">
        <v>158</v>
      </c>
      <c r="G11" s="87" t="s">
        <v>165</v>
      </c>
      <c r="H11" s="134" t="s">
        <v>166</v>
      </c>
      <c r="I11" s="132" t="s">
        <v>167</v>
      </c>
      <c r="J11" s="132" t="s">
        <v>168</v>
      </c>
      <c r="K11" s="84">
        <v>0</v>
      </c>
      <c r="L11" s="133" t="s">
        <v>162</v>
      </c>
      <c r="M11" s="131">
        <v>1</v>
      </c>
      <c r="N11" s="27"/>
      <c r="O11" s="27"/>
    </row>
    <row r="12" spans="1:15" ht="21.95" customHeight="1">
      <c r="A12" s="86">
        <v>6</v>
      </c>
      <c r="B12" s="125" t="s">
        <v>83</v>
      </c>
      <c r="C12" s="81" t="s">
        <v>84</v>
      </c>
      <c r="D12" s="87" t="s">
        <v>53</v>
      </c>
      <c r="E12" s="87" t="s">
        <v>169</v>
      </c>
      <c r="F12" s="87" t="s">
        <v>158</v>
      </c>
      <c r="G12" s="87" t="s">
        <v>188</v>
      </c>
      <c r="H12" s="131" t="s">
        <v>170</v>
      </c>
      <c r="I12" s="132" t="s">
        <v>171</v>
      </c>
      <c r="J12" s="132" t="s">
        <v>172</v>
      </c>
      <c r="K12" s="84">
        <v>5500</v>
      </c>
      <c r="L12" s="133" t="s">
        <v>162</v>
      </c>
      <c r="M12" s="131">
        <v>1</v>
      </c>
      <c r="N12" s="27"/>
      <c r="O12" s="27"/>
    </row>
    <row r="13" spans="1:15" ht="21.95" customHeight="1">
      <c r="A13" s="79">
        <v>7</v>
      </c>
      <c r="B13" s="92" t="s">
        <v>85</v>
      </c>
      <c r="C13" s="81" t="s">
        <v>84</v>
      </c>
      <c r="D13" s="87" t="s">
        <v>53</v>
      </c>
      <c r="E13" s="87" t="s">
        <v>169</v>
      </c>
      <c r="F13" s="87" t="s">
        <v>158</v>
      </c>
      <c r="G13" s="87" t="s">
        <v>188</v>
      </c>
      <c r="H13" s="131" t="s">
        <v>170</v>
      </c>
      <c r="I13" s="132" t="s">
        <v>171</v>
      </c>
      <c r="J13" s="132" t="s">
        <v>172</v>
      </c>
      <c r="K13" s="84">
        <v>5500</v>
      </c>
      <c r="L13" s="133" t="s">
        <v>162</v>
      </c>
      <c r="M13" s="131">
        <v>1</v>
      </c>
      <c r="N13" s="27"/>
      <c r="O13" s="27"/>
    </row>
    <row r="14" spans="1:15" ht="21.95" customHeight="1">
      <c r="A14" s="79"/>
      <c r="B14" s="92" t="s">
        <v>85</v>
      </c>
      <c r="C14" s="81" t="s">
        <v>84</v>
      </c>
      <c r="D14" s="87" t="s">
        <v>53</v>
      </c>
      <c r="E14" s="87" t="s">
        <v>164</v>
      </c>
      <c r="F14" s="87" t="s">
        <v>158</v>
      </c>
      <c r="G14" s="87" t="s">
        <v>188</v>
      </c>
      <c r="H14" s="131" t="s">
        <v>270</v>
      </c>
      <c r="I14" s="132" t="s">
        <v>271</v>
      </c>
      <c r="J14" s="132" t="s">
        <v>172</v>
      </c>
      <c r="K14" s="84">
        <v>4500</v>
      </c>
      <c r="L14" s="133" t="s">
        <v>162</v>
      </c>
      <c r="M14" s="131">
        <v>1</v>
      </c>
      <c r="N14" s="27"/>
      <c r="O14" s="27"/>
    </row>
    <row r="15" spans="1:15" ht="21.95" customHeight="1">
      <c r="A15" s="86">
        <v>8</v>
      </c>
      <c r="B15" s="92" t="s">
        <v>86</v>
      </c>
      <c r="C15" s="81" t="s">
        <v>87</v>
      </c>
      <c r="D15" s="87" t="s">
        <v>68</v>
      </c>
      <c r="E15" s="87" t="s">
        <v>173</v>
      </c>
      <c r="F15" s="87" t="s">
        <v>158</v>
      </c>
      <c r="G15" s="87" t="s">
        <v>177</v>
      </c>
      <c r="H15" s="131" t="s">
        <v>160</v>
      </c>
      <c r="I15" s="132" t="s">
        <v>161</v>
      </c>
      <c r="J15" s="132" t="s">
        <v>161</v>
      </c>
      <c r="K15" s="84">
        <v>0</v>
      </c>
      <c r="L15" s="133" t="s">
        <v>162</v>
      </c>
      <c r="M15" s="131">
        <v>1</v>
      </c>
      <c r="N15" s="27"/>
      <c r="O15" s="27"/>
    </row>
    <row r="16" spans="1:15" ht="21.95" customHeight="1">
      <c r="A16" s="79">
        <v>9</v>
      </c>
      <c r="B16" s="80" t="s">
        <v>88</v>
      </c>
      <c r="C16" s="81" t="s">
        <v>89</v>
      </c>
      <c r="D16" s="87" t="s">
        <v>68</v>
      </c>
      <c r="E16" s="87" t="s">
        <v>174</v>
      </c>
      <c r="F16" s="87" t="s">
        <v>158</v>
      </c>
      <c r="G16" s="87" t="s">
        <v>175</v>
      </c>
      <c r="H16" s="131" t="s">
        <v>160</v>
      </c>
      <c r="I16" s="132" t="s">
        <v>161</v>
      </c>
      <c r="J16" s="132" t="s">
        <v>161</v>
      </c>
      <c r="K16" s="84">
        <v>0</v>
      </c>
      <c r="L16" s="133" t="s">
        <v>162</v>
      </c>
      <c r="M16" s="131">
        <v>1</v>
      </c>
      <c r="N16" s="27"/>
      <c r="O16" s="27"/>
    </row>
    <row r="17" spans="1:15" ht="21.95" customHeight="1">
      <c r="A17" s="86">
        <v>10</v>
      </c>
      <c r="B17" s="92" t="s">
        <v>90</v>
      </c>
      <c r="C17" s="87" t="s">
        <v>89</v>
      </c>
      <c r="D17" s="87" t="s">
        <v>68</v>
      </c>
      <c r="E17" s="87" t="s">
        <v>174</v>
      </c>
      <c r="F17" s="87" t="s">
        <v>158</v>
      </c>
      <c r="G17" s="87" t="s">
        <v>175</v>
      </c>
      <c r="H17" s="131" t="s">
        <v>176</v>
      </c>
      <c r="I17" s="132" t="s">
        <v>161</v>
      </c>
      <c r="J17" s="132" t="s">
        <v>161</v>
      </c>
      <c r="K17" s="84">
        <v>0</v>
      </c>
      <c r="L17" s="133" t="s">
        <v>162</v>
      </c>
      <c r="M17" s="131">
        <v>1</v>
      </c>
      <c r="N17" s="27"/>
      <c r="O17" s="27"/>
    </row>
    <row r="18" spans="1:15" ht="21.95" customHeight="1">
      <c r="A18" s="79">
        <v>11</v>
      </c>
      <c r="B18" s="80" t="s">
        <v>91</v>
      </c>
      <c r="C18" s="81" t="s">
        <v>84</v>
      </c>
      <c r="D18" s="81" t="s">
        <v>53</v>
      </c>
      <c r="E18" s="81" t="s">
        <v>178</v>
      </c>
      <c r="F18" s="81" t="s">
        <v>179</v>
      </c>
      <c r="G18" s="82" t="s">
        <v>159</v>
      </c>
      <c r="H18" s="86" t="s">
        <v>180</v>
      </c>
      <c r="I18" s="83" t="s">
        <v>181</v>
      </c>
      <c r="J18" s="83" t="s">
        <v>264</v>
      </c>
      <c r="K18" s="84">
        <v>0</v>
      </c>
      <c r="L18" s="79" t="s">
        <v>162</v>
      </c>
      <c r="M18" s="85">
        <v>1</v>
      </c>
    </row>
    <row r="19" spans="1:15" ht="21.95" customHeight="1">
      <c r="A19" s="86">
        <v>12</v>
      </c>
      <c r="B19" s="80" t="s">
        <v>92</v>
      </c>
      <c r="C19" s="87" t="s">
        <v>84</v>
      </c>
      <c r="D19" s="87" t="s">
        <v>53</v>
      </c>
      <c r="E19" s="87" t="s">
        <v>182</v>
      </c>
      <c r="F19" s="87" t="s">
        <v>158</v>
      </c>
      <c r="G19" s="88" t="s">
        <v>177</v>
      </c>
      <c r="H19" s="86" t="s">
        <v>180</v>
      </c>
      <c r="I19" s="89" t="s">
        <v>183</v>
      </c>
      <c r="J19" s="93">
        <v>10</v>
      </c>
      <c r="K19" s="91">
        <v>0</v>
      </c>
      <c r="L19" s="79" t="s">
        <v>162</v>
      </c>
      <c r="M19" s="85">
        <v>1</v>
      </c>
    </row>
    <row r="20" spans="1:15" ht="21.95" customHeight="1">
      <c r="A20" s="79">
        <v>13</v>
      </c>
      <c r="B20" s="92" t="s">
        <v>93</v>
      </c>
      <c r="C20" s="87" t="s">
        <v>84</v>
      </c>
      <c r="D20" s="87" t="s">
        <v>53</v>
      </c>
      <c r="E20" s="87" t="s">
        <v>184</v>
      </c>
      <c r="F20" s="87" t="s">
        <v>179</v>
      </c>
      <c r="G20" s="87" t="s">
        <v>159</v>
      </c>
      <c r="H20" s="86" t="s">
        <v>180</v>
      </c>
      <c r="I20" s="83" t="s">
        <v>181</v>
      </c>
      <c r="J20" s="83" t="s">
        <v>181</v>
      </c>
      <c r="K20" s="91">
        <v>0</v>
      </c>
      <c r="L20" s="79" t="s">
        <v>162</v>
      </c>
      <c r="M20" s="85">
        <v>1</v>
      </c>
    </row>
    <row r="21" spans="1:15" ht="21.95" customHeight="1">
      <c r="A21" s="86">
        <v>14</v>
      </c>
      <c r="B21" s="92" t="s">
        <v>94</v>
      </c>
      <c r="C21" s="87" t="s">
        <v>84</v>
      </c>
      <c r="D21" s="87" t="s">
        <v>53</v>
      </c>
      <c r="E21" s="87" t="s">
        <v>185</v>
      </c>
      <c r="F21" s="87" t="s">
        <v>158</v>
      </c>
      <c r="G21" s="87" t="s">
        <v>159</v>
      </c>
      <c r="H21" s="86" t="s">
        <v>180</v>
      </c>
      <c r="I21" s="83" t="s">
        <v>181</v>
      </c>
      <c r="J21" s="83" t="s">
        <v>181</v>
      </c>
      <c r="K21" s="91">
        <v>0</v>
      </c>
      <c r="L21" s="79" t="s">
        <v>162</v>
      </c>
      <c r="M21" s="85">
        <v>1</v>
      </c>
    </row>
    <row r="22" spans="1:15" ht="21.95" customHeight="1">
      <c r="A22" s="79">
        <v>15</v>
      </c>
      <c r="B22" s="92" t="s">
        <v>95</v>
      </c>
      <c r="C22" s="87" t="s">
        <v>84</v>
      </c>
      <c r="D22" s="87" t="s">
        <v>53</v>
      </c>
      <c r="E22" s="87" t="s">
        <v>186</v>
      </c>
      <c r="F22" s="87" t="s">
        <v>158</v>
      </c>
      <c r="G22" s="87" t="s">
        <v>159</v>
      </c>
      <c r="H22" s="86" t="s">
        <v>180</v>
      </c>
      <c r="I22" s="83" t="s">
        <v>181</v>
      </c>
      <c r="J22" s="83" t="s">
        <v>181</v>
      </c>
      <c r="K22" s="91">
        <v>0</v>
      </c>
      <c r="L22" s="79" t="s">
        <v>162</v>
      </c>
      <c r="M22" s="85">
        <v>1</v>
      </c>
    </row>
    <row r="23" spans="1:15" ht="21.95" customHeight="1">
      <c r="A23" s="86">
        <v>16</v>
      </c>
      <c r="B23" s="92" t="s">
        <v>96</v>
      </c>
      <c r="C23" s="87" t="s">
        <v>84</v>
      </c>
      <c r="D23" s="87" t="s">
        <v>53</v>
      </c>
      <c r="E23" s="87" t="s">
        <v>187</v>
      </c>
      <c r="F23" s="87" t="s">
        <v>158</v>
      </c>
      <c r="G23" s="87" t="s">
        <v>188</v>
      </c>
      <c r="H23" s="86" t="s">
        <v>189</v>
      </c>
      <c r="I23" s="89" t="s">
        <v>190</v>
      </c>
      <c r="J23" s="89" t="s">
        <v>265</v>
      </c>
      <c r="K23" s="91">
        <v>0</v>
      </c>
      <c r="L23" s="79" t="s">
        <v>162</v>
      </c>
      <c r="M23" s="85">
        <v>1</v>
      </c>
    </row>
    <row r="24" spans="1:15" ht="21.95" customHeight="1">
      <c r="A24" s="79">
        <v>17</v>
      </c>
      <c r="B24" s="92" t="s">
        <v>97</v>
      </c>
      <c r="C24" s="87" t="s">
        <v>84</v>
      </c>
      <c r="D24" s="87" t="s">
        <v>53</v>
      </c>
      <c r="E24" s="87" t="s">
        <v>191</v>
      </c>
      <c r="F24" s="87" t="s">
        <v>158</v>
      </c>
      <c r="G24" s="87" t="s">
        <v>159</v>
      </c>
      <c r="H24" s="86" t="s">
        <v>180</v>
      </c>
      <c r="I24" s="83" t="s">
        <v>181</v>
      </c>
      <c r="J24" s="83" t="s">
        <v>181</v>
      </c>
      <c r="K24" s="91">
        <v>0</v>
      </c>
      <c r="L24" s="79" t="s">
        <v>162</v>
      </c>
      <c r="M24" s="85">
        <v>1</v>
      </c>
    </row>
    <row r="25" spans="1:15" ht="21.95" customHeight="1">
      <c r="A25" s="86">
        <v>18</v>
      </c>
      <c r="B25" s="92" t="s">
        <v>98</v>
      </c>
      <c r="C25" s="87" t="s">
        <v>84</v>
      </c>
      <c r="D25" s="87" t="s">
        <v>53</v>
      </c>
      <c r="E25" s="87" t="s">
        <v>192</v>
      </c>
      <c r="F25" s="87" t="s">
        <v>158</v>
      </c>
      <c r="G25" s="87" t="s">
        <v>159</v>
      </c>
      <c r="H25" s="86" t="s">
        <v>180</v>
      </c>
      <c r="I25" s="83" t="s">
        <v>181</v>
      </c>
      <c r="J25" s="83" t="s">
        <v>181</v>
      </c>
      <c r="K25" s="91">
        <v>0</v>
      </c>
      <c r="L25" s="79" t="s">
        <v>162</v>
      </c>
      <c r="M25" s="85">
        <v>1</v>
      </c>
    </row>
    <row r="26" spans="1:15" ht="21.95" customHeight="1">
      <c r="A26" s="79">
        <v>19</v>
      </c>
      <c r="B26" s="92" t="s">
        <v>99</v>
      </c>
      <c r="C26" s="87" t="s">
        <v>100</v>
      </c>
      <c r="D26" s="87" t="s">
        <v>53</v>
      </c>
      <c r="E26" s="87" t="s">
        <v>193</v>
      </c>
      <c r="F26" s="87" t="s">
        <v>158</v>
      </c>
      <c r="G26" s="87" t="s">
        <v>159</v>
      </c>
      <c r="H26" s="86" t="s">
        <v>180</v>
      </c>
      <c r="I26" s="83" t="s">
        <v>181</v>
      </c>
      <c r="J26" s="83" t="s">
        <v>181</v>
      </c>
      <c r="K26" s="91">
        <v>0</v>
      </c>
      <c r="L26" s="79" t="s">
        <v>162</v>
      </c>
      <c r="M26" s="85">
        <v>1</v>
      </c>
    </row>
    <row r="27" spans="1:15" ht="21.95" customHeight="1">
      <c r="A27" s="86">
        <v>20</v>
      </c>
      <c r="B27" s="92" t="s">
        <v>101</v>
      </c>
      <c r="C27" s="87" t="s">
        <v>102</v>
      </c>
      <c r="D27" s="87" t="s">
        <v>53</v>
      </c>
      <c r="E27" s="87" t="s">
        <v>194</v>
      </c>
      <c r="F27" s="87" t="s">
        <v>158</v>
      </c>
      <c r="G27" s="87" t="s">
        <v>188</v>
      </c>
      <c r="H27" s="86" t="s">
        <v>195</v>
      </c>
      <c r="I27" s="83" t="s">
        <v>181</v>
      </c>
      <c r="J27" s="83" t="s">
        <v>181</v>
      </c>
      <c r="K27" s="91">
        <v>0</v>
      </c>
      <c r="L27" s="79" t="s">
        <v>162</v>
      </c>
      <c r="M27" s="85">
        <v>1</v>
      </c>
    </row>
    <row r="28" spans="1:15" ht="21.95" customHeight="1">
      <c r="A28" s="79">
        <v>21</v>
      </c>
      <c r="B28" s="92" t="s">
        <v>103</v>
      </c>
      <c r="C28" s="87" t="s">
        <v>102</v>
      </c>
      <c r="D28" s="87" t="s">
        <v>53</v>
      </c>
      <c r="E28" s="87" t="s">
        <v>196</v>
      </c>
      <c r="F28" s="87" t="s">
        <v>158</v>
      </c>
      <c r="G28" s="87" t="s">
        <v>177</v>
      </c>
      <c r="H28" s="86" t="s">
        <v>180</v>
      </c>
      <c r="I28" s="83" t="s">
        <v>181</v>
      </c>
      <c r="J28" s="93">
        <v>38</v>
      </c>
      <c r="K28" s="91">
        <v>0</v>
      </c>
      <c r="L28" s="79" t="s">
        <v>162</v>
      </c>
      <c r="M28" s="85">
        <v>1</v>
      </c>
    </row>
    <row r="29" spans="1:15" ht="21.95" customHeight="1">
      <c r="A29" s="86">
        <v>22</v>
      </c>
      <c r="B29" s="92" t="s">
        <v>104</v>
      </c>
      <c r="C29" s="87" t="s">
        <v>82</v>
      </c>
      <c r="D29" s="87" t="s">
        <v>68</v>
      </c>
      <c r="E29" s="87" t="s">
        <v>197</v>
      </c>
      <c r="F29" s="87" t="s">
        <v>158</v>
      </c>
      <c r="G29" s="87" t="s">
        <v>159</v>
      </c>
      <c r="H29" s="86" t="s">
        <v>180</v>
      </c>
      <c r="I29" s="83" t="s">
        <v>181</v>
      </c>
      <c r="J29" s="83" t="s">
        <v>181</v>
      </c>
      <c r="K29" s="91">
        <v>0</v>
      </c>
      <c r="L29" s="79" t="s">
        <v>162</v>
      </c>
      <c r="M29" s="85">
        <v>1</v>
      </c>
    </row>
    <row r="30" spans="1:15" ht="21.95" customHeight="1">
      <c r="A30" s="79">
        <v>23</v>
      </c>
      <c r="B30" s="92" t="s">
        <v>105</v>
      </c>
      <c r="C30" s="87" t="s">
        <v>82</v>
      </c>
      <c r="D30" s="87" t="s">
        <v>68</v>
      </c>
      <c r="E30" s="87" t="s">
        <v>198</v>
      </c>
      <c r="F30" s="87" t="s">
        <v>158</v>
      </c>
      <c r="G30" s="87" t="s">
        <v>159</v>
      </c>
      <c r="H30" s="86" t="s">
        <v>180</v>
      </c>
      <c r="I30" s="83" t="s">
        <v>181</v>
      </c>
      <c r="J30" s="83" t="s">
        <v>181</v>
      </c>
      <c r="K30" s="91">
        <v>0</v>
      </c>
      <c r="L30" s="79" t="s">
        <v>162</v>
      </c>
      <c r="M30" s="85">
        <v>1</v>
      </c>
    </row>
    <row r="31" spans="1:15" ht="21.95" customHeight="1">
      <c r="A31" s="86">
        <v>24</v>
      </c>
      <c r="B31" s="92" t="s">
        <v>106</v>
      </c>
      <c r="C31" s="87" t="s">
        <v>82</v>
      </c>
      <c r="D31" s="87" t="s">
        <v>68</v>
      </c>
      <c r="E31" s="87" t="s">
        <v>199</v>
      </c>
      <c r="F31" s="87" t="s">
        <v>200</v>
      </c>
      <c r="G31" s="87" t="s">
        <v>201</v>
      </c>
      <c r="H31" s="86" t="s">
        <v>202</v>
      </c>
      <c r="I31" s="89" t="s">
        <v>203</v>
      </c>
      <c r="J31" s="89" t="s">
        <v>266</v>
      </c>
      <c r="K31" s="91">
        <v>0</v>
      </c>
      <c r="L31" s="79" t="s">
        <v>162</v>
      </c>
      <c r="M31" s="85">
        <v>1</v>
      </c>
    </row>
    <row r="32" spans="1:15" ht="21.95" customHeight="1">
      <c r="A32" s="79">
        <v>25</v>
      </c>
      <c r="B32" s="92" t="s">
        <v>107</v>
      </c>
      <c r="C32" s="87" t="s">
        <v>82</v>
      </c>
      <c r="D32" s="87" t="s">
        <v>68</v>
      </c>
      <c r="E32" s="87" t="s">
        <v>204</v>
      </c>
      <c r="F32" s="87" t="s">
        <v>158</v>
      </c>
      <c r="G32" s="87" t="s">
        <v>159</v>
      </c>
      <c r="H32" s="86" t="s">
        <v>180</v>
      </c>
      <c r="I32" s="83" t="s">
        <v>181</v>
      </c>
      <c r="J32" s="83" t="s">
        <v>181</v>
      </c>
      <c r="K32" s="91">
        <v>0</v>
      </c>
      <c r="L32" s="79" t="s">
        <v>162</v>
      </c>
      <c r="M32" s="85">
        <v>1</v>
      </c>
    </row>
    <row r="33" spans="1:13" ht="21.95" customHeight="1">
      <c r="A33" s="86">
        <v>26</v>
      </c>
      <c r="B33" s="92" t="s">
        <v>108</v>
      </c>
      <c r="C33" s="87" t="s">
        <v>109</v>
      </c>
      <c r="D33" s="87" t="s">
        <v>68</v>
      </c>
      <c r="E33" s="87" t="s">
        <v>205</v>
      </c>
      <c r="F33" s="87" t="s">
        <v>158</v>
      </c>
      <c r="G33" s="87" t="s">
        <v>159</v>
      </c>
      <c r="H33" s="86" t="s">
        <v>180</v>
      </c>
      <c r="I33" s="83" t="s">
        <v>181</v>
      </c>
      <c r="J33" s="83" t="s">
        <v>181</v>
      </c>
      <c r="K33" s="91">
        <v>0</v>
      </c>
      <c r="L33" s="79" t="s">
        <v>162</v>
      </c>
      <c r="M33" s="85">
        <v>1</v>
      </c>
    </row>
    <row r="34" spans="1:13" ht="21.95" customHeight="1">
      <c r="A34" s="79">
        <v>27</v>
      </c>
      <c r="B34" s="92" t="s">
        <v>110</v>
      </c>
      <c r="C34" s="87" t="s">
        <v>109</v>
      </c>
      <c r="D34" s="87" t="s">
        <v>68</v>
      </c>
      <c r="E34" s="87" t="s">
        <v>206</v>
      </c>
      <c r="F34" s="87" t="s">
        <v>158</v>
      </c>
      <c r="G34" s="87" t="s">
        <v>159</v>
      </c>
      <c r="H34" s="86" t="s">
        <v>180</v>
      </c>
      <c r="I34" s="83" t="s">
        <v>181</v>
      </c>
      <c r="J34" s="83" t="s">
        <v>181</v>
      </c>
      <c r="K34" s="91">
        <v>0</v>
      </c>
      <c r="L34" s="79" t="s">
        <v>162</v>
      </c>
      <c r="M34" s="85">
        <v>1</v>
      </c>
    </row>
    <row r="35" spans="1:13" ht="21.95" customHeight="1">
      <c r="A35" s="86">
        <v>28</v>
      </c>
      <c r="B35" s="92" t="s">
        <v>111</v>
      </c>
      <c r="C35" s="87" t="s">
        <v>82</v>
      </c>
      <c r="D35" s="87" t="s">
        <v>68</v>
      </c>
      <c r="E35" s="87" t="s">
        <v>207</v>
      </c>
      <c r="F35" s="87" t="s">
        <v>158</v>
      </c>
      <c r="G35" s="87" t="s">
        <v>159</v>
      </c>
      <c r="H35" s="86" t="s">
        <v>180</v>
      </c>
      <c r="I35" s="83" t="s">
        <v>181</v>
      </c>
      <c r="J35" s="83" t="s">
        <v>181</v>
      </c>
      <c r="K35" s="91">
        <v>0</v>
      </c>
      <c r="L35" s="79" t="s">
        <v>162</v>
      </c>
      <c r="M35" s="85">
        <v>1</v>
      </c>
    </row>
    <row r="36" spans="1:13" ht="21.95" customHeight="1">
      <c r="A36" s="79">
        <v>29</v>
      </c>
      <c r="B36" s="141" t="s">
        <v>112</v>
      </c>
      <c r="C36" s="135" t="s">
        <v>113</v>
      </c>
      <c r="D36" s="136" t="s">
        <v>53</v>
      </c>
      <c r="E36" s="136" t="s">
        <v>208</v>
      </c>
      <c r="F36" s="81" t="s">
        <v>158</v>
      </c>
      <c r="G36" s="82" t="s">
        <v>177</v>
      </c>
      <c r="H36" s="79" t="s">
        <v>176</v>
      </c>
      <c r="I36" s="83" t="s">
        <v>181</v>
      </c>
      <c r="J36" s="83" t="s">
        <v>181</v>
      </c>
      <c r="K36" s="91">
        <v>0</v>
      </c>
      <c r="L36" s="79" t="s">
        <v>162</v>
      </c>
      <c r="M36" s="85">
        <v>1</v>
      </c>
    </row>
    <row r="37" spans="1:13" ht="21.95" customHeight="1">
      <c r="A37" s="86">
        <v>30</v>
      </c>
      <c r="B37" s="141" t="s">
        <v>114</v>
      </c>
      <c r="C37" s="135" t="s">
        <v>84</v>
      </c>
      <c r="D37" s="136" t="s">
        <v>53</v>
      </c>
      <c r="E37" s="137" t="s">
        <v>209</v>
      </c>
      <c r="F37" s="87" t="s">
        <v>158</v>
      </c>
      <c r="G37" s="88" t="s">
        <v>188</v>
      </c>
      <c r="H37" s="79" t="s">
        <v>210</v>
      </c>
      <c r="I37" s="92" t="s">
        <v>267</v>
      </c>
      <c r="J37" s="90" t="s">
        <v>211</v>
      </c>
      <c r="K37" s="91">
        <v>0</v>
      </c>
      <c r="L37" s="79" t="s">
        <v>162</v>
      </c>
      <c r="M37" s="85">
        <v>1</v>
      </c>
    </row>
    <row r="38" spans="1:13" ht="21.95" customHeight="1">
      <c r="A38" s="79">
        <v>31</v>
      </c>
      <c r="B38" s="141" t="s">
        <v>115</v>
      </c>
      <c r="C38" s="135" t="s">
        <v>84</v>
      </c>
      <c r="D38" s="136" t="s">
        <v>53</v>
      </c>
      <c r="E38" s="137" t="s">
        <v>212</v>
      </c>
      <c r="F38" s="87" t="s">
        <v>158</v>
      </c>
      <c r="G38" s="87" t="s">
        <v>175</v>
      </c>
      <c r="H38" s="86" t="s">
        <v>176</v>
      </c>
      <c r="I38" s="83" t="s">
        <v>181</v>
      </c>
      <c r="J38" s="83" t="s">
        <v>181</v>
      </c>
      <c r="K38" s="91">
        <v>0</v>
      </c>
      <c r="L38" s="79" t="s">
        <v>162</v>
      </c>
      <c r="M38" s="85">
        <v>1</v>
      </c>
    </row>
    <row r="39" spans="1:13" ht="43.5">
      <c r="A39" s="86">
        <v>32</v>
      </c>
      <c r="B39" s="141" t="s">
        <v>116</v>
      </c>
      <c r="C39" s="135" t="s">
        <v>84</v>
      </c>
      <c r="D39" s="136" t="s">
        <v>53</v>
      </c>
      <c r="E39" s="138" t="s">
        <v>213</v>
      </c>
      <c r="F39" s="87" t="s">
        <v>158</v>
      </c>
      <c r="G39" s="87" t="s">
        <v>188</v>
      </c>
      <c r="H39" s="79" t="s">
        <v>210</v>
      </c>
      <c r="I39" s="92" t="s">
        <v>267</v>
      </c>
      <c r="J39" s="90" t="s">
        <v>211</v>
      </c>
      <c r="K39" s="91">
        <v>0</v>
      </c>
      <c r="L39" s="79" t="s">
        <v>162</v>
      </c>
      <c r="M39" s="85">
        <v>1</v>
      </c>
    </row>
    <row r="40" spans="1:13" ht="65.25">
      <c r="A40" s="79"/>
      <c r="B40" s="141" t="s">
        <v>116</v>
      </c>
      <c r="C40" s="135" t="s">
        <v>84</v>
      </c>
      <c r="D40" s="136" t="s">
        <v>53</v>
      </c>
      <c r="E40" s="138" t="s">
        <v>214</v>
      </c>
      <c r="F40" s="87" t="s">
        <v>158</v>
      </c>
      <c r="G40" s="87" t="s">
        <v>188</v>
      </c>
      <c r="H40" s="79" t="s">
        <v>210</v>
      </c>
      <c r="I40" s="92" t="s">
        <v>268</v>
      </c>
      <c r="J40" s="90" t="s">
        <v>215</v>
      </c>
      <c r="K40" s="91">
        <v>0</v>
      </c>
      <c r="L40" s="79" t="s">
        <v>162</v>
      </c>
      <c r="M40" s="85">
        <v>1</v>
      </c>
    </row>
    <row r="41" spans="1:13" ht="21.95" customHeight="1">
      <c r="A41" s="86">
        <v>33</v>
      </c>
      <c r="B41" s="141" t="s">
        <v>117</v>
      </c>
      <c r="C41" s="139" t="s">
        <v>84</v>
      </c>
      <c r="D41" s="136" t="s">
        <v>53</v>
      </c>
      <c r="E41" s="137" t="s">
        <v>216</v>
      </c>
      <c r="F41" s="87" t="s">
        <v>158</v>
      </c>
      <c r="G41" s="87" t="s">
        <v>175</v>
      </c>
      <c r="H41" s="86" t="s">
        <v>176</v>
      </c>
      <c r="I41" s="92" t="s">
        <v>262</v>
      </c>
      <c r="J41" s="92" t="s">
        <v>262</v>
      </c>
      <c r="K41" s="91">
        <v>0</v>
      </c>
      <c r="L41" s="79" t="s">
        <v>162</v>
      </c>
      <c r="M41" s="85">
        <v>1</v>
      </c>
    </row>
    <row r="42" spans="1:13" ht="21.95" customHeight="1">
      <c r="A42" s="79">
        <v>34</v>
      </c>
      <c r="B42" s="141" t="s">
        <v>118</v>
      </c>
      <c r="C42" s="139" t="s">
        <v>119</v>
      </c>
      <c r="D42" s="136" t="s">
        <v>53</v>
      </c>
      <c r="E42" s="137" t="s">
        <v>217</v>
      </c>
      <c r="F42" s="87" t="s">
        <v>158</v>
      </c>
      <c r="G42" s="87" t="s">
        <v>175</v>
      </c>
      <c r="H42" s="86" t="s">
        <v>176</v>
      </c>
      <c r="I42" s="92" t="s">
        <v>262</v>
      </c>
      <c r="J42" s="92" t="s">
        <v>262</v>
      </c>
      <c r="K42" s="91">
        <v>0</v>
      </c>
      <c r="L42" s="79" t="s">
        <v>162</v>
      </c>
      <c r="M42" s="85">
        <v>1</v>
      </c>
    </row>
    <row r="43" spans="1:13" ht="43.5">
      <c r="A43" s="86">
        <v>35</v>
      </c>
      <c r="B43" s="141" t="s">
        <v>120</v>
      </c>
      <c r="C43" s="135" t="s">
        <v>119</v>
      </c>
      <c r="D43" s="136" t="s">
        <v>53</v>
      </c>
      <c r="E43" s="138" t="s">
        <v>213</v>
      </c>
      <c r="F43" s="87" t="s">
        <v>158</v>
      </c>
      <c r="G43" s="87" t="s">
        <v>188</v>
      </c>
      <c r="H43" s="79" t="s">
        <v>210</v>
      </c>
      <c r="I43" s="92" t="s">
        <v>267</v>
      </c>
      <c r="J43" s="90" t="s">
        <v>211</v>
      </c>
      <c r="K43" s="91">
        <v>0</v>
      </c>
      <c r="L43" s="79" t="s">
        <v>162</v>
      </c>
      <c r="M43" s="85">
        <v>1</v>
      </c>
    </row>
    <row r="44" spans="1:13" ht="65.25">
      <c r="A44" s="79"/>
      <c r="B44" s="141" t="s">
        <v>120</v>
      </c>
      <c r="C44" s="135" t="s">
        <v>119</v>
      </c>
      <c r="D44" s="136" t="s">
        <v>53</v>
      </c>
      <c r="E44" s="138" t="s">
        <v>218</v>
      </c>
      <c r="F44" s="87" t="s">
        <v>158</v>
      </c>
      <c r="G44" s="87" t="s">
        <v>188</v>
      </c>
      <c r="H44" s="79" t="s">
        <v>210</v>
      </c>
      <c r="I44" s="92" t="s">
        <v>268</v>
      </c>
      <c r="J44" s="90" t="s">
        <v>215</v>
      </c>
      <c r="K44" s="91">
        <v>0</v>
      </c>
      <c r="L44" s="79" t="s">
        <v>162</v>
      </c>
      <c r="M44" s="85">
        <v>1</v>
      </c>
    </row>
    <row r="45" spans="1:13" ht="21.95" customHeight="1">
      <c r="A45" s="86">
        <v>36</v>
      </c>
      <c r="B45" s="141" t="s">
        <v>219</v>
      </c>
      <c r="C45" s="139" t="s">
        <v>119</v>
      </c>
      <c r="D45" s="136" t="s">
        <v>53</v>
      </c>
      <c r="E45" s="137" t="s">
        <v>220</v>
      </c>
      <c r="F45" s="87" t="s">
        <v>158</v>
      </c>
      <c r="G45" s="87" t="s">
        <v>175</v>
      </c>
      <c r="H45" s="86" t="s">
        <v>176</v>
      </c>
      <c r="I45" s="92" t="s">
        <v>246</v>
      </c>
      <c r="J45" s="92" t="s">
        <v>246</v>
      </c>
      <c r="K45" s="91">
        <v>0</v>
      </c>
      <c r="L45" s="79" t="s">
        <v>162</v>
      </c>
      <c r="M45" s="85">
        <v>1</v>
      </c>
    </row>
    <row r="46" spans="1:13" ht="21.95" customHeight="1">
      <c r="A46" s="79">
        <v>37</v>
      </c>
      <c r="B46" s="141" t="s">
        <v>121</v>
      </c>
      <c r="C46" s="139" t="s">
        <v>119</v>
      </c>
      <c r="D46" s="136" t="s">
        <v>53</v>
      </c>
      <c r="E46" s="137" t="s">
        <v>221</v>
      </c>
      <c r="F46" s="87" t="s">
        <v>158</v>
      </c>
      <c r="G46" s="87" t="s">
        <v>159</v>
      </c>
      <c r="H46" s="86" t="s">
        <v>260</v>
      </c>
      <c r="I46" s="92" t="s">
        <v>246</v>
      </c>
      <c r="J46" s="92" t="s">
        <v>246</v>
      </c>
      <c r="K46" s="91">
        <v>0</v>
      </c>
      <c r="L46" s="79" t="s">
        <v>162</v>
      </c>
      <c r="M46" s="85">
        <v>1</v>
      </c>
    </row>
    <row r="47" spans="1:13" ht="21.95" customHeight="1">
      <c r="A47" s="86">
        <v>38</v>
      </c>
      <c r="B47" s="141" t="s">
        <v>122</v>
      </c>
      <c r="C47" s="139" t="s">
        <v>119</v>
      </c>
      <c r="D47" s="136" t="s">
        <v>53</v>
      </c>
      <c r="E47" s="137" t="s">
        <v>222</v>
      </c>
      <c r="F47" s="87" t="s">
        <v>158</v>
      </c>
      <c r="G47" s="87" t="s">
        <v>159</v>
      </c>
      <c r="H47" s="86" t="s">
        <v>176</v>
      </c>
      <c r="I47" s="92" t="s">
        <v>246</v>
      </c>
      <c r="J47" s="92" t="s">
        <v>246</v>
      </c>
      <c r="K47" s="91">
        <v>0</v>
      </c>
      <c r="L47" s="79" t="s">
        <v>162</v>
      </c>
      <c r="M47" s="85">
        <v>1</v>
      </c>
    </row>
    <row r="48" spans="1:13" ht="21.95" customHeight="1">
      <c r="A48" s="79">
        <v>39</v>
      </c>
      <c r="B48" s="141" t="s">
        <v>223</v>
      </c>
      <c r="C48" s="139" t="s">
        <v>119</v>
      </c>
      <c r="D48" s="136" t="s">
        <v>53</v>
      </c>
      <c r="E48" s="137" t="s">
        <v>216</v>
      </c>
      <c r="F48" s="87" t="s">
        <v>158</v>
      </c>
      <c r="G48" s="87" t="s">
        <v>175</v>
      </c>
      <c r="H48" s="86" t="s">
        <v>176</v>
      </c>
      <c r="I48" s="92" t="s">
        <v>246</v>
      </c>
      <c r="J48" s="92" t="s">
        <v>246</v>
      </c>
      <c r="K48" s="91">
        <v>0</v>
      </c>
      <c r="L48" s="79" t="s">
        <v>162</v>
      </c>
      <c r="M48" s="85">
        <v>1</v>
      </c>
    </row>
    <row r="49" spans="1:13" ht="21.95" customHeight="1">
      <c r="A49" s="86">
        <v>40</v>
      </c>
      <c r="B49" s="141" t="s">
        <v>224</v>
      </c>
      <c r="C49" s="139" t="s">
        <v>119</v>
      </c>
      <c r="D49" s="136" t="s">
        <v>53</v>
      </c>
      <c r="E49" s="137" t="s">
        <v>216</v>
      </c>
      <c r="F49" s="87" t="s">
        <v>158</v>
      </c>
      <c r="G49" s="87" t="s">
        <v>175</v>
      </c>
      <c r="H49" s="86" t="s">
        <v>176</v>
      </c>
      <c r="I49" s="92" t="s">
        <v>246</v>
      </c>
      <c r="J49" s="92" t="s">
        <v>246</v>
      </c>
      <c r="K49" s="91">
        <v>0</v>
      </c>
      <c r="L49" s="79" t="s">
        <v>162</v>
      </c>
      <c r="M49" s="85">
        <v>1</v>
      </c>
    </row>
    <row r="50" spans="1:13" ht="21.95" customHeight="1">
      <c r="A50" s="79">
        <v>41</v>
      </c>
      <c r="B50" s="141" t="s">
        <v>123</v>
      </c>
      <c r="C50" s="135" t="s">
        <v>82</v>
      </c>
      <c r="D50" s="136" t="s">
        <v>68</v>
      </c>
      <c r="E50" s="137" t="s">
        <v>225</v>
      </c>
      <c r="F50" s="87" t="s">
        <v>158</v>
      </c>
      <c r="G50" s="87" t="s">
        <v>175</v>
      </c>
      <c r="H50" s="86" t="s">
        <v>176</v>
      </c>
      <c r="I50" s="92" t="s">
        <v>246</v>
      </c>
      <c r="J50" s="92" t="s">
        <v>246</v>
      </c>
      <c r="K50" s="91">
        <v>0</v>
      </c>
      <c r="L50" s="79" t="s">
        <v>162</v>
      </c>
      <c r="M50" s="85">
        <v>1</v>
      </c>
    </row>
    <row r="51" spans="1:13" ht="21.95" customHeight="1">
      <c r="A51" s="86">
        <v>42</v>
      </c>
      <c r="B51" s="141" t="s">
        <v>124</v>
      </c>
      <c r="C51" s="135" t="s">
        <v>82</v>
      </c>
      <c r="D51" s="136" t="s">
        <v>68</v>
      </c>
      <c r="E51" s="137" t="s">
        <v>226</v>
      </c>
      <c r="F51" s="87" t="s">
        <v>158</v>
      </c>
      <c r="G51" s="87" t="s">
        <v>177</v>
      </c>
      <c r="H51" s="86" t="s">
        <v>176</v>
      </c>
      <c r="I51" s="92" t="s">
        <v>246</v>
      </c>
      <c r="J51" s="92" t="s">
        <v>246</v>
      </c>
      <c r="K51" s="91">
        <v>0</v>
      </c>
      <c r="L51" s="79" t="s">
        <v>162</v>
      </c>
      <c r="M51" s="85">
        <v>1</v>
      </c>
    </row>
    <row r="52" spans="1:13" ht="65.25">
      <c r="A52" s="79">
        <v>43</v>
      </c>
      <c r="B52" s="147" t="s">
        <v>125</v>
      </c>
      <c r="C52" s="146" t="s">
        <v>82</v>
      </c>
      <c r="D52" s="148" t="s">
        <v>68</v>
      </c>
      <c r="E52" s="140" t="s">
        <v>227</v>
      </c>
      <c r="F52" s="87" t="s">
        <v>200</v>
      </c>
      <c r="G52" s="87" t="s">
        <v>188</v>
      </c>
      <c r="H52" s="86" t="s">
        <v>228</v>
      </c>
      <c r="I52" s="92" t="s">
        <v>229</v>
      </c>
      <c r="J52" s="90" t="s">
        <v>230</v>
      </c>
      <c r="K52" s="91">
        <v>0</v>
      </c>
      <c r="L52" s="79" t="s">
        <v>162</v>
      </c>
      <c r="M52" s="85">
        <v>1</v>
      </c>
    </row>
    <row r="53" spans="1:13" ht="21.95" customHeight="1">
      <c r="A53" s="86">
        <v>44</v>
      </c>
      <c r="B53" s="142" t="s">
        <v>126</v>
      </c>
      <c r="C53" s="139" t="s">
        <v>109</v>
      </c>
      <c r="D53" s="136" t="s">
        <v>68</v>
      </c>
      <c r="E53" s="137" t="s">
        <v>231</v>
      </c>
      <c r="F53" s="87" t="s">
        <v>158</v>
      </c>
      <c r="G53" s="87" t="s">
        <v>175</v>
      </c>
      <c r="H53" s="86" t="s">
        <v>176</v>
      </c>
      <c r="I53" s="92"/>
      <c r="J53" s="90"/>
      <c r="K53" s="91">
        <v>0</v>
      </c>
      <c r="L53" s="79" t="s">
        <v>162</v>
      </c>
      <c r="M53" s="85">
        <v>1</v>
      </c>
    </row>
    <row r="54" spans="1:13" ht="21.95" customHeight="1">
      <c r="A54" s="79">
        <v>45</v>
      </c>
      <c r="B54" s="142" t="s">
        <v>254</v>
      </c>
      <c r="C54" s="139" t="s">
        <v>84</v>
      </c>
      <c r="D54" s="136" t="s">
        <v>53</v>
      </c>
      <c r="E54" s="137" t="s">
        <v>255</v>
      </c>
      <c r="F54" s="87" t="s">
        <v>158</v>
      </c>
      <c r="G54" s="87" t="s">
        <v>188</v>
      </c>
      <c r="H54" s="86" t="s">
        <v>210</v>
      </c>
      <c r="I54" s="92" t="s">
        <v>261</v>
      </c>
      <c r="J54" s="93">
        <v>6</v>
      </c>
      <c r="K54" s="91">
        <v>0</v>
      </c>
      <c r="L54" s="79" t="s">
        <v>162</v>
      </c>
      <c r="M54" s="85">
        <v>1</v>
      </c>
    </row>
    <row r="55" spans="1:13" ht="21.95" customHeight="1">
      <c r="A55" s="86">
        <v>46</v>
      </c>
      <c r="B55" s="142" t="s">
        <v>256</v>
      </c>
      <c r="C55" s="139" t="s">
        <v>84</v>
      </c>
      <c r="D55" s="136" t="s">
        <v>53</v>
      </c>
      <c r="E55" s="137" t="s">
        <v>255</v>
      </c>
      <c r="F55" s="87" t="s">
        <v>158</v>
      </c>
      <c r="G55" s="87" t="s">
        <v>188</v>
      </c>
      <c r="H55" s="86" t="s">
        <v>210</v>
      </c>
      <c r="I55" s="92" t="s">
        <v>261</v>
      </c>
      <c r="J55" s="93">
        <v>6</v>
      </c>
      <c r="K55" s="91">
        <v>0</v>
      </c>
      <c r="L55" s="79" t="s">
        <v>162</v>
      </c>
      <c r="M55" s="85">
        <v>1</v>
      </c>
    </row>
    <row r="56" spans="1:13" ht="21.95" customHeight="1">
      <c r="A56" s="79">
        <v>47</v>
      </c>
      <c r="B56" s="142" t="s">
        <v>257</v>
      </c>
      <c r="C56" s="139" t="s">
        <v>102</v>
      </c>
      <c r="D56" s="136" t="s">
        <v>53</v>
      </c>
      <c r="E56" s="137" t="s">
        <v>258</v>
      </c>
      <c r="F56" s="87" t="s">
        <v>158</v>
      </c>
      <c r="G56" s="87" t="s">
        <v>177</v>
      </c>
      <c r="H56" s="86" t="s">
        <v>259</v>
      </c>
      <c r="I56" s="92" t="s">
        <v>262</v>
      </c>
      <c r="J56" s="93">
        <v>10</v>
      </c>
      <c r="K56" s="91">
        <v>0</v>
      </c>
      <c r="L56" s="79" t="s">
        <v>162</v>
      </c>
      <c r="M56" s="85">
        <v>1</v>
      </c>
    </row>
    <row r="57" spans="1:13" ht="21.95" customHeight="1">
      <c r="A57" s="86">
        <v>48</v>
      </c>
      <c r="B57" s="142" t="s">
        <v>127</v>
      </c>
      <c r="C57" s="139" t="s">
        <v>128</v>
      </c>
      <c r="D57" s="136" t="s">
        <v>53</v>
      </c>
      <c r="E57" s="137" t="s">
        <v>247</v>
      </c>
      <c r="F57" s="87" t="s">
        <v>158</v>
      </c>
      <c r="G57" s="87" t="s">
        <v>159</v>
      </c>
      <c r="H57" s="86" t="s">
        <v>176</v>
      </c>
      <c r="I57" s="92" t="s">
        <v>246</v>
      </c>
      <c r="J57" s="92" t="s">
        <v>246</v>
      </c>
      <c r="K57" s="91">
        <v>0</v>
      </c>
      <c r="L57" s="79" t="s">
        <v>162</v>
      </c>
      <c r="M57" s="85">
        <v>1</v>
      </c>
    </row>
    <row r="58" spans="1:13" ht="21.95" customHeight="1">
      <c r="A58" s="79">
        <v>49</v>
      </c>
      <c r="B58" s="142" t="s">
        <v>129</v>
      </c>
      <c r="C58" s="139" t="s">
        <v>130</v>
      </c>
      <c r="D58" s="136" t="s">
        <v>53</v>
      </c>
      <c r="E58" s="137" t="s">
        <v>252</v>
      </c>
      <c r="F58" s="87" t="s">
        <v>158</v>
      </c>
      <c r="G58" s="87" t="s">
        <v>159</v>
      </c>
      <c r="H58" s="86" t="s">
        <v>176</v>
      </c>
      <c r="I58" s="92" t="s">
        <v>246</v>
      </c>
      <c r="J58" s="92" t="s">
        <v>246</v>
      </c>
      <c r="K58" s="91">
        <v>0</v>
      </c>
      <c r="L58" s="79" t="s">
        <v>162</v>
      </c>
      <c r="M58" s="85">
        <v>1</v>
      </c>
    </row>
    <row r="59" spans="1:13" ht="21.95" customHeight="1">
      <c r="A59" s="86">
        <v>50</v>
      </c>
      <c r="B59" s="142" t="s">
        <v>131</v>
      </c>
      <c r="C59" s="139" t="s">
        <v>130</v>
      </c>
      <c r="D59" s="136" t="s">
        <v>53</v>
      </c>
      <c r="E59" s="137" t="s">
        <v>253</v>
      </c>
      <c r="F59" s="87" t="s">
        <v>158</v>
      </c>
      <c r="G59" s="87" t="s">
        <v>159</v>
      </c>
      <c r="H59" s="86" t="s">
        <v>176</v>
      </c>
      <c r="I59" s="92" t="s">
        <v>246</v>
      </c>
      <c r="J59" s="92" t="s">
        <v>246</v>
      </c>
      <c r="K59" s="91">
        <v>0</v>
      </c>
      <c r="L59" s="79" t="s">
        <v>162</v>
      </c>
      <c r="M59" s="85">
        <v>1</v>
      </c>
    </row>
    <row r="60" spans="1:13" ht="21.95" customHeight="1">
      <c r="A60" s="79">
        <v>51</v>
      </c>
      <c r="B60" s="142" t="s">
        <v>132</v>
      </c>
      <c r="C60" s="139" t="s">
        <v>130</v>
      </c>
      <c r="D60" s="136" t="s">
        <v>53</v>
      </c>
      <c r="E60" s="137" t="s">
        <v>252</v>
      </c>
      <c r="F60" s="87" t="s">
        <v>158</v>
      </c>
      <c r="G60" s="87" t="s">
        <v>159</v>
      </c>
      <c r="H60" s="86" t="s">
        <v>176</v>
      </c>
      <c r="I60" s="92" t="s">
        <v>246</v>
      </c>
      <c r="J60" s="92" t="s">
        <v>246</v>
      </c>
      <c r="K60" s="91">
        <v>0</v>
      </c>
      <c r="L60" s="79" t="s">
        <v>162</v>
      </c>
      <c r="M60" s="85">
        <v>1</v>
      </c>
    </row>
    <row r="61" spans="1:13" ht="21.95" customHeight="1">
      <c r="A61" s="86">
        <v>52</v>
      </c>
      <c r="B61" s="142" t="s">
        <v>133</v>
      </c>
      <c r="C61" s="139" t="s">
        <v>134</v>
      </c>
      <c r="D61" s="136" t="s">
        <v>53</v>
      </c>
      <c r="E61" s="137" t="s">
        <v>251</v>
      </c>
      <c r="F61" s="87" t="s">
        <v>158</v>
      </c>
      <c r="G61" s="87" t="s">
        <v>159</v>
      </c>
      <c r="H61" s="86" t="s">
        <v>176</v>
      </c>
      <c r="I61" s="92" t="s">
        <v>246</v>
      </c>
      <c r="J61" s="92" t="s">
        <v>246</v>
      </c>
      <c r="K61" s="91">
        <v>0</v>
      </c>
      <c r="L61" s="79" t="s">
        <v>162</v>
      </c>
      <c r="M61" s="85">
        <v>1</v>
      </c>
    </row>
    <row r="62" spans="1:13" ht="21.95" customHeight="1">
      <c r="A62" s="79">
        <v>53</v>
      </c>
      <c r="B62" s="142" t="s">
        <v>135</v>
      </c>
      <c r="C62" s="139" t="s">
        <v>82</v>
      </c>
      <c r="D62" s="136" t="s">
        <v>68</v>
      </c>
      <c r="E62" s="137" t="s">
        <v>250</v>
      </c>
      <c r="F62" s="87" t="s">
        <v>158</v>
      </c>
      <c r="G62" s="87" t="s">
        <v>159</v>
      </c>
      <c r="H62" s="86" t="s">
        <v>176</v>
      </c>
      <c r="I62" s="92" t="s">
        <v>246</v>
      </c>
      <c r="J62" s="92" t="s">
        <v>246</v>
      </c>
      <c r="K62" s="91">
        <v>0</v>
      </c>
      <c r="L62" s="79" t="s">
        <v>162</v>
      </c>
      <c r="M62" s="85">
        <v>1</v>
      </c>
    </row>
    <row r="63" spans="1:13" ht="21.95" customHeight="1">
      <c r="A63" s="86">
        <v>54</v>
      </c>
      <c r="B63" s="95" t="s">
        <v>136</v>
      </c>
      <c r="C63" s="87" t="s">
        <v>82</v>
      </c>
      <c r="D63" s="87" t="s">
        <v>68</v>
      </c>
      <c r="E63" s="87" t="s">
        <v>249</v>
      </c>
      <c r="F63" s="87" t="s">
        <v>158</v>
      </c>
      <c r="G63" s="87" t="s">
        <v>159</v>
      </c>
      <c r="H63" s="86" t="s">
        <v>176</v>
      </c>
      <c r="I63" s="143" t="s">
        <v>246</v>
      </c>
      <c r="J63" s="143" t="s">
        <v>246</v>
      </c>
      <c r="K63" s="91">
        <v>0</v>
      </c>
      <c r="L63" s="79" t="s">
        <v>162</v>
      </c>
      <c r="M63" s="85">
        <v>1</v>
      </c>
    </row>
    <row r="64" spans="1:13" ht="21.95" customHeight="1">
      <c r="A64" s="79">
        <v>55</v>
      </c>
      <c r="B64" s="144" t="s">
        <v>248</v>
      </c>
      <c r="C64" s="87" t="s">
        <v>109</v>
      </c>
      <c r="D64" s="87" t="s">
        <v>68</v>
      </c>
      <c r="E64" s="87" t="s">
        <v>247</v>
      </c>
      <c r="F64" s="87" t="s">
        <v>158</v>
      </c>
      <c r="G64" s="87" t="s">
        <v>159</v>
      </c>
      <c r="H64" s="86" t="s">
        <v>176</v>
      </c>
      <c r="I64" s="143" t="s">
        <v>246</v>
      </c>
      <c r="J64" s="143" t="s">
        <v>246</v>
      </c>
      <c r="K64" s="91">
        <v>0</v>
      </c>
      <c r="L64" s="79" t="s">
        <v>162</v>
      </c>
      <c r="M64" s="85">
        <v>1</v>
      </c>
    </row>
    <row r="65" spans="1:13" ht="21.95" customHeight="1">
      <c r="A65" s="86">
        <v>56</v>
      </c>
      <c r="B65" s="125" t="s">
        <v>137</v>
      </c>
      <c r="C65" s="81" t="s">
        <v>138</v>
      </c>
      <c r="D65" s="87" t="s">
        <v>53</v>
      </c>
      <c r="E65" s="81" t="s">
        <v>232</v>
      </c>
      <c r="F65" s="81" t="s">
        <v>158</v>
      </c>
      <c r="G65" s="82" t="s">
        <v>177</v>
      </c>
      <c r="H65" s="86" t="s">
        <v>176</v>
      </c>
      <c r="I65" s="143" t="s">
        <v>246</v>
      </c>
      <c r="J65" s="143" t="s">
        <v>246</v>
      </c>
      <c r="K65" s="91">
        <v>0</v>
      </c>
      <c r="L65" s="79" t="s">
        <v>162</v>
      </c>
      <c r="M65" s="85">
        <v>1</v>
      </c>
    </row>
    <row r="66" spans="1:13" ht="21.95" customHeight="1">
      <c r="A66" s="79">
        <v>57</v>
      </c>
      <c r="B66" s="92" t="s">
        <v>139</v>
      </c>
      <c r="C66" s="87" t="s">
        <v>82</v>
      </c>
      <c r="D66" s="87" t="s">
        <v>68</v>
      </c>
      <c r="E66" s="86" t="s">
        <v>233</v>
      </c>
      <c r="F66" s="87" t="s">
        <v>158</v>
      </c>
      <c r="G66" s="88" t="s">
        <v>177</v>
      </c>
      <c r="H66" s="86" t="s">
        <v>176</v>
      </c>
      <c r="I66" s="143" t="s">
        <v>246</v>
      </c>
      <c r="J66" s="143" t="s">
        <v>246</v>
      </c>
      <c r="K66" s="91">
        <v>0</v>
      </c>
      <c r="L66" s="79" t="s">
        <v>162</v>
      </c>
      <c r="M66" s="85">
        <v>1</v>
      </c>
    </row>
    <row r="67" spans="1:13" ht="21.95" customHeight="1">
      <c r="A67" s="86">
        <v>58</v>
      </c>
      <c r="B67" s="92" t="s">
        <v>140</v>
      </c>
      <c r="C67" s="87" t="s">
        <v>141</v>
      </c>
      <c r="D67" s="87" t="s">
        <v>53</v>
      </c>
      <c r="E67" s="81" t="s">
        <v>235</v>
      </c>
      <c r="F67" s="87" t="s">
        <v>236</v>
      </c>
      <c r="G67" s="87" t="s">
        <v>177</v>
      </c>
      <c r="H67" s="86" t="s">
        <v>176</v>
      </c>
      <c r="I67" s="143" t="s">
        <v>246</v>
      </c>
      <c r="J67" s="143" t="s">
        <v>246</v>
      </c>
      <c r="K67" s="91">
        <v>0</v>
      </c>
      <c r="L67" s="79" t="s">
        <v>269</v>
      </c>
      <c r="M67" s="85">
        <v>1</v>
      </c>
    </row>
    <row r="68" spans="1:13" ht="21.95" customHeight="1">
      <c r="A68" s="79">
        <v>59</v>
      </c>
      <c r="B68" s="92" t="s">
        <v>142</v>
      </c>
      <c r="C68" s="87" t="s">
        <v>141</v>
      </c>
      <c r="D68" s="87" t="s">
        <v>53</v>
      </c>
      <c r="E68" s="87" t="s">
        <v>237</v>
      </c>
      <c r="F68" s="87" t="s">
        <v>238</v>
      </c>
      <c r="G68" s="87" t="s">
        <v>188</v>
      </c>
      <c r="H68" s="86" t="s">
        <v>239</v>
      </c>
      <c r="I68" s="89" t="s">
        <v>240</v>
      </c>
      <c r="J68" s="93">
        <v>80</v>
      </c>
      <c r="K68" s="91">
        <v>0</v>
      </c>
      <c r="L68" s="79" t="s">
        <v>162</v>
      </c>
      <c r="M68" s="85">
        <v>1</v>
      </c>
    </row>
    <row r="69" spans="1:13" ht="21.95" customHeight="1">
      <c r="A69" s="86">
        <v>60</v>
      </c>
      <c r="B69" s="92" t="s">
        <v>143</v>
      </c>
      <c r="C69" s="87" t="s">
        <v>141</v>
      </c>
      <c r="D69" s="87" t="s">
        <v>53</v>
      </c>
      <c r="E69" s="87" t="s">
        <v>241</v>
      </c>
      <c r="F69" s="87" t="s">
        <v>236</v>
      </c>
      <c r="G69" s="87" t="s">
        <v>188</v>
      </c>
      <c r="H69" s="86" t="s">
        <v>210</v>
      </c>
      <c r="I69" s="145">
        <v>23066</v>
      </c>
      <c r="J69" s="93">
        <v>6</v>
      </c>
      <c r="K69" s="91">
        <v>0</v>
      </c>
      <c r="L69" s="79" t="s">
        <v>162</v>
      </c>
      <c r="M69" s="85">
        <v>1</v>
      </c>
    </row>
    <row r="70" spans="1:13" ht="21.95" customHeight="1">
      <c r="A70" s="79">
        <v>61</v>
      </c>
      <c r="B70" s="92" t="s">
        <v>144</v>
      </c>
      <c r="C70" s="87" t="s">
        <v>141</v>
      </c>
      <c r="D70" s="87" t="s">
        <v>53</v>
      </c>
      <c r="E70" s="87" t="s">
        <v>235</v>
      </c>
      <c r="F70" s="87" t="s">
        <v>236</v>
      </c>
      <c r="G70" s="87" t="s">
        <v>177</v>
      </c>
      <c r="H70" s="86" t="s">
        <v>176</v>
      </c>
      <c r="I70" s="143" t="s">
        <v>246</v>
      </c>
      <c r="J70" s="143" t="s">
        <v>246</v>
      </c>
      <c r="K70" s="91">
        <v>0</v>
      </c>
      <c r="L70" s="79" t="s">
        <v>269</v>
      </c>
      <c r="M70" s="85">
        <v>1</v>
      </c>
    </row>
    <row r="71" spans="1:13" ht="21.95" customHeight="1">
      <c r="A71" s="86">
        <v>62</v>
      </c>
      <c r="B71" s="92" t="s">
        <v>145</v>
      </c>
      <c r="C71" s="87" t="s">
        <v>141</v>
      </c>
      <c r="D71" s="87" t="s">
        <v>53</v>
      </c>
      <c r="E71" s="87" t="s">
        <v>235</v>
      </c>
      <c r="F71" s="87" t="s">
        <v>236</v>
      </c>
      <c r="G71" s="87" t="s">
        <v>177</v>
      </c>
      <c r="H71" s="86" t="s">
        <v>176</v>
      </c>
      <c r="I71" s="143" t="s">
        <v>246</v>
      </c>
      <c r="J71" s="143" t="s">
        <v>246</v>
      </c>
      <c r="K71" s="91">
        <v>0</v>
      </c>
      <c r="L71" s="79" t="s">
        <v>269</v>
      </c>
      <c r="M71" s="85">
        <v>1</v>
      </c>
    </row>
    <row r="72" spans="1:13" ht="21.95" customHeight="1">
      <c r="A72" s="79">
        <v>63</v>
      </c>
      <c r="B72" s="92" t="s">
        <v>146</v>
      </c>
      <c r="C72" s="87" t="s">
        <v>141</v>
      </c>
      <c r="D72" s="87" t="s">
        <v>53</v>
      </c>
      <c r="E72" s="87" t="s">
        <v>235</v>
      </c>
      <c r="F72" s="87" t="s">
        <v>236</v>
      </c>
      <c r="G72" s="87" t="s">
        <v>177</v>
      </c>
      <c r="H72" s="86" t="s">
        <v>176</v>
      </c>
      <c r="I72" s="143" t="s">
        <v>246</v>
      </c>
      <c r="J72" s="143" t="s">
        <v>246</v>
      </c>
      <c r="K72" s="91">
        <v>0</v>
      </c>
      <c r="L72" s="79" t="s">
        <v>269</v>
      </c>
      <c r="M72" s="85">
        <v>1</v>
      </c>
    </row>
    <row r="73" spans="1:13" ht="21.95" customHeight="1">
      <c r="A73" s="86">
        <v>64</v>
      </c>
      <c r="B73" s="92" t="s">
        <v>147</v>
      </c>
      <c r="C73" s="87" t="s">
        <v>141</v>
      </c>
      <c r="D73" s="87" t="s">
        <v>53</v>
      </c>
      <c r="E73" s="87" t="s">
        <v>242</v>
      </c>
      <c r="F73" s="87" t="s">
        <v>236</v>
      </c>
      <c r="G73" s="87" t="s">
        <v>175</v>
      </c>
      <c r="H73" s="86" t="s">
        <v>176</v>
      </c>
      <c r="I73" s="143" t="s">
        <v>246</v>
      </c>
      <c r="J73" s="143" t="s">
        <v>246</v>
      </c>
      <c r="K73" s="91">
        <v>0</v>
      </c>
      <c r="L73" s="79" t="s">
        <v>269</v>
      </c>
      <c r="M73" s="85">
        <v>1</v>
      </c>
    </row>
    <row r="74" spans="1:13" ht="21.95" customHeight="1">
      <c r="A74" s="79">
        <v>65</v>
      </c>
      <c r="B74" s="92" t="s">
        <v>148</v>
      </c>
      <c r="C74" s="87" t="s">
        <v>149</v>
      </c>
      <c r="D74" s="87" t="s">
        <v>53</v>
      </c>
      <c r="E74" s="87" t="s">
        <v>242</v>
      </c>
      <c r="F74" s="87" t="s">
        <v>236</v>
      </c>
      <c r="G74" s="87" t="s">
        <v>175</v>
      </c>
      <c r="H74" s="86" t="s">
        <v>176</v>
      </c>
      <c r="I74" s="143" t="s">
        <v>246</v>
      </c>
      <c r="J74" s="143" t="s">
        <v>246</v>
      </c>
      <c r="K74" s="91">
        <v>0</v>
      </c>
      <c r="L74" s="79" t="s">
        <v>269</v>
      </c>
      <c r="M74" s="85">
        <v>1</v>
      </c>
    </row>
    <row r="75" spans="1:13" ht="21.95" customHeight="1">
      <c r="A75" s="86">
        <v>66</v>
      </c>
      <c r="B75" s="92" t="s">
        <v>150</v>
      </c>
      <c r="C75" s="87" t="s">
        <v>149</v>
      </c>
      <c r="D75" s="87" t="s">
        <v>53</v>
      </c>
      <c r="E75" s="87" t="s">
        <v>235</v>
      </c>
      <c r="F75" s="87" t="s">
        <v>236</v>
      </c>
      <c r="G75" s="87" t="s">
        <v>175</v>
      </c>
      <c r="H75" s="86" t="s">
        <v>176</v>
      </c>
      <c r="I75" s="143" t="s">
        <v>246</v>
      </c>
      <c r="J75" s="143" t="s">
        <v>246</v>
      </c>
      <c r="K75" s="91">
        <v>0</v>
      </c>
      <c r="L75" s="79" t="s">
        <v>269</v>
      </c>
      <c r="M75" s="85">
        <v>1</v>
      </c>
    </row>
    <row r="76" spans="1:13" ht="21.95" customHeight="1">
      <c r="A76" s="79">
        <v>67</v>
      </c>
      <c r="B76" s="92" t="s">
        <v>151</v>
      </c>
      <c r="C76" s="87" t="s">
        <v>149</v>
      </c>
      <c r="D76" s="87" t="s">
        <v>53</v>
      </c>
      <c r="E76" s="87" t="s">
        <v>234</v>
      </c>
      <c r="F76" s="87" t="s">
        <v>236</v>
      </c>
      <c r="G76" s="87" t="s">
        <v>175</v>
      </c>
      <c r="H76" s="86" t="s">
        <v>176</v>
      </c>
      <c r="I76" s="143" t="s">
        <v>246</v>
      </c>
      <c r="J76" s="143" t="s">
        <v>246</v>
      </c>
      <c r="K76" s="91">
        <v>0</v>
      </c>
      <c r="L76" s="79" t="s">
        <v>269</v>
      </c>
      <c r="M76" s="85">
        <v>1</v>
      </c>
    </row>
    <row r="77" spans="1:13" ht="21.95" customHeight="1">
      <c r="A77" s="86">
        <v>68</v>
      </c>
      <c r="B77" s="92" t="s">
        <v>152</v>
      </c>
      <c r="C77" s="87" t="s">
        <v>153</v>
      </c>
      <c r="D77" s="87" t="s">
        <v>53</v>
      </c>
      <c r="E77" s="87" t="s">
        <v>243</v>
      </c>
      <c r="F77" s="87" t="s">
        <v>236</v>
      </c>
      <c r="G77" s="87" t="s">
        <v>175</v>
      </c>
      <c r="H77" s="86" t="s">
        <v>176</v>
      </c>
      <c r="I77" s="143" t="s">
        <v>246</v>
      </c>
      <c r="J77" s="143" t="s">
        <v>246</v>
      </c>
      <c r="K77" s="91">
        <v>0</v>
      </c>
      <c r="L77" s="79" t="s">
        <v>269</v>
      </c>
      <c r="M77" s="85">
        <v>1</v>
      </c>
    </row>
    <row r="78" spans="1:13" ht="21.95" customHeight="1">
      <c r="A78" s="79">
        <v>69</v>
      </c>
      <c r="B78" s="92" t="s">
        <v>154</v>
      </c>
      <c r="C78" s="87" t="s">
        <v>153</v>
      </c>
      <c r="D78" s="87" t="s">
        <v>53</v>
      </c>
      <c r="E78" s="87" t="s">
        <v>234</v>
      </c>
      <c r="F78" s="87" t="s">
        <v>236</v>
      </c>
      <c r="G78" s="87" t="s">
        <v>175</v>
      </c>
      <c r="H78" s="86" t="s">
        <v>176</v>
      </c>
      <c r="I78" s="143" t="s">
        <v>246</v>
      </c>
      <c r="J78" s="143" t="s">
        <v>246</v>
      </c>
      <c r="K78" s="91">
        <v>0</v>
      </c>
      <c r="L78" s="79" t="s">
        <v>269</v>
      </c>
      <c r="M78" s="85">
        <v>1</v>
      </c>
    </row>
    <row r="79" spans="1:13" ht="21.95" customHeight="1">
      <c r="A79" s="86">
        <v>70</v>
      </c>
      <c r="B79" s="92" t="s">
        <v>155</v>
      </c>
      <c r="C79" s="87" t="s">
        <v>156</v>
      </c>
      <c r="D79" s="87" t="s">
        <v>53</v>
      </c>
      <c r="E79" s="87" t="s">
        <v>234</v>
      </c>
      <c r="F79" s="87" t="s">
        <v>236</v>
      </c>
      <c r="G79" s="87" t="s">
        <v>175</v>
      </c>
      <c r="H79" s="86" t="s">
        <v>176</v>
      </c>
      <c r="I79" s="143" t="s">
        <v>246</v>
      </c>
      <c r="J79" s="143" t="s">
        <v>246</v>
      </c>
      <c r="K79" s="91">
        <v>0</v>
      </c>
      <c r="L79" s="79" t="s">
        <v>269</v>
      </c>
      <c r="M79" s="85">
        <v>1</v>
      </c>
    </row>
    <row r="80" spans="1:13" ht="21.95" customHeight="1">
      <c r="A80" s="79">
        <v>71</v>
      </c>
      <c r="B80" s="92" t="s">
        <v>244</v>
      </c>
      <c r="C80" s="87" t="s">
        <v>87</v>
      </c>
      <c r="D80" s="87" t="s">
        <v>68</v>
      </c>
      <c r="E80" s="87" t="s">
        <v>234</v>
      </c>
      <c r="F80" s="87" t="s">
        <v>236</v>
      </c>
      <c r="G80" s="87" t="s">
        <v>175</v>
      </c>
      <c r="H80" s="86" t="s">
        <v>176</v>
      </c>
      <c r="I80" s="143" t="s">
        <v>246</v>
      </c>
      <c r="J80" s="143" t="s">
        <v>246</v>
      </c>
      <c r="K80" s="91">
        <v>0</v>
      </c>
      <c r="L80" s="79" t="s">
        <v>269</v>
      </c>
      <c r="M80" s="85">
        <v>1</v>
      </c>
    </row>
    <row r="81" spans="1:13" ht="21.95" customHeight="1">
      <c r="A81" s="86">
        <v>72</v>
      </c>
      <c r="B81" s="92" t="s">
        <v>245</v>
      </c>
      <c r="C81" s="87" t="s">
        <v>87</v>
      </c>
      <c r="D81" s="87" t="s">
        <v>68</v>
      </c>
      <c r="E81" s="87" t="s">
        <v>234</v>
      </c>
      <c r="F81" s="87" t="s">
        <v>236</v>
      </c>
      <c r="G81" s="87" t="s">
        <v>175</v>
      </c>
      <c r="H81" s="86" t="s">
        <v>176</v>
      </c>
      <c r="I81" s="143" t="s">
        <v>246</v>
      </c>
      <c r="J81" s="143" t="s">
        <v>246</v>
      </c>
      <c r="K81" s="91">
        <v>0</v>
      </c>
      <c r="L81" s="79" t="s">
        <v>269</v>
      </c>
      <c r="M81" s="85">
        <v>1</v>
      </c>
    </row>
    <row r="82" spans="1:13" ht="21.95" customHeight="1">
      <c r="A82" s="86"/>
      <c r="B82" s="92"/>
      <c r="C82" s="87"/>
      <c r="D82" s="87"/>
      <c r="E82" s="87"/>
      <c r="F82" s="87"/>
      <c r="G82" s="87"/>
      <c r="H82" s="86"/>
      <c r="I82" s="87"/>
      <c r="J82" s="90"/>
      <c r="K82" s="91"/>
      <c r="L82" s="79"/>
      <c r="M82" s="93"/>
    </row>
    <row r="83" spans="1:13" ht="21.95" customHeight="1">
      <c r="A83" s="86"/>
      <c r="B83" s="92"/>
      <c r="C83" s="87"/>
      <c r="D83" s="87"/>
      <c r="E83" s="87"/>
      <c r="F83" s="87"/>
      <c r="G83" s="87"/>
      <c r="H83" s="86"/>
      <c r="I83" s="87"/>
      <c r="J83" s="90"/>
      <c r="K83" s="91"/>
      <c r="L83" s="79"/>
      <c r="M83" s="93"/>
    </row>
    <row r="84" spans="1:13" ht="21.95" customHeight="1">
      <c r="A84" s="86"/>
      <c r="B84" s="92"/>
      <c r="C84" s="87"/>
      <c r="D84" s="87"/>
      <c r="E84" s="87"/>
      <c r="F84" s="87"/>
      <c r="G84" s="87"/>
      <c r="H84" s="86"/>
      <c r="I84" s="87"/>
      <c r="J84" s="90"/>
      <c r="K84" s="91"/>
      <c r="L84" s="79"/>
      <c r="M84" s="93"/>
    </row>
    <row r="85" spans="1:13" ht="21.95" customHeight="1">
      <c r="A85" s="86"/>
      <c r="B85" s="92"/>
      <c r="C85" s="87"/>
      <c r="D85" s="87"/>
      <c r="E85" s="87"/>
      <c r="F85" s="87"/>
      <c r="G85" s="87"/>
      <c r="H85" s="86"/>
      <c r="I85" s="87"/>
      <c r="J85" s="90"/>
      <c r="K85" s="91"/>
      <c r="L85" s="79"/>
      <c r="M85" s="93"/>
    </row>
    <row r="86" spans="1:13" ht="21.95" customHeight="1">
      <c r="A86" s="86"/>
      <c r="B86" s="92"/>
      <c r="C86" s="87"/>
      <c r="D86" s="87"/>
      <c r="E86" s="87"/>
      <c r="F86" s="87"/>
      <c r="G86" s="87"/>
      <c r="H86" s="86"/>
      <c r="I86" s="87"/>
      <c r="J86" s="90"/>
      <c r="K86" s="91"/>
      <c r="L86" s="79"/>
      <c r="M86" s="93"/>
    </row>
    <row r="87" spans="1:13" ht="21.95" customHeight="1">
      <c r="A87" s="86"/>
      <c r="B87" s="92"/>
      <c r="C87" s="87"/>
      <c r="D87" s="87"/>
      <c r="E87" s="87"/>
      <c r="F87" s="87"/>
      <c r="G87" s="87"/>
      <c r="H87" s="86"/>
      <c r="I87" s="87"/>
      <c r="J87" s="90"/>
      <c r="K87" s="91"/>
      <c r="L87" s="79"/>
      <c r="M87" s="93"/>
    </row>
    <row r="88" spans="1:13" ht="21.95" customHeight="1">
      <c r="A88" s="86"/>
      <c r="B88" s="92"/>
      <c r="C88" s="87"/>
      <c r="D88" s="87"/>
      <c r="E88" s="87"/>
      <c r="F88" s="87"/>
      <c r="G88" s="87"/>
      <c r="H88" s="86"/>
      <c r="I88" s="87"/>
      <c r="J88" s="90"/>
      <c r="K88" s="91"/>
      <c r="L88" s="79"/>
      <c r="M88" s="93"/>
    </row>
    <row r="89" spans="1:13" ht="21.95" customHeight="1">
      <c r="A89" s="86"/>
      <c r="B89" s="92"/>
      <c r="C89" s="87"/>
      <c r="D89" s="87"/>
      <c r="E89" s="87"/>
      <c r="F89" s="87"/>
      <c r="G89" s="87"/>
      <c r="H89" s="86"/>
      <c r="I89" s="87"/>
      <c r="J89" s="90"/>
      <c r="K89" s="91"/>
      <c r="L89" s="79"/>
      <c r="M89" s="93"/>
    </row>
    <row r="90" spans="1:13" ht="21.95" customHeight="1">
      <c r="A90" s="86"/>
      <c r="B90" s="92"/>
      <c r="C90" s="87"/>
      <c r="D90" s="87"/>
      <c r="E90" s="87"/>
      <c r="F90" s="87"/>
      <c r="G90" s="87"/>
      <c r="H90" s="86"/>
      <c r="I90" s="87"/>
      <c r="J90" s="90"/>
      <c r="K90" s="91"/>
      <c r="L90" s="79"/>
      <c r="M90" s="93"/>
    </row>
    <row r="91" spans="1:13" ht="21.95" customHeight="1">
      <c r="A91" s="86"/>
      <c r="B91" s="92"/>
      <c r="C91" s="87"/>
      <c r="D91" s="87"/>
      <c r="E91" s="87"/>
      <c r="F91" s="87"/>
      <c r="G91" s="87"/>
      <c r="H91" s="86"/>
      <c r="I91" s="87"/>
      <c r="J91" s="90"/>
      <c r="K91" s="91"/>
      <c r="L91" s="79"/>
      <c r="M91" s="93"/>
    </row>
    <row r="92" spans="1:13" ht="21.95" customHeight="1">
      <c r="A92" s="86"/>
      <c r="B92" s="92"/>
      <c r="C92" s="87"/>
      <c r="D92" s="87"/>
      <c r="E92" s="87"/>
      <c r="F92" s="87"/>
      <c r="G92" s="87"/>
      <c r="H92" s="86"/>
      <c r="I92" s="87"/>
      <c r="J92" s="90"/>
      <c r="K92" s="91"/>
      <c r="L92" s="79"/>
      <c r="M92" s="93"/>
    </row>
    <row r="93" spans="1:13" ht="21.95" customHeight="1">
      <c r="A93" s="86"/>
      <c r="B93" s="92"/>
      <c r="C93" s="87"/>
      <c r="D93" s="87"/>
      <c r="E93" s="87"/>
      <c r="F93" s="87"/>
      <c r="G93" s="87"/>
      <c r="H93" s="86"/>
      <c r="I93" s="87"/>
      <c r="J93" s="90"/>
      <c r="K93" s="91"/>
      <c r="L93" s="79"/>
      <c r="M93" s="93"/>
    </row>
    <row r="94" spans="1:13" ht="21.95" customHeight="1">
      <c r="A94" s="86"/>
      <c r="B94" s="92"/>
      <c r="C94" s="87"/>
      <c r="D94" s="87"/>
      <c r="E94" s="87"/>
      <c r="F94" s="87"/>
      <c r="G94" s="87"/>
      <c r="H94" s="86"/>
      <c r="I94" s="87"/>
      <c r="J94" s="90"/>
      <c r="K94" s="91"/>
      <c r="L94" s="79"/>
      <c r="M94" s="93"/>
    </row>
    <row r="95" spans="1:13" ht="21.95" customHeight="1">
      <c r="A95" s="86"/>
      <c r="B95" s="92"/>
      <c r="C95" s="87"/>
      <c r="D95" s="87"/>
      <c r="E95" s="87"/>
      <c r="F95" s="87"/>
      <c r="G95" s="87"/>
      <c r="H95" s="86"/>
      <c r="I95" s="87"/>
      <c r="J95" s="90"/>
      <c r="K95" s="91"/>
      <c r="L95" s="79"/>
      <c r="M95" s="93"/>
    </row>
    <row r="96" spans="1:13" ht="21.95" customHeight="1">
      <c r="A96" s="86"/>
      <c r="B96" s="92"/>
      <c r="C96" s="87"/>
      <c r="D96" s="87"/>
      <c r="E96" s="87"/>
      <c r="F96" s="87"/>
      <c r="G96" s="87"/>
      <c r="H96" s="86"/>
      <c r="I96" s="87"/>
      <c r="J96" s="90"/>
      <c r="K96" s="91"/>
      <c r="L96" s="79"/>
      <c r="M96" s="93"/>
    </row>
    <row r="97" spans="1:16" ht="21.95" customHeight="1">
      <c r="A97" s="86"/>
      <c r="B97" s="92"/>
      <c r="C97" s="87"/>
      <c r="D97" s="87"/>
      <c r="E97" s="87"/>
      <c r="F97" s="87"/>
      <c r="G97" s="87"/>
      <c r="H97" s="86"/>
      <c r="I97" s="87"/>
      <c r="J97" s="90"/>
      <c r="K97" s="91"/>
      <c r="L97" s="79"/>
      <c r="M97" s="93"/>
    </row>
    <row r="98" spans="1:16" ht="21.95" customHeight="1">
      <c r="A98" s="86"/>
      <c r="B98" s="92"/>
      <c r="C98" s="87"/>
      <c r="D98" s="87"/>
      <c r="E98" s="87"/>
      <c r="F98" s="87"/>
      <c r="G98" s="87"/>
      <c r="H98" s="86"/>
      <c r="I98" s="87"/>
      <c r="J98" s="90"/>
      <c r="K98" s="91"/>
      <c r="L98" s="79"/>
      <c r="M98" s="93"/>
    </row>
    <row r="99" spans="1:16" ht="21.95" customHeight="1">
      <c r="A99" s="86"/>
      <c r="B99" s="92"/>
      <c r="C99" s="87"/>
      <c r="D99" s="87"/>
      <c r="E99" s="87"/>
      <c r="F99" s="87"/>
      <c r="G99" s="87"/>
      <c r="H99" s="86"/>
      <c r="I99" s="87"/>
      <c r="J99" s="90"/>
      <c r="K99" s="91"/>
      <c r="L99" s="79"/>
      <c r="M99" s="93"/>
    </row>
    <row r="100" spans="1:16" ht="21.95" customHeight="1">
      <c r="A100" s="86"/>
      <c r="B100" s="92"/>
      <c r="C100" s="87"/>
      <c r="D100" s="87"/>
      <c r="E100" s="87"/>
      <c r="F100" s="87"/>
      <c r="G100" s="87"/>
      <c r="H100" s="86"/>
      <c r="I100" s="87"/>
      <c r="J100" s="90"/>
      <c r="K100" s="91"/>
      <c r="L100" s="79"/>
      <c r="M100" s="93"/>
    </row>
    <row r="101" spans="1:16" ht="21.95" customHeight="1">
      <c r="A101" s="86"/>
      <c r="B101" s="92"/>
      <c r="C101" s="87"/>
      <c r="D101" s="87"/>
      <c r="E101" s="87"/>
      <c r="F101" s="87"/>
      <c r="G101" s="87"/>
      <c r="H101" s="86"/>
      <c r="I101" s="87"/>
      <c r="J101" s="90"/>
      <c r="K101" s="91"/>
      <c r="L101" s="79"/>
      <c r="M101" s="93"/>
    </row>
    <row r="102" spans="1:16" ht="21.95" customHeight="1">
      <c r="A102" s="86"/>
      <c r="B102" s="92"/>
      <c r="C102" s="87"/>
      <c r="D102" s="87"/>
      <c r="E102" s="87"/>
      <c r="F102" s="87"/>
      <c r="G102" s="87"/>
      <c r="H102" s="86"/>
      <c r="I102" s="87"/>
      <c r="J102" s="90"/>
      <c r="K102" s="91"/>
      <c r="L102" s="79"/>
      <c r="M102" s="93"/>
    </row>
    <row r="103" spans="1:16" ht="21.95" customHeight="1">
      <c r="A103" s="86"/>
      <c r="B103" s="92"/>
      <c r="C103" s="87"/>
      <c r="D103" s="87"/>
      <c r="E103" s="87"/>
      <c r="F103" s="87"/>
      <c r="G103" s="87"/>
      <c r="H103" s="86"/>
      <c r="I103" s="87"/>
      <c r="J103" s="90"/>
      <c r="K103" s="91"/>
      <c r="L103" s="79"/>
      <c r="M103" s="93"/>
    </row>
    <row r="104" spans="1:16" ht="21.95" customHeight="1">
      <c r="A104" s="86"/>
      <c r="B104" s="92"/>
      <c r="C104" s="87"/>
      <c r="D104" s="87"/>
      <c r="E104" s="87"/>
      <c r="F104" s="87"/>
      <c r="G104" s="87"/>
      <c r="H104" s="86"/>
      <c r="I104" s="87"/>
      <c r="J104" s="90"/>
      <c r="K104" s="91"/>
      <c r="L104" s="79"/>
      <c r="M104" s="93"/>
    </row>
    <row r="105" spans="1:16" ht="21.95" customHeight="1">
      <c r="A105" s="86"/>
      <c r="B105" s="92"/>
      <c r="C105" s="87"/>
      <c r="D105" s="87"/>
      <c r="E105" s="87"/>
      <c r="F105" s="87"/>
      <c r="G105" s="87"/>
      <c r="H105" s="86"/>
      <c r="I105" s="87"/>
      <c r="J105" s="90"/>
      <c r="K105" s="91"/>
      <c r="L105" s="79"/>
      <c r="M105" s="93"/>
    </row>
    <row r="106" spans="1:16" ht="21.95" customHeight="1">
      <c r="A106" s="86"/>
      <c r="B106" s="92"/>
      <c r="C106" s="87"/>
      <c r="D106" s="87"/>
      <c r="E106" s="87"/>
      <c r="F106" s="87"/>
      <c r="G106" s="87"/>
      <c r="H106" s="86"/>
      <c r="I106" s="87"/>
      <c r="J106" s="90"/>
      <c r="K106" s="91"/>
      <c r="L106" s="79"/>
      <c r="M106" s="93"/>
    </row>
    <row r="107" spans="1:16" ht="21.95" customHeight="1">
      <c r="A107" s="86"/>
      <c r="B107" s="92"/>
      <c r="C107" s="87"/>
      <c r="D107" s="87"/>
      <c r="E107" s="87"/>
      <c r="F107" s="87"/>
      <c r="G107" s="87"/>
      <c r="H107" s="86"/>
      <c r="I107" s="87"/>
      <c r="J107" s="90"/>
      <c r="K107" s="91"/>
      <c r="L107" s="79"/>
      <c r="M107" s="93"/>
    </row>
    <row r="108" spans="1:16" ht="21.95" customHeight="1">
      <c r="A108" s="86"/>
      <c r="B108" s="92"/>
      <c r="C108" s="87"/>
      <c r="D108" s="87"/>
      <c r="E108" s="87"/>
      <c r="F108" s="87"/>
      <c r="G108" s="87"/>
      <c r="H108" s="86"/>
      <c r="I108" s="87"/>
      <c r="J108" s="90"/>
      <c r="K108" s="91"/>
      <c r="L108" s="79"/>
      <c r="M108" s="93"/>
      <c r="N108" s="10"/>
      <c r="O108" s="10"/>
      <c r="P108" s="54"/>
    </row>
    <row r="109" spans="1:16" ht="21.95" customHeight="1">
      <c r="A109" s="86"/>
      <c r="B109" s="92"/>
      <c r="C109" s="87"/>
      <c r="D109" s="87"/>
      <c r="E109" s="87"/>
      <c r="F109" s="87"/>
      <c r="G109" s="87"/>
      <c r="H109" s="86"/>
      <c r="I109" s="87"/>
      <c r="J109" s="90"/>
      <c r="K109" s="91"/>
      <c r="L109" s="79"/>
      <c r="M109" s="93"/>
      <c r="N109" s="10"/>
      <c r="O109" s="10"/>
      <c r="P109" s="54"/>
    </row>
    <row r="110" spans="1:16" ht="21.95" customHeight="1">
      <c r="A110" s="86"/>
      <c r="B110" s="92"/>
      <c r="C110" s="87"/>
      <c r="D110" s="87"/>
      <c r="E110" s="87"/>
      <c r="F110" s="87"/>
      <c r="G110" s="87"/>
      <c r="H110" s="86"/>
      <c r="I110" s="87"/>
      <c r="J110" s="90"/>
      <c r="K110" s="91"/>
      <c r="L110" s="79"/>
      <c r="M110" s="93"/>
      <c r="N110" s="10"/>
      <c r="O110" s="10"/>
      <c r="P110" s="54"/>
    </row>
    <row r="111" spans="1:16" ht="21.95" customHeight="1">
      <c r="A111" s="86"/>
      <c r="B111" s="92"/>
      <c r="C111" s="87"/>
      <c r="D111" s="87"/>
      <c r="E111" s="87"/>
      <c r="F111" s="87"/>
      <c r="G111" s="87"/>
      <c r="H111" s="86"/>
      <c r="I111" s="87"/>
      <c r="J111" s="90"/>
      <c r="K111" s="91"/>
      <c r="L111" s="79"/>
      <c r="M111" s="93"/>
      <c r="N111" s="10"/>
      <c r="O111" s="10"/>
      <c r="P111" s="54"/>
    </row>
    <row r="112" spans="1:16" ht="21.95" customHeight="1">
      <c r="A112" s="86"/>
      <c r="B112" s="92"/>
      <c r="C112" s="87"/>
      <c r="D112" s="87"/>
      <c r="E112" s="87"/>
      <c r="F112" s="87"/>
      <c r="G112" s="87"/>
      <c r="H112" s="86"/>
      <c r="I112" s="87"/>
      <c r="J112" s="90"/>
      <c r="K112" s="91"/>
      <c r="L112" s="79"/>
      <c r="M112" s="93"/>
      <c r="N112" s="10"/>
      <c r="O112" s="10"/>
      <c r="P112" s="54"/>
    </row>
    <row r="113" spans="1:16" ht="21.95" customHeight="1">
      <c r="A113" s="86"/>
      <c r="B113" s="92"/>
      <c r="C113" s="87"/>
      <c r="D113" s="87"/>
      <c r="E113" s="87"/>
      <c r="F113" s="87"/>
      <c r="G113" s="87"/>
      <c r="H113" s="86"/>
      <c r="I113" s="87"/>
      <c r="J113" s="90"/>
      <c r="K113" s="91"/>
      <c r="L113" s="79"/>
      <c r="M113" s="93"/>
      <c r="N113" s="10"/>
      <c r="O113" s="10"/>
      <c r="P113" s="54"/>
    </row>
    <row r="114" spans="1:16" ht="21.95" customHeight="1">
      <c r="A114" s="86"/>
      <c r="B114" s="92"/>
      <c r="C114" s="87"/>
      <c r="D114" s="87"/>
      <c r="E114" s="87"/>
      <c r="F114" s="87"/>
      <c r="G114" s="87"/>
      <c r="H114" s="86"/>
      <c r="I114" s="87"/>
      <c r="J114" s="90"/>
      <c r="K114" s="91"/>
      <c r="L114" s="79"/>
      <c r="M114" s="93"/>
      <c r="N114" s="10"/>
      <c r="O114" s="10"/>
      <c r="P114" s="54"/>
    </row>
    <row r="115" spans="1:16" ht="21.95" customHeight="1">
      <c r="A115" s="86"/>
      <c r="B115" s="92"/>
      <c r="C115" s="87"/>
      <c r="D115" s="87"/>
      <c r="E115" s="87"/>
      <c r="F115" s="87"/>
      <c r="G115" s="87"/>
      <c r="H115" s="86"/>
      <c r="I115" s="87"/>
      <c r="J115" s="90"/>
      <c r="K115" s="91"/>
      <c r="L115" s="79"/>
      <c r="M115" s="93"/>
    </row>
    <row r="116" spans="1:16" ht="21.95" customHeight="1">
      <c r="A116" s="86"/>
      <c r="B116" s="92"/>
      <c r="C116" s="87"/>
      <c r="D116" s="87"/>
      <c r="E116" s="87"/>
      <c r="F116" s="87"/>
      <c r="G116" s="87"/>
      <c r="H116" s="86"/>
      <c r="I116" s="87"/>
      <c r="J116" s="90"/>
      <c r="K116" s="91"/>
      <c r="L116" s="79"/>
      <c r="M116" s="93"/>
    </row>
    <row r="117" spans="1:16" ht="21.95" customHeight="1">
      <c r="A117" s="86"/>
      <c r="B117" s="92"/>
      <c r="C117" s="87"/>
      <c r="D117" s="87"/>
      <c r="E117" s="87"/>
      <c r="F117" s="87"/>
      <c r="G117" s="87"/>
      <c r="H117" s="86"/>
      <c r="I117" s="87"/>
      <c r="J117" s="90"/>
      <c r="K117" s="91"/>
      <c r="L117" s="86"/>
      <c r="M117" s="93"/>
    </row>
  </sheetData>
  <sheetProtection selectLockedCells="1"/>
  <protectedRanges>
    <protectedRange password="CE28" sqref="H4:I4 L4 H2 B2" name="ช่วง1_2"/>
    <protectedRange password="CE28" sqref="B57:B62 B64" name="ช่วง1"/>
  </protectedRanges>
  <mergeCells count="7">
    <mergeCell ref="C2:D2"/>
    <mergeCell ref="E2:M2"/>
    <mergeCell ref="B5:C5"/>
    <mergeCell ref="J4:K4"/>
    <mergeCell ref="H4:I4"/>
    <mergeCell ref="L4:M4"/>
    <mergeCell ref="B4:C4"/>
  </mergeCells>
  <phoneticPr fontId="11" type="noConversion"/>
  <dataValidations count="12">
    <dataValidation type="list" allowBlank="1" showInputMessage="1" showErrorMessage="1" sqref="D1012:D1510">
      <formula1>"ข้าราชการ, พนักงานราชการ"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WVL7:WVL17 D54:D1011 WLP7:WLP17 WBT7:WBT17 VRX7:VRX17 VIB7:VIB17 UYF7:UYF17 UOJ7:UOJ17 UEN7:UEN17 TUR7:TUR17 TKV7:TKV17 TAZ7:TAZ17 SRD7:SRD17 SHH7:SHH17 RXL7:RXL17 RNP7:RNP17 RDT7:RDT17 QTX7:QTX17 QKB7:QKB17 QAF7:QAF17 PQJ7:PQJ17 PGN7:PGN17 OWR7:OWR17 OMV7:OMV17 OCZ7:OCZ17 NTD7:NTD17 NJH7:NJH17 MZL7:MZL17 MPP7:MPP17 MFT7:MFT17 LVX7:LVX17 LMB7:LMB17 LCF7:LCF17 KSJ7:KSJ17 KIN7:KIN17 JYR7:JYR17 JOV7:JOV17 JEZ7:JEZ17 IVD7:IVD17 ILH7:ILH17 IBL7:IBL17 HRP7:HRP17 HHT7:HHT17 GXX7:GXX17 GOB7:GOB17 GEF7:GEF17 FUJ7:FUJ17 FKN7:FKN17 FAR7:FAR17 EQV7:EQV17 EGZ7:EGZ17 DXD7:DXD17 DNH7:DNH17 DDL7:DDL17 CTP7:CTP17 CJT7:CJT17 BZX7:BZX17 BQB7:BQB17 BGF7:BGF17 AWJ7:AWJ17 AMN7:AMN17 ACR7:ACR17 SV7:SV17 IZ7:IZ17 D7:D35">
      <formula1>"ข้าราชการ, พนักงานราชการ"</formula1>
    </dataValidation>
    <dataValidation allowBlank="1" showInputMessage="1" showErrorMessage="1" error="กรุณากรอกตัวเลขจำนวนเต็ม" sqref="L4"/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WVN7:WVN17 JB7:JB17 WLR7:WLR17 WBV7:WBV17 VRZ7:VRZ17 VID7:VID17 UYH7:UYH17 UOL7:UOL17 UEP7:UEP17 TUT7:TUT17 TKX7:TKX17 TBB7:TBB17 SRF7:SRF17 SHJ7:SHJ17 RXN7:RXN17 RNR7:RNR17 RDV7:RDV17 QTZ7:QTZ17 QKD7:QKD17 QAH7:QAH17 PQL7:PQL17 PGP7:PGP17 OWT7:OWT17 OMX7:OMX17 ODB7:ODB17 NTF7:NTF17 NJJ7:NJJ17 MZN7:MZN17 MPR7:MPR17 MFV7:MFV17 LVZ7:LVZ17 LMD7:LMD17 LCH7:LCH17 KSL7:KSL17 KIP7:KIP17 JYT7:JYT17 JOX7:JOX17 JFB7:JFB17 IVF7:IVF17 ILJ7:ILJ17 IBN7:IBN17 HRR7:HRR17 HHV7:HHV17 GXZ7:GXZ17 GOD7:GOD17 GEH7:GEH17 FUL7:FUL17 FKP7:FKP17 FAT7:FAT17 EQX7:EQX17 EHB7:EHB17 DXF7:DXF17 DNJ7:DNJ17 DDN7:DDN17 CTR7:CTR17 CJV7:CJV17 BZZ7:BZZ17 BQD7:BQD17 BGH7:BGH17 AWL7:AWL17 AMP7:AMP17 ACT7:ACT17 SX7:SX17 F7:F1011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19 J28 J37 J39:J40 J43:J44 J52:J56 J68:J69 J82:J1011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11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18:L1011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WVS7:WVS17 M18:M1011 WLW7:WLW17 WCA7:WCA17 VSE7:VSE17 VII7:VII17 UYM7:UYM17 UOQ7:UOQ17 UEU7:UEU17 TUY7:TUY17 TLC7:TLC17 TBG7:TBG17 SRK7:SRK17 SHO7:SHO17 RXS7:RXS17 RNW7:RNW17 REA7:REA17 QUE7:QUE17 QKI7:QKI17 QAM7:QAM17 PQQ7:PQQ17 PGU7:PGU17 OWY7:OWY17 ONC7:ONC17 ODG7:ODG17 NTK7:NTK17 NJO7:NJO17 MZS7:MZS17 MPW7:MPW17 MGA7:MGA17 LWE7:LWE17 LMI7:LMI17 LCM7:LCM17 KSQ7:KSQ17 KIU7:KIU17 JYY7:JYY17 JPC7:JPC17 JFG7:JFG17 IVK7:IVK17 ILO7:ILO17 IBS7:IBS17 HRW7:HRW17 HIA7:HIA17 GYE7:GYE17 GOI7:GOI17 GEM7:GEM17 FUQ7:FUQ17 FKU7:FKU17 FAY7:FAY17 ERC7:ERC17 EHG7:EHG17 DXK7:DXK17 DNO7:DNO17 DDS7:DDS17 CTW7:CTW17 CKA7:CKA17 CAE7:CAE17 BQI7:BQI17 BGM7:BGM17 AWQ7:AWQ17 AMU7:AMU17 ACY7:ACY17 TC7:TC17 JG7:JG17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WVO7:WVO17 JC7:JC17 WLS7:WLS17 WBW7:WBW17 VSA7:VSA17 VIE7:VIE17 UYI7:UYI17 UOM7:UOM17 UEQ7:UEQ17 TUU7:TUU17 TKY7:TKY17 TBC7:TBC17 SRG7:SRG17 SHK7:SHK17 RXO7:RXO17 RNS7:RNS17 RDW7:RDW17 QUA7:QUA17 QKE7:QKE17 QAI7:QAI17 PQM7:PQM17 PGQ7:PGQ17 OWU7:OWU17 OMY7:OMY17 ODC7:ODC17 NTG7:NTG17 NJK7:NJK17 MZO7:MZO17 MPS7:MPS17 MFW7:MFW17 LWA7:LWA17 LME7:LME17 LCI7:LCI17 KSM7:KSM17 KIQ7:KIQ17 JYU7:JYU17 JOY7:JOY17 JFC7:JFC17 IVG7:IVG17 ILK7:ILK17 IBO7:IBO17 HRS7:HRS17 HHW7:HHW17 GYA7:GYA17 GOE7:GOE17 GEI7:GEI17 FUM7:FUM17 FKQ7:FKQ17 FAU7:FAU17 EQY7:EQY17 EHC7:EHC17 DXG7:DXG17 DNK7:DNK17 DDO7:DDO17 CTS7:CTS17 CJW7:CJW17 CAA7:CAA17 BQE7:BQE17 BGI7:BGI17 AWM7:AWM17 AMQ7:AMQ17 ACU7:ACU17 SY7:SY17 G7:G1017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:I4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scale="95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25"/>
  <sheetViews>
    <sheetView showGridLines="0" zoomScale="120" zoomScaleNormal="120" zoomScaleSheetLayoutView="90" zoomScalePageLayoutView="120" workbookViewId="0">
      <selection activeCell="Q9" sqref="Q9"/>
    </sheetView>
  </sheetViews>
  <sheetFormatPr defaultRowHeight="21.75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>
      <c r="A1" s="168" t="s">
        <v>73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02"/>
      <c r="O1" s="24"/>
      <c r="P1" s="11"/>
      <c r="Q1" s="12"/>
    </row>
    <row r="2" spans="1:17" s="13" customFormat="1" ht="24.75" customHeight="1">
      <c r="A2" s="7"/>
      <c r="B2" s="5"/>
      <c r="C2" s="32" t="s">
        <v>7</v>
      </c>
      <c r="D2" s="170" t="str">
        <f>เก็บข้อมูลHRD!C2</f>
        <v>กองคลัง</v>
      </c>
      <c r="E2" s="170"/>
      <c r="F2" s="170"/>
      <c r="G2" s="170"/>
      <c r="H2" s="170"/>
      <c r="I2" s="170"/>
      <c r="J2" s="170"/>
      <c r="K2" s="170"/>
      <c r="L2" s="170"/>
      <c r="M2" s="170"/>
      <c r="N2" s="103"/>
      <c r="O2" s="23"/>
    </row>
    <row r="3" spans="1:17" s="13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>
      <c r="A4" s="8"/>
      <c r="B4" s="171" t="s">
        <v>48</v>
      </c>
      <c r="C4" s="172"/>
      <c r="D4" s="33">
        <f>เก็บข้อมูลHRD!D4</f>
        <v>51</v>
      </c>
      <c r="E4" s="34" t="s">
        <v>55</v>
      </c>
      <c r="F4" s="33">
        <f>เก็บข้อมูลHRD!F4</f>
        <v>21</v>
      </c>
      <c r="G4" s="35"/>
      <c r="H4" s="36" t="s">
        <v>49</v>
      </c>
      <c r="I4" s="173">
        <f>เก็บข้อมูลHRD!H4</f>
        <v>2563</v>
      </c>
      <c r="J4" s="173"/>
      <c r="K4" s="174" t="s">
        <v>47</v>
      </c>
      <c r="L4" s="174"/>
      <c r="M4" s="37">
        <f t="array" ref="M4">เก็บข้อมูลHRD!L4:M4</f>
        <v>43913</v>
      </c>
      <c r="N4" s="104"/>
      <c r="O4" s="25"/>
      <c r="P4" s="20"/>
    </row>
    <row r="5" spans="1:17" s="28" customFormat="1" ht="5.25" customHeight="1">
      <c r="A5" s="9"/>
      <c r="B5" s="167"/>
      <c r="C5" s="167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>
      <c r="A6" s="184" t="s">
        <v>15</v>
      </c>
      <c r="B6" s="181" t="s">
        <v>36</v>
      </c>
      <c r="C6" s="182"/>
      <c r="D6" s="182"/>
      <c r="E6" s="182"/>
      <c r="F6" s="183"/>
      <c r="G6" s="38"/>
      <c r="H6" s="161" t="s">
        <v>34</v>
      </c>
      <c r="I6" s="161"/>
      <c r="J6" s="161"/>
      <c r="K6" s="160" t="s">
        <v>35</v>
      </c>
      <c r="L6" s="160"/>
      <c r="M6" s="160"/>
      <c r="N6" s="105"/>
      <c r="O6" s="21"/>
      <c r="P6" s="27"/>
      <c r="Q6" s="27"/>
    </row>
    <row r="7" spans="1:17" ht="24.95" customHeight="1">
      <c r="A7" s="185"/>
      <c r="B7" s="198" t="s">
        <v>53</v>
      </c>
      <c r="C7" s="199"/>
      <c r="D7" s="200"/>
      <c r="E7" s="196" t="s">
        <v>68</v>
      </c>
      <c r="F7" s="196"/>
      <c r="G7" s="41"/>
      <c r="H7" s="165" t="s">
        <v>17</v>
      </c>
      <c r="I7" s="165"/>
      <c r="J7" s="42">
        <f>COUNTIF(เก็บข้อมูลHRD!F7:F2017,"ความรู้/ทักษะเฉพาะทางในสายงาน")</f>
        <v>56</v>
      </c>
      <c r="K7" s="162" t="s">
        <v>50</v>
      </c>
      <c r="L7" s="162"/>
      <c r="M7" s="43">
        <f>COUNTIF(เก็บข้อมูลHRD!G7:G2017,"อบรมกับหน่วยงานนอกกรมฯ")</f>
        <v>15</v>
      </c>
      <c r="N7" s="107"/>
    </row>
    <row r="8" spans="1:17" ht="24.95" customHeight="1">
      <c r="A8" s="185"/>
      <c r="B8" s="178" t="s">
        <v>8</v>
      </c>
      <c r="C8" s="178"/>
      <c r="D8" s="39">
        <f t="array" ref="D8">COUNTIFS(เก็บข้อมูลHRD!D7:D2017,"ข้าราชการ",เก็บข้อมูลHRD!M7:M2017,"1")</f>
        <v>54</v>
      </c>
      <c r="E8" s="40" t="s">
        <v>10</v>
      </c>
      <c r="F8" s="39">
        <f t="array" ref="F8">COUNTIFS(เก็บข้อมูลHRD!D7:D2017,"พนักงานราชการ",เก็บข้อมูลHRD!M7:M2017,"1")</f>
        <v>21</v>
      </c>
      <c r="G8" s="41"/>
      <c r="H8" s="165" t="s">
        <v>18</v>
      </c>
      <c r="I8" s="165"/>
      <c r="J8" s="42">
        <f>COUNTIF(เก็บข้อมูลHRD!F7:F2017,"ภาษา")</f>
        <v>0</v>
      </c>
      <c r="K8" s="175" t="s">
        <v>42</v>
      </c>
      <c r="L8" s="175"/>
      <c r="M8" s="43">
        <f>COUNTIF(เก็บข้อมูลHRD!G7:G2017,"อบรมกับหน่วยงานในกรมฯ")</f>
        <v>1</v>
      </c>
      <c r="N8" s="107"/>
      <c r="P8" s="29"/>
    </row>
    <row r="9" spans="1:17" ht="24.95" customHeight="1">
      <c r="A9" s="185"/>
      <c r="B9" s="178" t="s">
        <v>9</v>
      </c>
      <c r="C9" s="178"/>
      <c r="D9" s="44">
        <f t="array" ref="D9">SUMPRODUCT(IF(เก็บข้อมูลHRD!D7:D2017="ข้าราชการ",IF(เก็บข้อมูลHRD!B7:B2017&lt;&gt;"",IF(เก็บข้อมูลHRD!M7:M2017=1,1/COUNTIFS(เก็บข้อมูลHRD!B7:B2017,เก็บข้อมูลHRD!B7:B2017,เก็บข้อมูลHRD!D7:D2017,"ข้าราชการ",เก็บข้อมูลHRD!B7:B2017,"&lt;&gt;",เก็บข้อมูลHRD!M7:M2017,"=1")))))</f>
        <v>51</v>
      </c>
      <c r="E9" s="40" t="s">
        <v>11</v>
      </c>
      <c r="F9" s="39">
        <f t="array" ref="F9">SUMPRODUCT(IF(เก็บข้อมูลHRD!D7:D2017="พนักงานราชการ",IF(เก็บข้อมูลHRD!B7:B2017&lt;&gt;"",IF(เก็บข้อมูลHRD!M7:M2017=1,1/COUNTIFS(เก็บข้อมูลHRD!B7:B2017,เก็บข้อมูลHRD!B7:B2017,เก็บข้อมูลHRD!D7:D2017,"พนักงานราชการ",เก็บข้อมูลHRD!B7:B2017,"&lt;&gt;",เก็บข้อมูลHRD!M7:M2017,"=1")))))</f>
        <v>21</v>
      </c>
      <c r="G9" s="46"/>
      <c r="H9" s="165" t="s">
        <v>19</v>
      </c>
      <c r="I9" s="165"/>
      <c r="J9" s="42">
        <f>COUNTIF(เก็บข้อมูลHRD!F7:F2017,"ภาวะผู้นำ/คุณธรรม/จริยธรรม")</f>
        <v>2</v>
      </c>
      <c r="K9" s="162" t="s">
        <v>51</v>
      </c>
      <c r="L9" s="162"/>
      <c r="M9" s="43">
        <f>COUNTIF(เก็บข้อมูลHRD!G7:G2017,"e-Learning")</f>
        <v>1</v>
      </c>
      <c r="N9" s="107"/>
    </row>
    <row r="10" spans="1:17" ht="24.95" customHeight="1">
      <c r="A10" s="186"/>
      <c r="B10" s="178" t="s">
        <v>13</v>
      </c>
      <c r="C10" s="178"/>
      <c r="D10" s="45">
        <f t="array" ref="D10">D9/D4*100</f>
        <v>100</v>
      </c>
      <c r="E10" s="40" t="s">
        <v>14</v>
      </c>
      <c r="F10" s="45">
        <f t="array" ref="F10">F9/F4*100</f>
        <v>100</v>
      </c>
      <c r="G10" s="47"/>
      <c r="H10" s="165" t="s">
        <v>20</v>
      </c>
      <c r="I10" s="165"/>
      <c r="J10" s="42">
        <f t="array" ref="J10">COUNTIF(เก็บข้อมูลHRD!F7:F1017,"จิตอาสา/บริการ")</f>
        <v>0</v>
      </c>
      <c r="K10" s="162" t="s">
        <v>25</v>
      </c>
      <c r="L10" s="162"/>
      <c r="M10" s="43">
        <f>COUNTIF(เก็บข้อมูลHRD!G7:G2017,"ชุมชนนักปฏิบัติ(CoP)")</f>
        <v>1</v>
      </c>
      <c r="N10" s="107"/>
    </row>
    <row r="11" spans="1:17" ht="24.95" customHeight="1">
      <c r="A11" s="193" t="s">
        <v>16</v>
      </c>
      <c r="B11" s="190" t="s">
        <v>37</v>
      </c>
      <c r="C11" s="191"/>
      <c r="D11" s="191"/>
      <c r="E11" s="191"/>
      <c r="F11" s="192"/>
      <c r="G11" s="41"/>
      <c r="H11" s="165" t="s">
        <v>21</v>
      </c>
      <c r="I11" s="165"/>
      <c r="J11" s="42">
        <f>COUNTIF(เก็บข้อมูลHRD!F7:F2017,"ความรับผิดชอบ/ซื่อสัตย์สุจริต")</f>
        <v>0</v>
      </c>
      <c r="K11" s="162" t="s">
        <v>28</v>
      </c>
      <c r="L11" s="162"/>
      <c r="M11" s="43">
        <f>COUNTIF(เก็บข้อมูลHRD!G7:G2017,"สอนงาน")</f>
        <v>12</v>
      </c>
      <c r="N11" s="107"/>
    </row>
    <row r="12" spans="1:17" ht="24.95" customHeight="1">
      <c r="A12" s="194"/>
      <c r="B12" s="187" t="s">
        <v>53</v>
      </c>
      <c r="C12" s="188"/>
      <c r="D12" s="189"/>
      <c r="E12" s="197" t="s">
        <v>68</v>
      </c>
      <c r="F12" s="197"/>
      <c r="G12" s="41"/>
      <c r="H12" s="165" t="s">
        <v>22</v>
      </c>
      <c r="I12" s="165"/>
      <c r="J12" s="42">
        <f>COUNTIF(เก็บข้อมูลHRD!F7:F2017,"ทำงานเป็นทีม")</f>
        <v>0</v>
      </c>
      <c r="K12" s="162" t="s">
        <v>29</v>
      </c>
      <c r="L12" s="162"/>
      <c r="M12" s="43">
        <f>COUNTIF(เก็บข้อมูลHRD!G7:G2017,"มอบหมายงาน")</f>
        <v>19</v>
      </c>
      <c r="N12" s="107"/>
    </row>
    <row r="13" spans="1:17" ht="24.95" customHeight="1">
      <c r="A13" s="194"/>
      <c r="B13" s="164" t="s">
        <v>8</v>
      </c>
      <c r="C13" s="164"/>
      <c r="D13" s="39">
        <f t="array" ref="D13">COUNTIFS(เก็บข้อมูลHRD!D7:D2017,"ข้าราชการ",เก็บข้อมูลHRD!M7:M2017,"2")</f>
        <v>0</v>
      </c>
      <c r="E13" s="40" t="s">
        <v>10</v>
      </c>
      <c r="F13" s="39">
        <f t="array" ref="F13">COUNTIFS(เก็บข้อมูลHRD!D7:D2017,"พนักงานราชการ",เก็บข้อมูลHRD!M7:M2017,"2")</f>
        <v>0</v>
      </c>
      <c r="G13" s="46"/>
      <c r="H13" s="165" t="s">
        <v>26</v>
      </c>
      <c r="I13" s="165"/>
      <c r="J13" s="42">
        <f>COUNTIF(เก็บข้อมูลHRD!F7:F2017,"คิดค้น/ใช้นวัตกรรมใหม่ๆ")</f>
        <v>0</v>
      </c>
      <c r="K13" s="162" t="s">
        <v>30</v>
      </c>
      <c r="L13" s="162"/>
      <c r="M13" s="43">
        <f>COUNTIF(เก็บข้อมูลHRD!G7:G2017,"ดูงานนอกสถานที่")</f>
        <v>0</v>
      </c>
      <c r="N13" s="107"/>
      <c r="Q13" s="22" t="s">
        <v>59</v>
      </c>
    </row>
    <row r="14" spans="1:17" ht="24.95" customHeight="1">
      <c r="A14" s="194"/>
      <c r="B14" s="164" t="s">
        <v>9</v>
      </c>
      <c r="C14" s="164"/>
      <c r="D14" s="39">
        <f t="array" ref="D14">SUMPRODUCT(IF(เก็บข้อมูลHRD!D7:D2017="ข้าราชการ",IF(เก็บข้อมูลHRD!B7:B2017&lt;&gt;"",IF(เก็บข้อมูลHRD!M7:M2017=2,1/COUNTIFS(เก็บข้อมูลHRD!B7:B2017,เก็บข้อมูลHRD!B7:B2017,เก็บข้อมูลHRD!D7:D2017,"ข้าราชการ",เก็บข้อมูลHRD!B7:B2017,"&lt;&gt;",เก็บข้อมูลHRD!M7:M2017,"=2")))))</f>
        <v>0</v>
      </c>
      <c r="E14" s="40" t="s">
        <v>11</v>
      </c>
      <c r="F14" s="39">
        <f t="array" ref="F14">SUMPRODUCT(IF(เก็บข้อมูลHRD!D7:D2017="พนักงานราชการ",IF(เก็บข้อมูลHRD!B7:B2017&lt;&gt;"",IF(เก็บข้อมูลHRD!M7:M2017=2,1/COUNTIFS(เก็บข้อมูลHRD!B7:B2017,เก็บข้อมูลHRD!B7:B2017,เก็บข้อมูลHRD!D7:D2017,"พนักงานราชการ",เก็บข้อมูลHRD!B7:B2017,"&lt;&gt;",เก็บข้อมูลHRD!M7:M2017,"=2")))))</f>
        <v>0</v>
      </c>
      <c r="G14" s="47"/>
      <c r="H14" s="165" t="s">
        <v>27</v>
      </c>
      <c r="I14" s="165"/>
      <c r="J14" s="42">
        <f>COUNTIF(เก็บข้อมูลHRD!F7:F2017,"กฎหมาย/กฎระเบียบฯ")</f>
        <v>14</v>
      </c>
      <c r="K14" s="162" t="s">
        <v>31</v>
      </c>
      <c r="L14" s="162"/>
      <c r="M14" s="43">
        <f>COUNTIF(เก็บข้อมูลHRD!G7:G2017,"หมุนเวียนงาน")</f>
        <v>0</v>
      </c>
      <c r="N14" s="107"/>
    </row>
    <row r="15" spans="1:17" ht="24.95" customHeight="1">
      <c r="A15" s="195"/>
      <c r="B15" s="164" t="s">
        <v>13</v>
      </c>
      <c r="C15" s="164"/>
      <c r="D15" s="45">
        <f>D14/D4*100</f>
        <v>0</v>
      </c>
      <c r="E15" s="40" t="s">
        <v>14</v>
      </c>
      <c r="F15" s="45">
        <f>F14/F4*100</f>
        <v>0</v>
      </c>
      <c r="G15" s="41"/>
      <c r="H15" s="165" t="s">
        <v>23</v>
      </c>
      <c r="I15" s="165"/>
      <c r="J15" s="42">
        <f>COUNTIF(เก็บข้อมูลHRD!F7:F2017,"การใช้เทคโนโลยี")</f>
        <v>2</v>
      </c>
      <c r="K15" s="162" t="s">
        <v>32</v>
      </c>
      <c r="L15" s="162"/>
      <c r="M15" s="43">
        <f>COUNTIF(เก็บข้อมูลHRD!G7:G2017,"เรียนรู้ด้วยตนเอง")</f>
        <v>26</v>
      </c>
      <c r="N15" s="107"/>
    </row>
    <row r="16" spans="1:17" ht="24.95" customHeight="1">
      <c r="A16" s="205" t="s">
        <v>12</v>
      </c>
      <c r="B16" s="179" t="s">
        <v>38</v>
      </c>
      <c r="C16" s="179"/>
      <c r="D16" s="179"/>
      <c r="E16" s="179"/>
      <c r="F16" s="180"/>
      <c r="G16" s="41"/>
      <c r="H16" s="165" t="s">
        <v>24</v>
      </c>
      <c r="I16" s="165"/>
      <c r="J16" s="42">
        <f>COUNTIF(เก็บข้อมูลHRD!F7:F2017,"ทักษะการคิด")</f>
        <v>1</v>
      </c>
      <c r="K16" s="162" t="s">
        <v>33</v>
      </c>
      <c r="L16" s="162"/>
      <c r="M16" s="43">
        <f>COUNTIF(เก็บข้อมูลHRD!G7:G2017,"อื่นๆ")</f>
        <v>0</v>
      </c>
      <c r="N16" s="107"/>
    </row>
    <row r="17" spans="1:18" ht="23.25" customHeight="1">
      <c r="A17" s="205"/>
      <c r="B17" s="179" t="s">
        <v>53</v>
      </c>
      <c r="C17" s="179"/>
      <c r="D17" s="180"/>
      <c r="E17" s="206" t="s">
        <v>68</v>
      </c>
      <c r="F17" s="206"/>
      <c r="G17" s="46"/>
      <c r="H17" s="163" t="s">
        <v>54</v>
      </c>
      <c r="I17" s="163"/>
      <c r="J17" s="115">
        <f>SUM(J7:J16)</f>
        <v>75</v>
      </c>
      <c r="K17" s="163" t="s">
        <v>54</v>
      </c>
      <c r="L17" s="163"/>
      <c r="M17" s="116">
        <f>SUM(M7:M16)</f>
        <v>75</v>
      </c>
      <c r="N17" s="107"/>
    </row>
    <row r="18" spans="1:18" ht="24.95" customHeight="1">
      <c r="A18" s="205"/>
      <c r="B18" s="166" t="s">
        <v>8</v>
      </c>
      <c r="C18" s="164"/>
      <c r="D18" s="39">
        <f>COUNTIF(เก็บข้อมูลHRD!D7:D2017,"ข้าราชการ")</f>
        <v>54</v>
      </c>
      <c r="E18" s="40" t="s">
        <v>10</v>
      </c>
      <c r="F18" s="39">
        <f t="array" ref="F18">COUNTIF(เก็บข้อมูลHRD!D7:D2017,"พนักงานราชการ")</f>
        <v>21</v>
      </c>
      <c r="G18" s="47"/>
      <c r="H18" s="202" t="s">
        <v>69</v>
      </c>
      <c r="I18" s="203"/>
      <c r="J18" s="203"/>
      <c r="K18" s="203"/>
      <c r="L18" s="203"/>
      <c r="M18" s="203"/>
      <c r="N18" s="47"/>
    </row>
    <row r="19" spans="1:18" ht="28.5" customHeight="1">
      <c r="A19" s="205"/>
      <c r="B19" s="166" t="s">
        <v>9</v>
      </c>
      <c r="C19" s="164"/>
      <c r="D19" s="39">
        <f t="array" ref="D19">SUMPRODUCT(IF(เก็บข้อมูลHRD!D7:D2017="ข้าราชการ",IF(เก็บข้อมูลHRD!B7:B2017&lt;&gt;"",1/COUNTIFS(เก็บข้อมูลHRD!B7:B2017,เก็บข้อมูลHRD!B7:B2017,เก็บข้อมูลHRD!D7:D2017,"ข้าราชการ",เก็บข้อมูลHRD!B7:B2017,"&lt;&gt;"))))</f>
        <v>51</v>
      </c>
      <c r="E19" s="40" t="s">
        <v>11</v>
      </c>
      <c r="F19" s="39">
        <f t="array" ref="F19">SUMPRODUCT(IF(เก็บข้อมูลHRD!D7:D2017="พนักงานราชการ",IF(เก็บข้อมูลHRD!B7:B2017&lt;&gt;"",1/COUNTIFS(เก็บข้อมูลHRD!B7:B2017,เก็บข้อมูลHRD!B7:B2017,เก็บข้อมูลHRD!D7:D2017,"พนักงานราชการ",เก็บข้อมูลHRD!B7:B2017,"&lt;&gt;"))))</f>
        <v>21</v>
      </c>
      <c r="G19" s="46"/>
      <c r="H19" s="204"/>
      <c r="I19" s="204"/>
      <c r="J19" s="204"/>
      <c r="K19" s="204"/>
      <c r="L19" s="204"/>
      <c r="M19" s="204"/>
      <c r="N19" s="106"/>
    </row>
    <row r="20" spans="1:18" ht="24.95" customHeight="1">
      <c r="A20" s="205"/>
      <c r="B20" s="166" t="s">
        <v>13</v>
      </c>
      <c r="C20" s="164"/>
      <c r="D20" s="45">
        <f>D19/D4*100</f>
        <v>100</v>
      </c>
      <c r="E20" s="40" t="s">
        <v>14</v>
      </c>
      <c r="F20" s="45">
        <f>F19/F4*100</f>
        <v>100</v>
      </c>
      <c r="G20" s="117"/>
      <c r="H20" s="204"/>
      <c r="I20" s="204"/>
      <c r="J20" s="204"/>
      <c r="K20" s="204"/>
      <c r="L20" s="204"/>
      <c r="M20" s="204"/>
      <c r="N20" s="52"/>
    </row>
    <row r="21" spans="1:18" ht="25.5" customHeight="1">
      <c r="A21" s="205"/>
      <c r="B21" s="176" t="s">
        <v>41</v>
      </c>
      <c r="C21" s="176"/>
      <c r="D21" s="176"/>
      <c r="E21" s="176"/>
      <c r="F21" s="177"/>
      <c r="G21" s="118"/>
      <c r="H21" s="204"/>
      <c r="I21" s="204"/>
      <c r="J21" s="204"/>
      <c r="K21" s="204"/>
      <c r="L21" s="204"/>
      <c r="M21" s="204"/>
      <c r="N21" s="52"/>
      <c r="R21" s="22" t="s">
        <v>59</v>
      </c>
    </row>
    <row r="22" spans="1:18" ht="24" customHeight="1">
      <c r="A22" s="205"/>
      <c r="B22" s="207" t="s">
        <v>40</v>
      </c>
      <c r="C22" s="208"/>
      <c r="D22" s="48">
        <f t="array" ref="D22">SUMPRODUCT(IF(เก็บข้อมูลHRD!L7:L2017="มี",IF(เก็บข้อมูลHRD!B7:B2017&lt;&gt;"",1/COUNTIFS(เก็บข้อมูลHRD!B7:B2017,เก็บข้อมูลHRD!B7:B2017,เก็บข้อมูลHRD!L7:L2017,"มี",เก็บข้อมูลHRD!B7:B2017,"&lt;&gt;"))))</f>
        <v>59</v>
      </c>
      <c r="E22" s="40" t="s">
        <v>39</v>
      </c>
      <c r="F22" s="45">
        <f t="array" ref="F22">(D22/SUMPRODUCT((เก็บข้อมูลHRD!B7:B2017&lt;&gt;"")/COUNTIF(เก็บข้อมูลHRD!B7:B2017,เก็บข้อมูลHRD!B7:B2017&amp;"")))*100</f>
        <v>81.944444444444443</v>
      </c>
      <c r="G22" s="119"/>
      <c r="H22" s="204"/>
      <c r="I22" s="204"/>
      <c r="J22" s="204"/>
      <c r="K22" s="204"/>
      <c r="L22" s="204"/>
      <c r="M22" s="204"/>
      <c r="N22" s="52"/>
    </row>
    <row r="23" spans="1:18" ht="24">
      <c r="A23" s="205"/>
      <c r="B23" s="176" t="s">
        <v>43</v>
      </c>
      <c r="C23" s="176"/>
      <c r="D23" s="176"/>
      <c r="E23" s="176"/>
      <c r="F23" s="177"/>
      <c r="G23" s="119"/>
      <c r="H23" s="204"/>
      <c r="I23" s="204"/>
      <c r="J23" s="204"/>
      <c r="K23" s="204"/>
      <c r="L23" s="204"/>
      <c r="M23" s="204"/>
      <c r="N23" s="119"/>
    </row>
    <row r="24" spans="1:18" ht="21.75" customHeight="1">
      <c r="A24" s="205"/>
      <c r="B24" s="207" t="s">
        <v>44</v>
      </c>
      <c r="C24" s="208"/>
      <c r="D24" s="49">
        <f t="array" ref="D24">SUM(เก็บข้อมูลHRD!K7:K2017)</f>
        <v>15500</v>
      </c>
      <c r="E24" s="50" t="s">
        <v>60</v>
      </c>
      <c r="F24" s="51">
        <f t="array" ref="F24">AVERAGEIF(เก็บข้อมูลHRD!K7:K2017,"&lt;&gt;0")</f>
        <v>5166.666666666667</v>
      </c>
      <c r="G24" s="119"/>
      <c r="H24" s="201" t="s">
        <v>63</v>
      </c>
      <c r="I24" s="201"/>
      <c r="J24" s="201"/>
      <c r="K24" s="201"/>
      <c r="L24" s="201"/>
      <c r="M24" s="119"/>
      <c r="N24" s="119"/>
    </row>
    <row r="25" spans="1:18">
      <c r="B25" s="159"/>
      <c r="C25" s="159"/>
      <c r="D25" s="159"/>
      <c r="E25" s="159"/>
    </row>
  </sheetData>
  <sheetProtection algorithmName="SHA-512" hashValue="AIq+ALUgaUiQ9a9mZSOrKeqxz2noykOaFBEncQfR4x0dsgo4GQY6gEhh+NJsgAfAVz70tX06b+uMMwsK5+XhHQ==" saltValue="CBPdzU5kp7CMSEtr+j3qLQ==" spinCount="100000" sheet="1" objects="1" scenarios="1" selectLockedCells="1" selectUnlockedCells="1"/>
  <protectedRanges>
    <protectedRange password="CE28" sqref="I4:J4 E2 C2 M4:N4" name="ช่วง1_2_3"/>
  </protectedRanges>
  <mergeCells count="58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D2:M2"/>
    <mergeCell ref="B4:C4"/>
    <mergeCell ref="I4:J4"/>
    <mergeCell ref="K4:L4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54"/>
  <sheetViews>
    <sheetView topLeftCell="A4" workbookViewId="0">
      <selection activeCell="C10" sqref="C10"/>
    </sheetView>
  </sheetViews>
  <sheetFormatPr defaultRowHeight="26.25"/>
  <cols>
    <col min="1" max="1" width="10.375" style="128" customWidth="1"/>
    <col min="2" max="2" width="42" style="129" customWidth="1"/>
    <col min="3" max="3" width="37.625" style="130" customWidth="1"/>
    <col min="4" max="4" width="44.75" style="128" customWidth="1"/>
    <col min="5" max="16384" width="9" style="108"/>
  </cols>
  <sheetData>
    <row r="1" spans="1:4" ht="36">
      <c r="A1" s="210" t="s">
        <v>66</v>
      </c>
      <c r="B1" s="210"/>
      <c r="C1" s="210"/>
      <c r="D1" s="210"/>
    </row>
    <row r="2" spans="1:4" ht="92.25" customHeight="1">
      <c r="A2" s="209" t="s">
        <v>75</v>
      </c>
      <c r="B2" s="209"/>
      <c r="C2" s="209"/>
      <c r="D2" s="209"/>
    </row>
    <row r="3" spans="1:4" ht="186.75" customHeight="1">
      <c r="A3" s="209" t="s">
        <v>71</v>
      </c>
      <c r="B3" s="209"/>
      <c r="C3" s="209"/>
      <c r="D3" s="209"/>
    </row>
    <row r="4" spans="1:4" s="112" customFormat="1" ht="52.5">
      <c r="A4" s="109" t="s">
        <v>58</v>
      </c>
      <c r="B4" s="110" t="s">
        <v>64</v>
      </c>
      <c r="C4" s="111" t="s">
        <v>1</v>
      </c>
      <c r="D4" s="113" t="s">
        <v>67</v>
      </c>
    </row>
    <row r="5" spans="1:4">
      <c r="A5" s="124">
        <v>1</v>
      </c>
      <c r="B5" s="125" t="s">
        <v>76</v>
      </c>
      <c r="C5" s="81" t="s">
        <v>77</v>
      </c>
      <c r="D5" s="127" t="str">
        <f>IF(COUNTIF(เก็บข้อมูลHRD!$B$7:$B$2017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>
      <c r="A6" s="124">
        <v>2</v>
      </c>
      <c r="B6" s="92" t="s">
        <v>78</v>
      </c>
      <c r="C6" s="81" t="s">
        <v>77</v>
      </c>
      <c r="D6" s="127" t="str">
        <f>IF(COUNTIF(เก็บข้อมูลHRD!$B$7:$B$2017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>
      <c r="A7" s="124">
        <v>3</v>
      </c>
      <c r="B7" s="92" t="s">
        <v>79</v>
      </c>
      <c r="C7" s="81" t="s">
        <v>77</v>
      </c>
      <c r="D7" s="127" t="str">
        <f>IF(COUNTIF(เก็บข้อมูลHRD!$B$7:$B$2017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>
      <c r="A8" s="124">
        <v>4</v>
      </c>
      <c r="B8" s="80" t="s">
        <v>80</v>
      </c>
      <c r="C8" s="81" t="s">
        <v>77</v>
      </c>
      <c r="D8" s="127" t="str">
        <f>IF(COUNTIF(เก็บข้อมูลHRD!$B$7:$B$2017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>
      <c r="A9" s="124">
        <v>5</v>
      </c>
      <c r="B9" s="92" t="s">
        <v>81</v>
      </c>
      <c r="C9" s="87" t="s">
        <v>82</v>
      </c>
      <c r="D9" s="127" t="str">
        <f>IF(COUNTIF(เก็บข้อมูลHRD!$B$7:$B$2017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>
      <c r="A10" s="124">
        <v>6</v>
      </c>
      <c r="B10" s="125" t="s">
        <v>83</v>
      </c>
      <c r="C10" s="81" t="s">
        <v>84</v>
      </c>
      <c r="D10" s="127" t="str">
        <f>IF(COUNTIF(เก็บข้อมูลHRD!$B$7:$B$2017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>
      <c r="A11" s="124">
        <v>7</v>
      </c>
      <c r="B11" s="92" t="s">
        <v>85</v>
      </c>
      <c r="C11" s="81" t="s">
        <v>84</v>
      </c>
      <c r="D11" s="127" t="str">
        <f>IF(COUNTIF(เก็บข้อมูลHRD!$B$7:$B$2017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>
      <c r="A12" s="124">
        <v>8</v>
      </c>
      <c r="B12" s="92" t="s">
        <v>86</v>
      </c>
      <c r="C12" s="81" t="s">
        <v>87</v>
      </c>
      <c r="D12" s="127" t="str">
        <f>IF(COUNTIF(เก็บข้อมูลHRD!$B$7:$B$2017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>
      <c r="A13" s="124">
        <v>9</v>
      </c>
      <c r="B13" s="80" t="s">
        <v>88</v>
      </c>
      <c r="C13" s="81" t="s">
        <v>89</v>
      </c>
      <c r="D13" s="127" t="str">
        <f>IF(COUNTIF(เก็บข้อมูลHRD!$B$7:$B$2017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>
      <c r="A14" s="124">
        <v>10</v>
      </c>
      <c r="B14" s="92" t="s">
        <v>90</v>
      </c>
      <c r="C14" s="87" t="s">
        <v>89</v>
      </c>
      <c r="D14" s="127" t="str">
        <f>IF(COUNTIF(เก็บข้อมูลHRD!$B$7:$B$2017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>
      <c r="A15" s="124">
        <v>11</v>
      </c>
      <c r="B15" s="80" t="s">
        <v>91</v>
      </c>
      <c r="C15" s="81" t="s">
        <v>84</v>
      </c>
      <c r="D15" s="127" t="str">
        <f>IF(COUNTIF(เก็บข้อมูลHRD!$B$7:$B$2017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>
      <c r="A16" s="124">
        <v>12</v>
      </c>
      <c r="B16" s="80" t="s">
        <v>92</v>
      </c>
      <c r="C16" s="87" t="s">
        <v>84</v>
      </c>
      <c r="D16" s="127" t="str">
        <f>IF(COUNTIF(เก็บข้อมูลHRD!$B$7:$B$2017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>
      <c r="A17" s="124">
        <v>13</v>
      </c>
      <c r="B17" s="92" t="s">
        <v>93</v>
      </c>
      <c r="C17" s="87" t="s">
        <v>84</v>
      </c>
      <c r="D17" s="127" t="str">
        <f>IF(COUNTIF(เก็บข้อมูลHRD!$B$7:$B$2017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>
      <c r="A18" s="124">
        <v>14</v>
      </c>
      <c r="B18" s="92" t="s">
        <v>94</v>
      </c>
      <c r="C18" s="87" t="s">
        <v>84</v>
      </c>
      <c r="D18" s="127" t="str">
        <f>IF(COUNTIF(เก็บข้อมูลHRD!$B$7:$B$2017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>
      <c r="A19" s="124">
        <v>15</v>
      </c>
      <c r="B19" s="92" t="s">
        <v>95</v>
      </c>
      <c r="C19" s="87" t="s">
        <v>84</v>
      </c>
      <c r="D19" s="127" t="str">
        <f>IF(COUNTIF(เก็บข้อมูลHRD!$B$7:$B$2017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>
      <c r="A20" s="124">
        <v>16</v>
      </c>
      <c r="B20" s="92" t="s">
        <v>96</v>
      </c>
      <c r="C20" s="87" t="s">
        <v>84</v>
      </c>
      <c r="D20" s="127" t="str">
        <f>IF(COUNTIF(เก็บข้อมูลHRD!$B$7:$B$2017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>
      <c r="A21" s="124">
        <v>17</v>
      </c>
      <c r="B21" s="92" t="s">
        <v>97</v>
      </c>
      <c r="C21" s="87" t="s">
        <v>84</v>
      </c>
      <c r="D21" s="127" t="str">
        <f>IF(COUNTIF(เก็บข้อมูลHRD!$B$7:$B$2017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>
      <c r="A22" s="124">
        <v>18</v>
      </c>
      <c r="B22" s="92" t="s">
        <v>98</v>
      </c>
      <c r="C22" s="87" t="s">
        <v>84</v>
      </c>
      <c r="D22" s="127" t="str">
        <f>IF(COUNTIF(เก็บข้อมูลHRD!$B$7:$B$2017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>
      <c r="A23" s="124">
        <v>19</v>
      </c>
      <c r="B23" s="92" t="s">
        <v>99</v>
      </c>
      <c r="C23" s="87" t="s">
        <v>100</v>
      </c>
      <c r="D23" s="127" t="str">
        <f>IF(COUNTIF(เก็บข้อมูลHRD!$B$7:$B$2017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>
      <c r="A24" s="124">
        <v>20</v>
      </c>
      <c r="B24" s="92" t="s">
        <v>101</v>
      </c>
      <c r="C24" s="87" t="s">
        <v>102</v>
      </c>
      <c r="D24" s="127" t="str">
        <f>IF(COUNTIF(เก็บข้อมูลHRD!$B$7:$B$2017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>
      <c r="A25" s="124">
        <v>21</v>
      </c>
      <c r="B25" s="92" t="s">
        <v>103</v>
      </c>
      <c r="C25" s="87" t="s">
        <v>102</v>
      </c>
      <c r="D25" s="127" t="str">
        <f>IF(COUNTIF(เก็บข้อมูลHRD!$B$7:$B$2017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>
      <c r="A26" s="124">
        <v>22</v>
      </c>
      <c r="B26" s="92" t="s">
        <v>104</v>
      </c>
      <c r="C26" s="87" t="s">
        <v>82</v>
      </c>
      <c r="D26" s="127" t="str">
        <f>IF(COUNTIF(เก็บข้อมูลHRD!$B$7:$B$2017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>
      <c r="A27" s="124">
        <v>23</v>
      </c>
      <c r="B27" s="92" t="s">
        <v>105</v>
      </c>
      <c r="C27" s="87" t="s">
        <v>82</v>
      </c>
      <c r="D27" s="127" t="str">
        <f>IF(COUNTIF(เก็บข้อมูลHRD!$B$7:$B$2017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>
      <c r="A28" s="124">
        <v>24</v>
      </c>
      <c r="B28" s="92" t="s">
        <v>106</v>
      </c>
      <c r="C28" s="87" t="s">
        <v>82</v>
      </c>
      <c r="D28" s="127" t="str">
        <f>IF(COUNTIF(เก็บข้อมูลHRD!$B$7:$B$2017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>
      <c r="A29" s="124">
        <v>25</v>
      </c>
      <c r="B29" s="92" t="s">
        <v>107</v>
      </c>
      <c r="C29" s="87" t="s">
        <v>82</v>
      </c>
      <c r="D29" s="127" t="str">
        <f>IF(COUNTIF(เก็บข้อมูลHRD!$B$7:$B$2017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>
      <c r="A30" s="124">
        <v>26</v>
      </c>
      <c r="B30" s="92" t="s">
        <v>108</v>
      </c>
      <c r="C30" s="87" t="s">
        <v>109</v>
      </c>
      <c r="D30" s="127" t="str">
        <f>IF(COUNTIF(เก็บข้อมูลHRD!$B$7:$B$2017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>
      <c r="A31" s="124">
        <v>27</v>
      </c>
      <c r="B31" s="92" t="s">
        <v>110</v>
      </c>
      <c r="C31" s="87" t="s">
        <v>109</v>
      </c>
      <c r="D31" s="127" t="str">
        <f>IF(COUNTIF(เก็บข้อมูลHRD!$B$7:$B$2017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>
      <c r="A32" s="124">
        <v>28</v>
      </c>
      <c r="B32" s="92" t="s">
        <v>111</v>
      </c>
      <c r="C32" s="87" t="s">
        <v>82</v>
      </c>
      <c r="D32" s="127" t="str">
        <f>IF(COUNTIF(เก็บข้อมูลHRD!$B$7:$B$2017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>
      <c r="A33" s="124">
        <v>29</v>
      </c>
      <c r="B33" s="141" t="s">
        <v>112</v>
      </c>
      <c r="C33" s="135" t="s">
        <v>113</v>
      </c>
      <c r="D33" s="127" t="str">
        <f>IF(COUNTIF(เก็บข้อมูลHRD!$B$7:$B$2017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>
      <c r="A34" s="124">
        <v>30</v>
      </c>
      <c r="B34" s="141" t="s">
        <v>114</v>
      </c>
      <c r="C34" s="135" t="s">
        <v>84</v>
      </c>
      <c r="D34" s="127" t="str">
        <f>IF(COUNTIF(เก็บข้อมูลHRD!$B$7:$B$2017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>
      <c r="A35" s="124">
        <v>31</v>
      </c>
      <c r="B35" s="141" t="s">
        <v>115</v>
      </c>
      <c r="C35" s="135" t="s">
        <v>84</v>
      </c>
      <c r="D35" s="127" t="str">
        <f>IF(COUNTIF(เก็บข้อมูลHRD!$B$7:$B$2017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>
      <c r="A36" s="124">
        <v>32</v>
      </c>
      <c r="B36" s="141" t="s">
        <v>116</v>
      </c>
      <c r="C36" s="135" t="s">
        <v>84</v>
      </c>
      <c r="D36" s="127" t="str">
        <f>IF(COUNTIF(เก็บข้อมูลHRD!$B$7:$B$2017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>
      <c r="A37" s="124">
        <v>33</v>
      </c>
      <c r="B37" s="141" t="s">
        <v>117</v>
      </c>
      <c r="C37" s="139" t="s">
        <v>84</v>
      </c>
      <c r="D37" s="127" t="str">
        <f>IF(COUNTIF(เก็บข้อมูลHRD!$B$7:$B$2017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>
      <c r="A38" s="124">
        <v>34</v>
      </c>
      <c r="B38" s="141" t="s">
        <v>118</v>
      </c>
      <c r="C38" s="139" t="s">
        <v>119</v>
      </c>
      <c r="D38" s="127" t="str">
        <f>IF(COUNTIF(เก็บข้อมูลHRD!$B$7:$B$2017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>
      <c r="A39" s="124">
        <v>35</v>
      </c>
      <c r="B39" s="141" t="s">
        <v>120</v>
      </c>
      <c r="C39" s="135" t="s">
        <v>119</v>
      </c>
      <c r="D39" s="127" t="str">
        <f>IF(COUNTIF(เก็บข้อมูลHRD!$B$7:$B$2017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>
      <c r="A40" s="124">
        <v>36</v>
      </c>
      <c r="B40" s="141" t="s">
        <v>219</v>
      </c>
      <c r="C40" s="139" t="s">
        <v>119</v>
      </c>
      <c r="D40" s="127" t="str">
        <f>IF(COUNTIF(เก็บข้อมูลHRD!$B$7:$B$2017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>
      <c r="A41" s="124">
        <v>37</v>
      </c>
      <c r="B41" s="141" t="s">
        <v>121</v>
      </c>
      <c r="C41" s="139" t="s">
        <v>119</v>
      </c>
      <c r="D41" s="127" t="str">
        <f>IF(COUNTIF(เก็บข้อมูลHRD!$B$7:$B$2017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>
      <c r="A42" s="124">
        <v>38</v>
      </c>
      <c r="B42" s="141" t="s">
        <v>122</v>
      </c>
      <c r="C42" s="139" t="s">
        <v>119</v>
      </c>
      <c r="D42" s="127" t="str">
        <f>IF(COUNTIF(เก็บข้อมูลHRD!$B$7:$B$2017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>
      <c r="A43" s="124">
        <v>39</v>
      </c>
      <c r="B43" s="141" t="s">
        <v>223</v>
      </c>
      <c r="C43" s="139" t="s">
        <v>119</v>
      </c>
      <c r="D43" s="127" t="str">
        <f>IF(COUNTIF(เก็บข้อมูลHRD!$B$7:$B$2017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>
      <c r="A44" s="124">
        <v>40</v>
      </c>
      <c r="B44" s="141" t="s">
        <v>224</v>
      </c>
      <c r="C44" s="139" t="s">
        <v>119</v>
      </c>
      <c r="D44" s="127" t="str">
        <f>IF(COUNTIF(เก็บข้อมูลHRD!$B$7:$B$2017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>
      <c r="A45" s="124">
        <v>41</v>
      </c>
      <c r="B45" s="141" t="s">
        <v>123</v>
      </c>
      <c r="C45" s="135" t="s">
        <v>82</v>
      </c>
      <c r="D45" s="127" t="str">
        <f>IF(COUNTIF(เก็บข้อมูลHRD!$B$7:$B$2017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>
      <c r="A46" s="124">
        <v>42</v>
      </c>
      <c r="B46" s="141" t="s">
        <v>124</v>
      </c>
      <c r="C46" s="135" t="s">
        <v>82</v>
      </c>
      <c r="D46" s="127" t="str">
        <f>IF(COUNTIF(เก็บข้อมูลHRD!$B$7:$B$2017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>
      <c r="A47" s="124">
        <v>43</v>
      </c>
      <c r="B47" s="147" t="s">
        <v>125</v>
      </c>
      <c r="C47" s="146" t="s">
        <v>82</v>
      </c>
      <c r="D47" s="127" t="str">
        <f>IF(COUNTIF(เก็บข้อมูลHRD!$B$7:$B$2017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>
      <c r="A48" s="124">
        <v>44</v>
      </c>
      <c r="B48" s="142" t="s">
        <v>126</v>
      </c>
      <c r="C48" s="139" t="s">
        <v>109</v>
      </c>
      <c r="D48" s="127" t="str">
        <f>IF(COUNTIF(เก็บข้อมูลHRD!$B$7:$B$2017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>
      <c r="A49" s="124">
        <v>45</v>
      </c>
      <c r="B49" s="142" t="s">
        <v>254</v>
      </c>
      <c r="C49" s="139" t="s">
        <v>84</v>
      </c>
      <c r="D49" s="127" t="str">
        <f>IF(COUNTIF(เก็บข้อมูลHRD!$B$7:$B$2017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>
      <c r="A50" s="124">
        <v>46</v>
      </c>
      <c r="B50" s="142" t="s">
        <v>256</v>
      </c>
      <c r="C50" s="139" t="s">
        <v>84</v>
      </c>
      <c r="D50" s="127" t="str">
        <f>IF(COUNTIF(เก็บข้อมูลHRD!$B$7:$B$2017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>
      <c r="A51" s="124">
        <v>47</v>
      </c>
      <c r="B51" s="142" t="s">
        <v>257</v>
      </c>
      <c r="C51" s="139" t="s">
        <v>102</v>
      </c>
      <c r="D51" s="127" t="str">
        <f>IF(COUNTIF(เก็บข้อมูลHRD!$B$7:$B$2017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>
      <c r="A52" s="124">
        <v>48</v>
      </c>
      <c r="B52" s="142" t="s">
        <v>127</v>
      </c>
      <c r="C52" s="139" t="s">
        <v>128</v>
      </c>
      <c r="D52" s="127" t="str">
        <f>IF(COUNTIF(เก็บข้อมูลHRD!$B$7:$B$2017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>
      <c r="A53" s="124">
        <v>49</v>
      </c>
      <c r="B53" s="142" t="s">
        <v>129</v>
      </c>
      <c r="C53" s="139" t="s">
        <v>130</v>
      </c>
      <c r="D53" s="127" t="str">
        <f>IF(COUNTIF(เก็บข้อมูลHRD!$B$7:$B$2017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>
      <c r="A54" s="124">
        <v>50</v>
      </c>
      <c r="B54" s="142" t="s">
        <v>131</v>
      </c>
      <c r="C54" s="139" t="s">
        <v>130</v>
      </c>
      <c r="D54" s="127" t="str">
        <f>IF(COUNTIF(เก็บข้อมูลHRD!$B$7:$B$2017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>
      <c r="A55" s="124">
        <v>51</v>
      </c>
      <c r="B55" s="142" t="s">
        <v>132</v>
      </c>
      <c r="C55" s="139" t="s">
        <v>130</v>
      </c>
      <c r="D55" s="127" t="str">
        <f>IF(COUNTIF(เก็บข้อมูลHRD!$B$7:$B$2017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>
      <c r="A56" s="124">
        <v>52</v>
      </c>
      <c r="B56" s="142" t="s">
        <v>133</v>
      </c>
      <c r="C56" s="139" t="s">
        <v>134</v>
      </c>
      <c r="D56" s="127" t="str">
        <f>IF(COUNTIF(เก็บข้อมูลHRD!$B$7:$B$2017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>
      <c r="A57" s="124">
        <v>53</v>
      </c>
      <c r="B57" s="142" t="s">
        <v>135</v>
      </c>
      <c r="C57" s="139" t="s">
        <v>82</v>
      </c>
      <c r="D57" s="127" t="str">
        <f>IF(COUNTIF(เก็บข้อมูลHRD!$B$7:$B$2017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>
      <c r="A58" s="124">
        <v>54</v>
      </c>
      <c r="B58" s="95" t="s">
        <v>136</v>
      </c>
      <c r="C58" s="87" t="s">
        <v>82</v>
      </c>
      <c r="D58" s="127" t="str">
        <f>IF(COUNTIF(เก็บข้อมูลHRD!$B$7:$B$2017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</row>
    <row r="59" spans="1:4">
      <c r="A59" s="124">
        <v>55</v>
      </c>
      <c r="B59" s="144" t="s">
        <v>248</v>
      </c>
      <c r="C59" s="87" t="s">
        <v>109</v>
      </c>
      <c r="D59" s="127" t="str">
        <f>IF(COUNTIF(เก็บข้อมูลHRD!$B$7:$B$2017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</row>
    <row r="60" spans="1:4">
      <c r="A60" s="124">
        <v>56</v>
      </c>
      <c r="B60" s="125" t="s">
        <v>137</v>
      </c>
      <c r="C60" s="81" t="s">
        <v>138</v>
      </c>
      <c r="D60" s="127" t="str">
        <f>IF(COUNTIF(เก็บข้อมูลHRD!$B$7:$B$2017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</row>
    <row r="61" spans="1:4">
      <c r="A61" s="124">
        <v>57</v>
      </c>
      <c r="B61" s="92" t="s">
        <v>139</v>
      </c>
      <c r="C61" s="87" t="s">
        <v>82</v>
      </c>
      <c r="D61" s="127" t="str">
        <f>IF(COUNTIF(เก็บข้อมูลHRD!$B$7:$B$2017,B61),"ได้รับการพัฒนาแล้ว",IF(B61="","ป้อนรายชื่อบุคลากรเพิ่ม(ถ้ามี)","ยังไม่ได้รับการพัฒนา"))</f>
        <v>ได้รับการพัฒนาแล้ว</v>
      </c>
    </row>
    <row r="62" spans="1:4">
      <c r="A62" s="124">
        <v>58</v>
      </c>
      <c r="B62" s="92" t="s">
        <v>140</v>
      </c>
      <c r="C62" s="87" t="s">
        <v>141</v>
      </c>
      <c r="D62" s="127" t="str">
        <f>IF(COUNTIF(เก็บข้อมูลHRD!$B$7:$B$2017,B62),"ได้รับการพัฒนาแล้ว",IF(B62="","ป้อนรายชื่อบุคลากรเพิ่ม(ถ้ามี)","ยังไม่ได้รับการพัฒนา"))</f>
        <v>ได้รับการพัฒนาแล้ว</v>
      </c>
    </row>
    <row r="63" spans="1:4">
      <c r="A63" s="124">
        <v>59</v>
      </c>
      <c r="B63" s="92" t="s">
        <v>142</v>
      </c>
      <c r="C63" s="87" t="s">
        <v>141</v>
      </c>
      <c r="D63" s="127" t="str">
        <f>IF(COUNTIF(เก็บข้อมูลHRD!$B$7:$B$2017,B63),"ได้รับการพัฒนาแล้ว",IF(B63="","ป้อนรายชื่อบุคลากรเพิ่ม(ถ้ามี)","ยังไม่ได้รับการพัฒนา"))</f>
        <v>ได้รับการพัฒนาแล้ว</v>
      </c>
    </row>
    <row r="64" spans="1:4">
      <c r="A64" s="124">
        <v>60</v>
      </c>
      <c r="B64" s="92" t="s">
        <v>143</v>
      </c>
      <c r="C64" s="87" t="s">
        <v>141</v>
      </c>
      <c r="D64" s="127" t="str">
        <f>IF(COUNTIF(เก็บข้อมูลHRD!$B$7:$B$2017,B64),"ได้รับการพัฒนาแล้ว",IF(B64="","ป้อนรายชื่อบุคลากรเพิ่ม(ถ้ามี)","ยังไม่ได้รับการพัฒนา"))</f>
        <v>ได้รับการพัฒนาแล้ว</v>
      </c>
    </row>
    <row r="65" spans="1:4">
      <c r="A65" s="124">
        <v>61</v>
      </c>
      <c r="B65" s="92" t="s">
        <v>144</v>
      </c>
      <c r="C65" s="87" t="s">
        <v>141</v>
      </c>
      <c r="D65" s="127" t="str">
        <f>IF(COUNTIF(เก็บข้อมูลHRD!$B$7:$B$2017,B65),"ได้รับการพัฒนาแล้ว",IF(B65="","ป้อนรายชื่อบุคลากรเพิ่ม(ถ้ามี)","ยังไม่ได้รับการพัฒนา"))</f>
        <v>ได้รับการพัฒนาแล้ว</v>
      </c>
    </row>
    <row r="66" spans="1:4">
      <c r="A66" s="124">
        <v>62</v>
      </c>
      <c r="B66" s="92" t="s">
        <v>145</v>
      </c>
      <c r="C66" s="87" t="s">
        <v>141</v>
      </c>
      <c r="D66" s="127" t="str">
        <f>IF(COUNTIF(เก็บข้อมูลHRD!$B$7:$B$2017,B66),"ได้รับการพัฒนาแล้ว",IF(B66="","ป้อนรายชื่อบุคลากรเพิ่ม(ถ้ามี)","ยังไม่ได้รับการพัฒนา"))</f>
        <v>ได้รับการพัฒนาแล้ว</v>
      </c>
    </row>
    <row r="67" spans="1:4">
      <c r="A67" s="124">
        <v>63</v>
      </c>
      <c r="B67" s="92" t="s">
        <v>146</v>
      </c>
      <c r="C67" s="87" t="s">
        <v>141</v>
      </c>
      <c r="D67" s="127" t="str">
        <f>IF(COUNTIF(เก็บข้อมูลHRD!$B$7:$B$2017,B67),"ได้รับการพัฒนาแล้ว",IF(B67="","ป้อนรายชื่อบุคลากรเพิ่ม(ถ้ามี)","ยังไม่ได้รับการพัฒนา"))</f>
        <v>ได้รับการพัฒนาแล้ว</v>
      </c>
    </row>
    <row r="68" spans="1:4">
      <c r="A68" s="124">
        <v>64</v>
      </c>
      <c r="B68" s="92" t="s">
        <v>147</v>
      </c>
      <c r="C68" s="87" t="s">
        <v>141</v>
      </c>
      <c r="D68" s="127" t="str">
        <f>IF(COUNTIF(เก็บข้อมูลHRD!$B$7:$B$2017,B68),"ได้รับการพัฒนาแล้ว",IF(B68="","ป้อนรายชื่อบุคลากรเพิ่ม(ถ้ามี)","ยังไม่ได้รับการพัฒนา"))</f>
        <v>ได้รับการพัฒนาแล้ว</v>
      </c>
    </row>
    <row r="69" spans="1:4">
      <c r="A69" s="124">
        <v>65</v>
      </c>
      <c r="B69" s="92" t="s">
        <v>148</v>
      </c>
      <c r="C69" s="87" t="s">
        <v>149</v>
      </c>
      <c r="D69" s="127" t="str">
        <f>IF(COUNTIF(เก็บข้อมูลHRD!$B$7:$B$2017,B69),"ได้รับการพัฒนาแล้ว",IF(B69="","ป้อนรายชื่อบุคลากรเพิ่ม(ถ้ามี)","ยังไม่ได้รับการพัฒนา"))</f>
        <v>ได้รับการพัฒนาแล้ว</v>
      </c>
    </row>
    <row r="70" spans="1:4">
      <c r="A70" s="124">
        <v>66</v>
      </c>
      <c r="B70" s="92" t="s">
        <v>150</v>
      </c>
      <c r="C70" s="87" t="s">
        <v>149</v>
      </c>
      <c r="D70" s="127" t="str">
        <f>IF(COUNTIF(เก็บข้อมูลHRD!$B$7:$B$2017,B70),"ได้รับการพัฒนาแล้ว",IF(B70="","ป้อนรายชื่อบุคลากรเพิ่ม(ถ้ามี)","ยังไม่ได้รับการพัฒนา"))</f>
        <v>ได้รับการพัฒนาแล้ว</v>
      </c>
    </row>
    <row r="71" spans="1:4">
      <c r="A71" s="124">
        <v>67</v>
      </c>
      <c r="B71" s="92" t="s">
        <v>151</v>
      </c>
      <c r="C71" s="87" t="s">
        <v>149</v>
      </c>
      <c r="D71" s="127" t="str">
        <f>IF(COUNTIF(เก็บข้อมูลHRD!$B$7:$B$2017,B71),"ได้รับการพัฒนาแล้ว",IF(B71="","ป้อนรายชื่อบุคลากรเพิ่ม(ถ้ามี)","ยังไม่ได้รับการพัฒนา"))</f>
        <v>ได้รับการพัฒนาแล้ว</v>
      </c>
    </row>
    <row r="72" spans="1:4">
      <c r="A72" s="124">
        <v>68</v>
      </c>
      <c r="B72" s="92" t="s">
        <v>152</v>
      </c>
      <c r="C72" s="87" t="s">
        <v>153</v>
      </c>
      <c r="D72" s="127" t="str">
        <f>IF(COUNTIF(เก็บข้อมูลHRD!$B$7:$B$2017,B72),"ได้รับการพัฒนาแล้ว",IF(B72="","ป้อนรายชื่อบุคลากรเพิ่ม(ถ้ามี)","ยังไม่ได้รับการพัฒนา"))</f>
        <v>ได้รับการพัฒนาแล้ว</v>
      </c>
    </row>
    <row r="73" spans="1:4">
      <c r="A73" s="124">
        <v>69</v>
      </c>
      <c r="B73" s="92" t="s">
        <v>154</v>
      </c>
      <c r="C73" s="87" t="s">
        <v>153</v>
      </c>
      <c r="D73" s="127" t="str">
        <f>IF(COUNTIF(เก็บข้อมูลHRD!$B$7:$B$2017,B73),"ได้รับการพัฒนาแล้ว",IF(B73="","ป้อนรายชื่อบุคลากรเพิ่ม(ถ้ามี)","ยังไม่ได้รับการพัฒนา"))</f>
        <v>ได้รับการพัฒนาแล้ว</v>
      </c>
    </row>
    <row r="74" spans="1:4">
      <c r="A74" s="124">
        <v>70</v>
      </c>
      <c r="B74" s="92" t="s">
        <v>155</v>
      </c>
      <c r="C74" s="87" t="s">
        <v>156</v>
      </c>
      <c r="D74" s="127" t="str">
        <f>IF(COUNTIF(เก็บข้อมูลHRD!$B$7:$B$2017,B74),"ได้รับการพัฒนาแล้ว",IF(B74="","ป้อนรายชื่อบุคลากรเพิ่ม(ถ้ามี)","ยังไม่ได้รับการพัฒนา"))</f>
        <v>ได้รับการพัฒนาแล้ว</v>
      </c>
    </row>
    <row r="75" spans="1:4">
      <c r="A75" s="124">
        <v>71</v>
      </c>
      <c r="B75" s="92" t="s">
        <v>244</v>
      </c>
      <c r="C75" s="87" t="s">
        <v>87</v>
      </c>
      <c r="D75" s="127" t="str">
        <f>IF(COUNTIF(เก็บข้อมูลHRD!$B$7:$B$2017,B75),"ได้รับการพัฒนาแล้ว",IF(B75="","ป้อนรายชื่อบุคลากรเพิ่ม(ถ้ามี)","ยังไม่ได้รับการพัฒนา"))</f>
        <v>ได้รับการพัฒนาแล้ว</v>
      </c>
    </row>
    <row r="76" spans="1:4">
      <c r="A76" s="124">
        <v>72</v>
      </c>
      <c r="B76" s="92" t="s">
        <v>245</v>
      </c>
      <c r="C76" s="87" t="s">
        <v>87</v>
      </c>
      <c r="D76" s="127" t="str">
        <f>IF(COUNTIF(เก็บข้อมูลHRD!$B$7:$B$2017,B76),"ได้รับการพัฒนาแล้ว",IF(B76="","ป้อนรายชื่อบุคลากรเพิ่ม(ถ้ามี)","ยังไม่ได้รับการพัฒนา"))</f>
        <v>ได้รับการพัฒนาแล้ว</v>
      </c>
    </row>
    <row r="77" spans="1:4">
      <c r="A77" s="124">
        <v>73</v>
      </c>
      <c r="B77" s="125"/>
      <c r="C77" s="126"/>
      <c r="D77" s="127" t="str">
        <f>IF(COUNTIF(เก็บข้อมูลHRD!$B$7:$B$2017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124">
        <v>74</v>
      </c>
      <c r="B78" s="125"/>
      <c r="C78" s="126"/>
      <c r="D78" s="127" t="str">
        <f>IF(COUNTIF(เก็บข้อมูลHRD!$B$7:$B$2017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124">
        <v>75</v>
      </c>
      <c r="B79" s="125"/>
      <c r="C79" s="126"/>
      <c r="D79" s="127" t="str">
        <f>IF(COUNTIF(เก็บข้อมูลHRD!$B$7:$B$2017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124">
        <v>76</v>
      </c>
      <c r="B80" s="125"/>
      <c r="C80" s="126"/>
      <c r="D80" s="127" t="str">
        <f>IF(COUNTIF(เก็บข้อมูลHRD!$B$7:$B$2017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124">
        <v>77</v>
      </c>
      <c r="B81" s="125"/>
      <c r="C81" s="126"/>
      <c r="D81" s="127" t="str">
        <f>IF(COUNTIF(เก็บข้อมูลHRD!$B$7:$B$2017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124">
        <v>78</v>
      </c>
      <c r="B82" s="125"/>
      <c r="C82" s="126"/>
      <c r="D82" s="127" t="str">
        <f>IF(COUNTIF(เก็บข้อมูลHRD!$B$7:$B$2017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124">
        <v>79</v>
      </c>
      <c r="B83" s="125"/>
      <c r="C83" s="126"/>
      <c r="D83" s="127" t="str">
        <f>IF(COUNTIF(เก็บข้อมูลHRD!$B$7:$B$2017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124">
        <v>80</v>
      </c>
      <c r="B84" s="125"/>
      <c r="C84" s="126"/>
      <c r="D84" s="127" t="str">
        <f>IF(COUNTIF(เก็บข้อมูลHRD!$B$7:$B$2017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124">
        <v>81</v>
      </c>
      <c r="B85" s="125"/>
      <c r="C85" s="126"/>
      <c r="D85" s="127" t="str">
        <f>IF(COUNTIF(เก็บข้อมูลHRD!$B$7:$B$2017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124">
        <v>82</v>
      </c>
      <c r="B86" s="125"/>
      <c r="C86" s="126"/>
      <c r="D86" s="127" t="str">
        <f>IF(COUNTIF(เก็บข้อมูลHRD!$B$7:$B$2017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124">
        <v>83</v>
      </c>
      <c r="B87" s="125"/>
      <c r="C87" s="126"/>
      <c r="D87" s="127" t="str">
        <f>IF(COUNTIF(เก็บข้อมูลHRD!$B$7:$B$2017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124">
        <v>84</v>
      </c>
      <c r="B88" s="125"/>
      <c r="C88" s="126"/>
      <c r="D88" s="127" t="str">
        <f>IF(COUNTIF(เก็บข้อมูลHRD!$B$7:$B$2017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124">
        <v>85</v>
      </c>
      <c r="B89" s="125"/>
      <c r="C89" s="126"/>
      <c r="D89" s="127" t="str">
        <f>IF(COUNTIF(เก็บข้อมูลHRD!$B$7:$B$2017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124">
        <v>86</v>
      </c>
      <c r="B90" s="125"/>
      <c r="C90" s="126"/>
      <c r="D90" s="127" t="str">
        <f>IF(COUNTIF(เก็บข้อมูลHRD!$B$7:$B$2017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124">
        <v>87</v>
      </c>
      <c r="B91" s="125"/>
      <c r="C91" s="126"/>
      <c r="D91" s="127" t="str">
        <f>IF(COUNTIF(เก็บข้อมูลHRD!$B$7:$B$2017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124">
        <v>88</v>
      </c>
      <c r="B92" s="125"/>
      <c r="C92" s="126"/>
      <c r="D92" s="127" t="str">
        <f>IF(COUNTIF(เก็บข้อมูลHRD!$B$7:$B$2017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124">
        <v>89</v>
      </c>
      <c r="B93" s="125"/>
      <c r="C93" s="126"/>
      <c r="D93" s="127" t="str">
        <f>IF(COUNTIF(เก็บข้อมูลHRD!$B$7:$B$2017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124">
        <v>90</v>
      </c>
      <c r="B94" s="125"/>
      <c r="C94" s="126"/>
      <c r="D94" s="127" t="str">
        <f>IF(COUNTIF(เก็บข้อมูลHRD!$B$7:$B$2017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124">
        <v>91</v>
      </c>
      <c r="B95" s="125"/>
      <c r="C95" s="126"/>
      <c r="D95" s="127" t="str">
        <f>IF(COUNTIF(เก็บข้อมูลHRD!$B$7:$B$2017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124">
        <v>92</v>
      </c>
      <c r="B96" s="125"/>
      <c r="C96" s="126"/>
      <c r="D96" s="127" t="str">
        <f>IF(COUNTIF(เก็บข้อมูลHRD!$B$7:$B$2017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124">
        <v>93</v>
      </c>
      <c r="B97" s="125"/>
      <c r="C97" s="126"/>
      <c r="D97" s="127" t="str">
        <f>IF(COUNTIF(เก็บข้อมูลHRD!$B$7:$B$2017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124">
        <v>94</v>
      </c>
      <c r="B98" s="125"/>
      <c r="C98" s="126"/>
      <c r="D98" s="127" t="str">
        <f>IF(COUNTIF(เก็บข้อมูลHRD!$B$7:$B$2017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124">
        <v>95</v>
      </c>
      <c r="B99" s="125"/>
      <c r="C99" s="126"/>
      <c r="D99" s="127" t="str">
        <f>IF(COUNTIF(เก็บข้อมูลHRD!$B$7:$B$2017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124">
        <v>96</v>
      </c>
      <c r="B100" s="125"/>
      <c r="C100" s="126"/>
      <c r="D100" s="127" t="str">
        <f>IF(COUNTIF(เก็บข้อมูลHRD!$B$7:$B$2017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124">
        <v>97</v>
      </c>
      <c r="B101" s="125"/>
      <c r="C101" s="126"/>
      <c r="D101" s="127" t="str">
        <f>IF(COUNTIF(เก็บข้อมูลHRD!$B$7:$B$2017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124">
        <v>98</v>
      </c>
      <c r="B102" s="125"/>
      <c r="C102" s="126"/>
      <c r="D102" s="127" t="str">
        <f>IF(COUNTIF(เก็บข้อมูลHRD!$B$7:$B$2017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124">
        <v>99</v>
      </c>
      <c r="B103" s="125"/>
      <c r="C103" s="126"/>
      <c r="D103" s="127" t="str">
        <f>IF(COUNTIF(เก็บข้อมูลHRD!$B$7:$B$2017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124">
        <v>100</v>
      </c>
      <c r="B104" s="125"/>
      <c r="C104" s="126"/>
      <c r="D104" s="127" t="str">
        <f>IF(COUNTIF(เก็บข้อมูลHRD!$B$7:$B$2017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124">
        <v>101</v>
      </c>
      <c r="B105" s="125"/>
      <c r="C105" s="126"/>
      <c r="D105" s="127" t="str">
        <f>IF(COUNTIF(เก็บข้อมูลHRD!$B$7:$B$2017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124">
        <v>102</v>
      </c>
      <c r="B106" s="125"/>
      <c r="C106" s="126"/>
      <c r="D106" s="127" t="str">
        <f>IF(COUNTIF(เก็บข้อมูลHRD!$B$7:$B$2017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124">
        <v>103</v>
      </c>
      <c r="B107" s="125"/>
      <c r="C107" s="126"/>
      <c r="D107" s="127" t="str">
        <f>IF(COUNTIF(เก็บข้อมูลHRD!$B$7:$B$2017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>
      <c r="A108" s="124">
        <v>104</v>
      </c>
      <c r="B108" s="125"/>
      <c r="C108" s="126"/>
      <c r="D108" s="127" t="str">
        <f>IF(COUNTIF(เก็บข้อมูลHRD!$B$7:$B$2017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>
      <c r="A109" s="124">
        <v>105</v>
      </c>
      <c r="B109" s="125"/>
      <c r="C109" s="126"/>
      <c r="D109" s="127" t="str">
        <f>IF(COUNTIF(เก็บข้อมูลHRD!$B$7:$B$2017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>
      <c r="A110" s="124">
        <v>106</v>
      </c>
      <c r="B110" s="125"/>
      <c r="C110" s="126"/>
      <c r="D110" s="127" t="str">
        <f>IF(COUNTIF(เก็บข้อมูลHRD!$B$7:$B$2017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>
      <c r="A111" s="124">
        <v>107</v>
      </c>
      <c r="B111" s="125"/>
      <c r="C111" s="126"/>
      <c r="D111" s="127" t="str">
        <f>IF(COUNTIF(เก็บข้อมูลHRD!$B$7:$B$2017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>
      <c r="A112" s="124">
        <v>108</v>
      </c>
      <c r="B112" s="125"/>
      <c r="C112" s="126"/>
      <c r="D112" s="127" t="str">
        <f>IF(COUNTIF(เก็บข้อมูลHRD!$B$7:$B$2017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>
      <c r="A113" s="124">
        <v>109</v>
      </c>
      <c r="B113" s="125"/>
      <c r="C113" s="126"/>
      <c r="D113" s="127" t="str">
        <f>IF(COUNTIF(เก็บข้อมูลHRD!$B$7:$B$2017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>
      <c r="A114" s="124">
        <v>110</v>
      </c>
      <c r="B114" s="125"/>
      <c r="C114" s="126"/>
      <c r="D114" s="127" t="str">
        <f>IF(COUNTIF(เก็บข้อมูลHRD!$B$7:$B$2017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>
      <c r="A115" s="124">
        <v>111</v>
      </c>
      <c r="B115" s="125"/>
      <c r="C115" s="126"/>
      <c r="D115" s="127" t="str">
        <f>IF(COUNTIF(เก็บข้อมูลHRD!$B$7:$B$2017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>
      <c r="A116" s="124">
        <v>112</v>
      </c>
      <c r="B116" s="125"/>
      <c r="C116" s="126"/>
      <c r="D116" s="127" t="str">
        <f>IF(COUNTIF(เก็บข้อมูลHRD!$B$7:$B$2017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>
      <c r="A117" s="124">
        <v>113</v>
      </c>
      <c r="B117" s="125"/>
      <c r="C117" s="126"/>
      <c r="D117" s="127" t="str">
        <f>IF(COUNTIF(เก็บข้อมูลHRD!$B$7:$B$2017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>
      <c r="A118" s="124">
        <v>114</v>
      </c>
      <c r="B118" s="125"/>
      <c r="C118" s="126"/>
      <c r="D118" s="127" t="str">
        <f>IF(COUNTIF(เก็บข้อมูลHRD!$B$7:$B$2017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>
      <c r="A119" s="124">
        <v>115</v>
      </c>
      <c r="B119" s="125"/>
      <c r="C119" s="126"/>
      <c r="D119" s="127" t="str">
        <f>IF(COUNTIF(เก็บข้อมูลHRD!$B$7:$B$2017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>
      <c r="A120" s="124">
        <v>116</v>
      </c>
      <c r="B120" s="125"/>
      <c r="C120" s="126"/>
      <c r="D120" s="127" t="str">
        <f>IF(COUNTIF(เก็บข้อมูลHRD!$B$7:$B$2017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>
      <c r="A121" s="124">
        <v>117</v>
      </c>
      <c r="B121" s="125"/>
      <c r="C121" s="126"/>
      <c r="D121" s="127" t="str">
        <f>IF(COUNTIF(เก็บข้อมูลHRD!$B$7:$B$2017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>
      <c r="A122" s="124">
        <v>118</v>
      </c>
      <c r="B122" s="125"/>
      <c r="C122" s="126"/>
      <c r="D122" s="127" t="str">
        <f>IF(COUNTIF(เก็บข้อมูลHRD!$B$7:$B$2017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>
      <c r="A123" s="124">
        <v>119</v>
      </c>
      <c r="B123" s="125"/>
      <c r="C123" s="126"/>
      <c r="D123" s="127" t="str">
        <f>IF(COUNTIF(เก็บข้อมูลHRD!$B$7:$B$2017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>
      <c r="A124" s="124">
        <v>120</v>
      </c>
      <c r="B124" s="125"/>
      <c r="C124" s="126"/>
      <c r="D124" s="127" t="str">
        <f>IF(COUNTIF(เก็บข้อมูลHRD!$B$7:$B$2017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>
      <c r="A125" s="124">
        <v>121</v>
      </c>
      <c r="B125" s="125"/>
      <c r="C125" s="126"/>
      <c r="D125" s="127" t="str">
        <f>IF(COUNTIF(เก็บข้อมูลHRD!$B$7:$B$2017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>
      <c r="A126" s="124">
        <v>122</v>
      </c>
      <c r="B126" s="125"/>
      <c r="C126" s="126"/>
      <c r="D126" s="127" t="str">
        <f>IF(COUNTIF(เก็บข้อมูลHRD!$B$7:$B$2017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>
      <c r="A127" s="124">
        <v>123</v>
      </c>
      <c r="B127" s="125"/>
      <c r="C127" s="126"/>
      <c r="D127" s="127" t="str">
        <f>IF(COUNTIF(เก็บข้อมูลHRD!$B$7:$B$2017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>
      <c r="A128" s="124">
        <v>124</v>
      </c>
      <c r="B128" s="125"/>
      <c r="C128" s="126"/>
      <c r="D128" s="127" t="str">
        <f>IF(COUNTIF(เก็บข้อมูลHRD!$B$7:$B$2017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>
      <c r="A129" s="124">
        <v>125</v>
      </c>
      <c r="B129" s="125"/>
      <c r="C129" s="126"/>
      <c r="D129" s="127" t="str">
        <f>IF(COUNTIF(เก็บข้อมูลHRD!$B$7:$B$2017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>
      <c r="A130" s="124">
        <v>126</v>
      </c>
      <c r="B130" s="125"/>
      <c r="C130" s="126"/>
      <c r="D130" s="127" t="str">
        <f>IF(COUNTIF(เก็บข้อมูลHRD!$B$7:$B$2017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>
      <c r="A131" s="124">
        <v>127</v>
      </c>
      <c r="B131" s="125"/>
      <c r="C131" s="126"/>
      <c r="D131" s="127" t="str">
        <f>IF(COUNTIF(เก็บข้อมูลHRD!$B$7:$B$2017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>
      <c r="A132" s="124">
        <v>128</v>
      </c>
      <c r="B132" s="125"/>
      <c r="C132" s="126"/>
      <c r="D132" s="127" t="str">
        <f>IF(COUNTIF(เก็บข้อมูลHRD!$B$7:$B$2017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>
      <c r="A133" s="124">
        <v>129</v>
      </c>
      <c r="B133" s="125"/>
      <c r="C133" s="126"/>
      <c r="D133" s="127" t="str">
        <f>IF(COUNTIF(เก็บข้อมูลHRD!$B$7:$B$2017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>
      <c r="A134" s="124">
        <v>130</v>
      </c>
      <c r="B134" s="125"/>
      <c r="C134" s="126"/>
      <c r="D134" s="127" t="str">
        <f>IF(COUNTIF(เก็บข้อมูลHRD!$B$7:$B$2017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>
      <c r="A135" s="124">
        <v>131</v>
      </c>
      <c r="B135" s="125"/>
      <c r="C135" s="126"/>
      <c r="D135" s="127" t="str">
        <f>IF(COUNTIF(เก็บข้อมูลHRD!$B$7:$B$2017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>
      <c r="A136" s="124">
        <v>132</v>
      </c>
      <c r="B136" s="125"/>
      <c r="C136" s="126"/>
      <c r="D136" s="127" t="str">
        <f>IF(COUNTIF(เก็บข้อมูลHRD!$B$7:$B$2017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>
      <c r="A137" s="124">
        <v>133</v>
      </c>
      <c r="B137" s="125"/>
      <c r="C137" s="126"/>
      <c r="D137" s="127" t="str">
        <f>IF(COUNTIF(เก็บข้อมูลHRD!$B$7:$B$2017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>
      <c r="A138" s="124">
        <v>134</v>
      </c>
      <c r="B138" s="125"/>
      <c r="C138" s="126"/>
      <c r="D138" s="127" t="str">
        <f>IF(COUNTIF(เก็บข้อมูลHRD!$B$7:$B$2017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>
      <c r="A139" s="124">
        <v>135</v>
      </c>
      <c r="B139" s="125"/>
      <c r="C139" s="126"/>
      <c r="D139" s="127" t="str">
        <f>IF(COUNTIF(เก็บข้อมูลHRD!$B$7:$B$2017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>
      <c r="A140" s="124">
        <v>136</v>
      </c>
      <c r="B140" s="125"/>
      <c r="C140" s="126"/>
      <c r="D140" s="127" t="str">
        <f>IF(COUNTIF(เก็บข้อมูลHRD!$B$7:$B$2017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>
      <c r="A141" s="124">
        <v>137</v>
      </c>
      <c r="B141" s="125"/>
      <c r="C141" s="126"/>
      <c r="D141" s="127" t="str">
        <f>IF(COUNTIF(เก็บข้อมูลHRD!$B$7:$B$2017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>
      <c r="A142" s="124">
        <v>138</v>
      </c>
      <c r="B142" s="125"/>
      <c r="C142" s="126"/>
      <c r="D142" s="127" t="str">
        <f>IF(COUNTIF(เก็บข้อมูลHRD!$B$7:$B$2017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>
      <c r="A143" s="124">
        <v>139</v>
      </c>
      <c r="B143" s="125"/>
      <c r="C143" s="126"/>
      <c r="D143" s="127" t="str">
        <f>IF(COUNTIF(เก็บข้อมูลHRD!$B$7:$B$2017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>
      <c r="A144" s="124">
        <v>140</v>
      </c>
      <c r="B144" s="125"/>
      <c r="C144" s="126"/>
      <c r="D144" s="127" t="str">
        <f>IF(COUNTIF(เก็บข้อมูลHRD!$B$7:$B$2017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>
      <c r="A145" s="124">
        <v>141</v>
      </c>
      <c r="B145" s="125"/>
      <c r="C145" s="126"/>
      <c r="D145" s="127" t="str">
        <f>IF(COUNTIF(เก็บข้อมูลHRD!$B$7:$B$2017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>
      <c r="A146" s="124">
        <v>142</v>
      </c>
      <c r="B146" s="125"/>
      <c r="C146" s="126"/>
      <c r="D146" s="127" t="str">
        <f>IF(COUNTIF(เก็บข้อมูลHRD!$B$7:$B$2017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>
      <c r="A147" s="124">
        <v>143</v>
      </c>
      <c r="B147" s="125"/>
      <c r="C147" s="126"/>
      <c r="D147" s="127" t="str">
        <f>IF(COUNTIF(เก็บข้อมูลHRD!$B$7:$B$2017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>
      <c r="A148" s="124">
        <v>144</v>
      </c>
      <c r="B148" s="125"/>
      <c r="C148" s="126"/>
      <c r="D148" s="127" t="str">
        <f>IF(COUNTIF(เก็บข้อมูลHRD!$B$7:$B$2017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>
      <c r="A149" s="124">
        <v>145</v>
      </c>
      <c r="B149" s="125"/>
      <c r="C149" s="126"/>
      <c r="D149" s="127" t="str">
        <f>IF(COUNTIF(เก็บข้อมูลHRD!$B$7:$B$2017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>
      <c r="A150" s="124">
        <v>146</v>
      </c>
      <c r="B150" s="125"/>
      <c r="C150" s="126"/>
      <c r="D150" s="127" t="str">
        <f>IF(COUNTIF(เก็บข้อมูลHRD!$B$7:$B$2017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>
      <c r="A151" s="124">
        <v>147</v>
      </c>
      <c r="B151" s="125"/>
      <c r="C151" s="126"/>
      <c r="D151" s="127" t="str">
        <f>IF(COUNTIF(เก็บข้อมูลHRD!$B$7:$B$2017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>
      <c r="A152" s="124">
        <v>148</v>
      </c>
      <c r="B152" s="125"/>
      <c r="C152" s="126"/>
      <c r="D152" s="127" t="str">
        <f>IF(COUNTIF(เก็บข้อมูลHRD!$B$7:$B$2017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>
      <c r="A153" s="124">
        <v>149</v>
      </c>
      <c r="B153" s="125"/>
      <c r="C153" s="126"/>
      <c r="D153" s="127" t="str">
        <f>IF(COUNTIF(เก็บข้อมูลHRD!$B$7:$B$2017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>
      <c r="A154" s="124">
        <v>150</v>
      </c>
      <c r="B154" s="125"/>
      <c r="C154" s="126"/>
      <c r="D154" s="127" t="str">
        <f>IF(COUNTIF(เก็บข้อมูลHRD!$B$7:$B$2017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protectedRanges>
    <protectedRange password="CE28" sqref="B52:B57 B59" name="ช่วง1"/>
  </protectedRanges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finances</cp:lastModifiedBy>
  <cp:lastPrinted>2020-03-21T11:04:23Z</cp:lastPrinted>
  <dcterms:created xsi:type="dcterms:W3CDTF">2019-10-21T02:57:05Z</dcterms:created>
  <dcterms:modified xsi:type="dcterms:W3CDTF">2020-03-21T13:36:20Z</dcterms:modified>
</cp:coreProperties>
</file>